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Resultados/MILP/Datos Autoridades Portuarias/Buque 770 TEUs/"/>
    </mc:Choice>
  </mc:AlternateContent>
  <xr:revisionPtr revIDLastSave="825" documentId="8_{46076563-6D5B-4C79-8402-3017F559A1CB}" xr6:coauthVersionLast="47" xr6:coauthVersionMax="47" xr10:uidLastSave="{7239224C-6F19-428A-9532-0C7ABE813A3B}"/>
  <bookViews>
    <workbookView xWindow="-120" yWindow="-120" windowWidth="29040" windowHeight="15840" xr2:uid="{7F68680E-D733-445C-A71F-0699FDEC860F}"/>
  </bookViews>
  <sheets>
    <sheet name="30 buques 18,7 kn 30000" sheetId="2" r:id="rId1"/>
    <sheet name="31 buques 17 kn 30000" sheetId="3" r:id="rId2"/>
    <sheet name="30 buques 12,8 kn 30000" sheetId="4" r:id="rId3"/>
    <sheet name="30 buques 12,8 kn 15000" sheetId="5" r:id="rId4"/>
    <sheet name="30 buques 17 kn 15000" sheetId="6" r:id="rId5"/>
    <sheet name="31 buques 18,7 kn 15000" sheetId="7" r:id="rId6"/>
    <sheet name="30 buques 18,7 kn 7500" sheetId="8" r:id="rId7"/>
    <sheet name="30 buques 17 kn 7500" sheetId="9" r:id="rId8"/>
    <sheet name="30 buques 12,8 kn 7500" sheetId="10" r:id="rId9"/>
    <sheet name="NUTS_Europa" sheetId="11" r:id="rId10"/>
    <sheet name="Puertos" sheetId="12" r:id="rId11"/>
  </sheets>
  <externalReferences>
    <externalReference r:id="rId12"/>
  </externalReferences>
  <definedNames>
    <definedName name="_xlnm._FilterDatabase" localSheetId="3" hidden="1">'30 buques 12,8 kn 15000'!$B$3:$I$83</definedName>
    <definedName name="_xlnm._FilterDatabase" localSheetId="2" hidden="1">'30 buques 12,8 kn 30000'!$B$3:$I$83</definedName>
    <definedName name="_xlnm._FilterDatabase" localSheetId="8" hidden="1">'30 buques 12,8 kn 7500'!$B$3:$I$83</definedName>
    <definedName name="_xlnm._FilterDatabase" localSheetId="4" hidden="1">'30 buques 17 kn 15000'!$B$3:$I$83</definedName>
    <definedName name="_xlnm._FilterDatabase" localSheetId="7" hidden="1">'30 buques 17 kn 7500'!$B$3:$I$83</definedName>
    <definedName name="_xlnm._FilterDatabase" localSheetId="0" hidden="1">'30 buques 18,7 kn 30000'!$B$3:$I$83</definedName>
    <definedName name="_xlnm._FilterDatabase" localSheetId="6" hidden="1">'30 buques 18,7 kn 7500'!$B$3:$I$83</definedName>
    <definedName name="_xlnm._FilterDatabase" localSheetId="1" hidden="1">'31 buques 17 kn 30000'!$B$3:$I$83</definedName>
    <definedName name="_xlnm._FilterDatabase" localSheetId="5" hidden="1">'31 buques 18,7 kn 15000'!$B$3:$I$83</definedName>
    <definedName name="_xlnm._FilterDatabase" localSheetId="9" hidden="1">NUTS_Europa!$B$1:$E$81</definedName>
    <definedName name="NUTS_Europa">NUTS_Europa!$A$1:$B$1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9" i="10" l="1"/>
  <c r="R130" i="10" s="1"/>
  <c r="V109" i="10"/>
  <c r="V130" i="10" s="1"/>
  <c r="P109" i="10"/>
  <c r="P130" i="10" s="1"/>
  <c r="Q93" i="10"/>
  <c r="Q109" i="10" s="1"/>
  <c r="Q130" i="10" s="1"/>
  <c r="R93" i="10"/>
  <c r="S93" i="10"/>
  <c r="S109" i="10" s="1"/>
  <c r="S130" i="10" s="1"/>
  <c r="T93" i="10"/>
  <c r="T109" i="10" s="1"/>
  <c r="T130" i="10" s="1"/>
  <c r="U93" i="10"/>
  <c r="U109" i="10" s="1"/>
  <c r="U130" i="10" s="1"/>
  <c r="V93" i="10"/>
  <c r="W93" i="10"/>
  <c r="W109" i="10" s="1"/>
  <c r="W130" i="10" s="1"/>
  <c r="X93" i="10"/>
  <c r="X109" i="10" s="1"/>
  <c r="X130" i="10" s="1"/>
  <c r="Y93" i="10"/>
  <c r="Y109" i="10" s="1"/>
  <c r="Y130" i="10" s="1"/>
  <c r="P93" i="10"/>
  <c r="T114" i="10"/>
  <c r="T97" i="10"/>
  <c r="U97" i="10" s="1"/>
  <c r="T87" i="10"/>
  <c r="U87" i="10" s="1"/>
  <c r="Z88" i="10"/>
  <c r="Z138" i="10"/>
  <c r="Z146" i="10"/>
  <c r="S88" i="10"/>
  <c r="S89" i="10"/>
  <c r="S90" i="10"/>
  <c r="S94" i="10"/>
  <c r="S95" i="10"/>
  <c r="S96" i="10"/>
  <c r="S97" i="10"/>
  <c r="S110" i="10"/>
  <c r="S111" i="10"/>
  <c r="S112" i="10"/>
  <c r="S113" i="10"/>
  <c r="S114" i="10"/>
  <c r="S115" i="10"/>
  <c r="S131" i="10"/>
  <c r="U131" i="10"/>
  <c r="S132" i="10"/>
  <c r="U132" i="10" s="1"/>
  <c r="S133" i="10"/>
  <c r="U133" i="10"/>
  <c r="S134" i="10"/>
  <c r="U134" i="10" s="1"/>
  <c r="S135" i="10"/>
  <c r="U135" i="10" s="1"/>
  <c r="S136" i="10"/>
  <c r="S137" i="10"/>
  <c r="S138" i="10"/>
  <c r="S139" i="10"/>
  <c r="S140" i="10"/>
  <c r="S141" i="10"/>
  <c r="S142" i="10"/>
  <c r="S143" i="10"/>
  <c r="S144" i="10"/>
  <c r="S145" i="10"/>
  <c r="S146" i="10"/>
  <c r="S87" i="10"/>
  <c r="P88" i="10"/>
  <c r="Q88" i="10" s="1"/>
  <c r="P89" i="10"/>
  <c r="Q89" i="10" s="1"/>
  <c r="Z89" i="10" s="1"/>
  <c r="P90" i="10"/>
  <c r="Q90" i="10" s="1"/>
  <c r="Z90" i="10" s="1"/>
  <c r="P94" i="10"/>
  <c r="Q94" i="10"/>
  <c r="Z94" i="10" s="1"/>
  <c r="P95" i="10"/>
  <c r="Q95" i="10" s="1"/>
  <c r="P96" i="10"/>
  <c r="Q96" i="10"/>
  <c r="Z96" i="10" s="1"/>
  <c r="P97" i="10"/>
  <c r="Q97" i="10" s="1"/>
  <c r="Z97" i="10" s="1"/>
  <c r="P110" i="10"/>
  <c r="Q110" i="10" s="1"/>
  <c r="P111" i="10"/>
  <c r="Q111" i="10"/>
  <c r="Z111" i="10" s="1"/>
  <c r="P112" i="10"/>
  <c r="Q112" i="10" s="1"/>
  <c r="Z112" i="10" s="1"/>
  <c r="P113" i="10"/>
  <c r="Q113" i="10"/>
  <c r="Z113" i="10" s="1"/>
  <c r="P114" i="10"/>
  <c r="Q114" i="10" s="1"/>
  <c r="Z114" i="10" s="1"/>
  <c r="P115" i="10"/>
  <c r="Q115" i="10" s="1"/>
  <c r="Z115" i="10" s="1"/>
  <c r="P131" i="10"/>
  <c r="Q131" i="10"/>
  <c r="Z131" i="10" s="1"/>
  <c r="P132" i="10"/>
  <c r="Q132" i="10" s="1"/>
  <c r="Z132" i="10" s="1"/>
  <c r="P133" i="10"/>
  <c r="Q133" i="10"/>
  <c r="Z133" i="10" s="1"/>
  <c r="P134" i="10"/>
  <c r="Q134" i="10" s="1"/>
  <c r="Z134" i="10" s="1"/>
  <c r="P135" i="10"/>
  <c r="Q135" i="10" s="1"/>
  <c r="Z135" i="10" s="1"/>
  <c r="P136" i="10"/>
  <c r="Q136" i="10" s="1"/>
  <c r="Z136" i="10" s="1"/>
  <c r="P137" i="10"/>
  <c r="Q137" i="10" s="1"/>
  <c r="P138" i="10"/>
  <c r="Q138" i="10" s="1"/>
  <c r="P139" i="10"/>
  <c r="Q139" i="10"/>
  <c r="Z139" i="10" s="1"/>
  <c r="P140" i="10"/>
  <c r="Q140" i="10" s="1"/>
  <c r="Z140" i="10" s="1"/>
  <c r="P141" i="10"/>
  <c r="Q141" i="10"/>
  <c r="Z141" i="10" s="1"/>
  <c r="P142" i="10"/>
  <c r="Q142" i="10" s="1"/>
  <c r="Z142" i="10" s="1"/>
  <c r="P143" i="10"/>
  <c r="Q143" i="10" s="1"/>
  <c r="Z143" i="10" s="1"/>
  <c r="P144" i="10"/>
  <c r="Q144" i="10" s="1"/>
  <c r="Z144" i="10" s="1"/>
  <c r="P145" i="10"/>
  <c r="Q145" i="10" s="1"/>
  <c r="Z145" i="10" s="1"/>
  <c r="P146" i="10"/>
  <c r="Q146" i="10" s="1"/>
  <c r="P87" i="10"/>
  <c r="Q87" i="10" s="1"/>
  <c r="J93" i="10"/>
  <c r="J109" i="10" s="1"/>
  <c r="J130" i="10" s="1"/>
  <c r="J88" i="10"/>
  <c r="T88" i="10" s="1"/>
  <c r="J89" i="10"/>
  <c r="T89" i="10" s="1"/>
  <c r="U89" i="10" s="1"/>
  <c r="J90" i="10"/>
  <c r="T90" i="10" s="1"/>
  <c r="J94" i="10"/>
  <c r="T94" i="10" s="1"/>
  <c r="J95" i="10"/>
  <c r="T95" i="10" s="1"/>
  <c r="U95" i="10" s="1"/>
  <c r="J96" i="10"/>
  <c r="T96" i="10" s="1"/>
  <c r="J97" i="10"/>
  <c r="J110" i="10"/>
  <c r="T110" i="10" s="1"/>
  <c r="J111" i="10"/>
  <c r="T111" i="10" s="1"/>
  <c r="U111" i="10" s="1"/>
  <c r="J112" i="10"/>
  <c r="T112" i="10" s="1"/>
  <c r="J113" i="10"/>
  <c r="T113" i="10" s="1"/>
  <c r="U113" i="10" s="1"/>
  <c r="J114" i="10"/>
  <c r="J115" i="10"/>
  <c r="T115" i="10" s="1"/>
  <c r="U115" i="10" s="1"/>
  <c r="J131" i="10"/>
  <c r="J132" i="10"/>
  <c r="J133" i="10"/>
  <c r="J134" i="10"/>
  <c r="J135" i="10"/>
  <c r="J136" i="10"/>
  <c r="T136" i="10" s="1"/>
  <c r="J137" i="10"/>
  <c r="T137" i="10" s="1"/>
  <c r="U137" i="10" s="1"/>
  <c r="J138" i="10"/>
  <c r="T138" i="10" s="1"/>
  <c r="J139" i="10"/>
  <c r="T139" i="10" s="1"/>
  <c r="U139" i="10" s="1"/>
  <c r="J140" i="10"/>
  <c r="T140" i="10" s="1"/>
  <c r="J141" i="10"/>
  <c r="T141" i="10" s="1"/>
  <c r="U141" i="10" s="1"/>
  <c r="J142" i="10"/>
  <c r="T142" i="10" s="1"/>
  <c r="J143" i="10"/>
  <c r="T143" i="10" s="1"/>
  <c r="U143" i="10" s="1"/>
  <c r="J144" i="10"/>
  <c r="T144" i="10" s="1"/>
  <c r="J145" i="10"/>
  <c r="T145" i="10" s="1"/>
  <c r="U145" i="10" s="1"/>
  <c r="J146" i="10"/>
  <c r="T146" i="10" s="1"/>
  <c r="J87" i="10"/>
  <c r="N84" i="10"/>
  <c r="R145" i="9"/>
  <c r="V145" i="9"/>
  <c r="T102" i="9"/>
  <c r="T145" i="9" s="1"/>
  <c r="X102" i="9"/>
  <c r="X145" i="9" s="1"/>
  <c r="Q93" i="9"/>
  <c r="Q102" i="9" s="1"/>
  <c r="Q145" i="9" s="1"/>
  <c r="R93" i="9"/>
  <c r="R102" i="9" s="1"/>
  <c r="S93" i="9"/>
  <c r="S102" i="9" s="1"/>
  <c r="S145" i="9" s="1"/>
  <c r="T93" i="9"/>
  <c r="U93" i="9"/>
  <c r="U102" i="9" s="1"/>
  <c r="U145" i="9" s="1"/>
  <c r="V93" i="9"/>
  <c r="V102" i="9" s="1"/>
  <c r="W93" i="9"/>
  <c r="W102" i="9" s="1"/>
  <c r="W145" i="9" s="1"/>
  <c r="X93" i="9"/>
  <c r="Y93" i="9"/>
  <c r="Y102" i="9" s="1"/>
  <c r="Y145" i="9" s="1"/>
  <c r="P93" i="9"/>
  <c r="P102" i="9" s="1"/>
  <c r="P145" i="9" s="1"/>
  <c r="T118" i="9"/>
  <c r="T122" i="9"/>
  <c r="T126" i="9"/>
  <c r="T130" i="9"/>
  <c r="T134" i="9"/>
  <c r="T138" i="9"/>
  <c r="T142" i="9"/>
  <c r="T149" i="9"/>
  <c r="T112" i="9"/>
  <c r="T87" i="9"/>
  <c r="U87" i="9" s="1"/>
  <c r="J145" i="9"/>
  <c r="J93" i="9"/>
  <c r="J102" i="9" s="1"/>
  <c r="J88" i="9"/>
  <c r="T88" i="9" s="1"/>
  <c r="J89" i="9"/>
  <c r="T89" i="9" s="1"/>
  <c r="J90" i="9"/>
  <c r="T90" i="9" s="1"/>
  <c r="U90" i="9" s="1"/>
  <c r="J94" i="9"/>
  <c r="T94" i="9" s="1"/>
  <c r="J95" i="9"/>
  <c r="T95" i="9" s="1"/>
  <c r="U95" i="9" s="1"/>
  <c r="J96" i="9"/>
  <c r="T96" i="9" s="1"/>
  <c r="J97" i="9"/>
  <c r="T97" i="9" s="1"/>
  <c r="U97" i="9" s="1"/>
  <c r="J98" i="9"/>
  <c r="T98" i="9" s="1"/>
  <c r="J99" i="9"/>
  <c r="T99" i="9" s="1"/>
  <c r="J103" i="9"/>
  <c r="J104" i="9"/>
  <c r="J105" i="9"/>
  <c r="J106" i="9"/>
  <c r="J107" i="9"/>
  <c r="J108" i="9"/>
  <c r="J109" i="9"/>
  <c r="T109" i="9" s="1"/>
  <c r="J110" i="9"/>
  <c r="T110" i="9" s="1"/>
  <c r="J111" i="9"/>
  <c r="T111" i="9" s="1"/>
  <c r="J112" i="9"/>
  <c r="J113" i="9"/>
  <c r="T113" i="9" s="1"/>
  <c r="J114" i="9"/>
  <c r="T114" i="9" s="1"/>
  <c r="J115" i="9"/>
  <c r="T115" i="9" s="1"/>
  <c r="U115" i="9" s="1"/>
  <c r="J116" i="9"/>
  <c r="T116" i="9" s="1"/>
  <c r="J117" i="9"/>
  <c r="T117" i="9" s="1"/>
  <c r="J118" i="9"/>
  <c r="J119" i="9"/>
  <c r="T119" i="9" s="1"/>
  <c r="J120" i="9"/>
  <c r="T120" i="9" s="1"/>
  <c r="J121" i="9"/>
  <c r="T121" i="9" s="1"/>
  <c r="J122" i="9"/>
  <c r="J123" i="9"/>
  <c r="T123" i="9" s="1"/>
  <c r="J124" i="9"/>
  <c r="T124" i="9" s="1"/>
  <c r="J125" i="9"/>
  <c r="T125" i="9" s="1"/>
  <c r="J126" i="9"/>
  <c r="J127" i="9"/>
  <c r="T127" i="9" s="1"/>
  <c r="J128" i="9"/>
  <c r="T128" i="9" s="1"/>
  <c r="J129" i="9"/>
  <c r="T129" i="9" s="1"/>
  <c r="J130" i="9"/>
  <c r="J131" i="9"/>
  <c r="T131" i="9" s="1"/>
  <c r="U131" i="9" s="1"/>
  <c r="J132" i="9"/>
  <c r="T132" i="9" s="1"/>
  <c r="J133" i="9"/>
  <c r="T133" i="9" s="1"/>
  <c r="J134" i="9"/>
  <c r="J135" i="9"/>
  <c r="T135" i="9" s="1"/>
  <c r="U135" i="9" s="1"/>
  <c r="J136" i="9"/>
  <c r="T136" i="9" s="1"/>
  <c r="J137" i="9"/>
  <c r="T137" i="9" s="1"/>
  <c r="J138" i="9"/>
  <c r="J139" i="9"/>
  <c r="T139" i="9" s="1"/>
  <c r="J140" i="9"/>
  <c r="T140" i="9" s="1"/>
  <c r="J141" i="9"/>
  <c r="T141" i="9" s="1"/>
  <c r="J142" i="9"/>
  <c r="J146" i="9"/>
  <c r="T146" i="9" s="1"/>
  <c r="J147" i="9"/>
  <c r="T147" i="9" s="1"/>
  <c r="J148" i="9"/>
  <c r="T148" i="9" s="1"/>
  <c r="J149" i="9"/>
  <c r="J150" i="9"/>
  <c r="T150" i="9" s="1"/>
  <c r="J151" i="9"/>
  <c r="T151" i="9" s="1"/>
  <c r="J87" i="9"/>
  <c r="S88" i="9"/>
  <c r="U88" i="9" s="1"/>
  <c r="S89" i="9"/>
  <c r="S90" i="9"/>
  <c r="S94" i="9"/>
  <c r="S95" i="9"/>
  <c r="S96" i="9"/>
  <c r="S97" i="9"/>
  <c r="S103" i="9"/>
  <c r="U103" i="9" s="1"/>
  <c r="S104" i="9"/>
  <c r="U104" i="9" s="1"/>
  <c r="S105" i="9"/>
  <c r="U105" i="9" s="1"/>
  <c r="S106" i="9"/>
  <c r="U106" i="9" s="1"/>
  <c r="S107" i="9"/>
  <c r="U107" i="9" s="1"/>
  <c r="S108" i="9"/>
  <c r="U108" i="9" s="1"/>
  <c r="S109" i="9"/>
  <c r="U109" i="9" s="1"/>
  <c r="S110" i="9"/>
  <c r="S111" i="9"/>
  <c r="S112" i="9"/>
  <c r="S113" i="9"/>
  <c r="S114" i="9"/>
  <c r="S115" i="9"/>
  <c r="S116" i="9"/>
  <c r="U116" i="9" s="1"/>
  <c r="S117" i="9"/>
  <c r="S118" i="9"/>
  <c r="S119" i="9"/>
  <c r="S120" i="9"/>
  <c r="U120" i="9" s="1"/>
  <c r="S121" i="9"/>
  <c r="S122" i="9"/>
  <c r="S123" i="9"/>
  <c r="U123" i="9"/>
  <c r="S124" i="9"/>
  <c r="S125" i="9"/>
  <c r="S126" i="9"/>
  <c r="S127" i="9"/>
  <c r="U127" i="9" s="1"/>
  <c r="S128" i="9"/>
  <c r="S129" i="9"/>
  <c r="S130" i="9"/>
  <c r="S131" i="9"/>
  <c r="S132" i="9"/>
  <c r="S133" i="9"/>
  <c r="S134" i="9"/>
  <c r="S135" i="9"/>
  <c r="S136" i="9"/>
  <c r="S137" i="9"/>
  <c r="U137" i="9" s="1"/>
  <c r="S138" i="9"/>
  <c r="S139" i="9"/>
  <c r="U139" i="9"/>
  <c r="S140" i="9"/>
  <c r="U140" i="9" s="1"/>
  <c r="S141" i="9"/>
  <c r="U141" i="9" s="1"/>
  <c r="S142" i="9"/>
  <c r="S146" i="9"/>
  <c r="S147" i="9"/>
  <c r="U147" i="9" s="1"/>
  <c r="S148" i="9"/>
  <c r="U148" i="9" s="1"/>
  <c r="S149" i="9"/>
  <c r="S150" i="9"/>
  <c r="S151" i="9"/>
  <c r="U151" i="9" s="1"/>
  <c r="S87" i="9"/>
  <c r="P88" i="9"/>
  <c r="Q88" i="9" s="1"/>
  <c r="Z88" i="9" s="1"/>
  <c r="P89" i="9"/>
  <c r="Q89" i="9" s="1"/>
  <c r="Z89" i="9" s="1"/>
  <c r="P90" i="9"/>
  <c r="Q90" i="9" s="1"/>
  <c r="Z90" i="9" s="1"/>
  <c r="P94" i="9"/>
  <c r="Q94" i="9" s="1"/>
  <c r="Z94" i="9" s="1"/>
  <c r="P95" i="9"/>
  <c r="Q95" i="9" s="1"/>
  <c r="Z95" i="9" s="1"/>
  <c r="P96" i="9"/>
  <c r="Q96" i="9" s="1"/>
  <c r="P97" i="9"/>
  <c r="Q97" i="9" s="1"/>
  <c r="Z97" i="9" s="1"/>
  <c r="P103" i="9"/>
  <c r="Q103" i="9" s="1"/>
  <c r="Z103" i="9" s="1"/>
  <c r="P104" i="9"/>
  <c r="Q104" i="9" s="1"/>
  <c r="Z104" i="9" s="1"/>
  <c r="P105" i="9"/>
  <c r="Q105" i="9" s="1"/>
  <c r="Z105" i="9" s="1"/>
  <c r="P106" i="9"/>
  <c r="Q106" i="9" s="1"/>
  <c r="Z106" i="9" s="1"/>
  <c r="P107" i="9"/>
  <c r="Q107" i="9"/>
  <c r="Z107" i="9" s="1"/>
  <c r="P108" i="9"/>
  <c r="Q108" i="9" s="1"/>
  <c r="Z108" i="9" s="1"/>
  <c r="P109" i="9"/>
  <c r="Q109" i="9" s="1"/>
  <c r="P110" i="9"/>
  <c r="Q110" i="9" s="1"/>
  <c r="Z110" i="9" s="1"/>
  <c r="P111" i="9"/>
  <c r="Q111" i="9" s="1"/>
  <c r="Z111" i="9" s="1"/>
  <c r="P112" i="9"/>
  <c r="Q112" i="9" s="1"/>
  <c r="Z112" i="9" s="1"/>
  <c r="P113" i="9"/>
  <c r="Q113" i="9" s="1"/>
  <c r="Z113" i="9" s="1"/>
  <c r="P114" i="9"/>
  <c r="Q114" i="9" s="1"/>
  <c r="Z114" i="9" s="1"/>
  <c r="P115" i="9"/>
  <c r="Q115" i="9"/>
  <c r="Z115" i="9" s="1"/>
  <c r="P116" i="9"/>
  <c r="Q116" i="9" s="1"/>
  <c r="Z116" i="9" s="1"/>
  <c r="P117" i="9"/>
  <c r="Q117" i="9" s="1"/>
  <c r="Z117" i="9" s="1"/>
  <c r="P118" i="9"/>
  <c r="Q118" i="9" s="1"/>
  <c r="Z118" i="9" s="1"/>
  <c r="P119" i="9"/>
  <c r="Q119" i="9" s="1"/>
  <c r="Z119" i="9" s="1"/>
  <c r="P120" i="9"/>
  <c r="Q120" i="9" s="1"/>
  <c r="Z120" i="9" s="1"/>
  <c r="P121" i="9"/>
  <c r="Q121" i="9" s="1"/>
  <c r="Z121" i="9" s="1"/>
  <c r="P122" i="9"/>
  <c r="Q122" i="9" s="1"/>
  <c r="Z122" i="9" s="1"/>
  <c r="P123" i="9"/>
  <c r="Q123" i="9" s="1"/>
  <c r="Z123" i="9" s="1"/>
  <c r="P124" i="9"/>
  <c r="Q124" i="9" s="1"/>
  <c r="Z124" i="9" s="1"/>
  <c r="P125" i="9"/>
  <c r="Q125" i="9" s="1"/>
  <c r="Z125" i="9" s="1"/>
  <c r="P126" i="9"/>
  <c r="Q126" i="9" s="1"/>
  <c r="Z126" i="9" s="1"/>
  <c r="P127" i="9"/>
  <c r="Q127" i="9" s="1"/>
  <c r="Z127" i="9" s="1"/>
  <c r="P128" i="9"/>
  <c r="Q128" i="9" s="1"/>
  <c r="Z128" i="9" s="1"/>
  <c r="P129" i="9"/>
  <c r="Q129" i="9" s="1"/>
  <c r="Z129" i="9" s="1"/>
  <c r="P130" i="9"/>
  <c r="Q130" i="9" s="1"/>
  <c r="Z130" i="9" s="1"/>
  <c r="P131" i="9"/>
  <c r="Q131" i="9" s="1"/>
  <c r="Z131" i="9" s="1"/>
  <c r="P132" i="9"/>
  <c r="Q132" i="9" s="1"/>
  <c r="Z132" i="9" s="1"/>
  <c r="P133" i="9"/>
  <c r="Q133" i="9" s="1"/>
  <c r="Z133" i="9" s="1"/>
  <c r="P134" i="9"/>
  <c r="Q134" i="9" s="1"/>
  <c r="Z134" i="9" s="1"/>
  <c r="P135" i="9"/>
  <c r="Q135" i="9" s="1"/>
  <c r="Z135" i="9" s="1"/>
  <c r="P136" i="9"/>
  <c r="Q136" i="9" s="1"/>
  <c r="Z136" i="9" s="1"/>
  <c r="P137" i="9"/>
  <c r="Q137" i="9" s="1"/>
  <c r="Z137" i="9" s="1"/>
  <c r="P138" i="9"/>
  <c r="Q138" i="9" s="1"/>
  <c r="Z138" i="9" s="1"/>
  <c r="P139" i="9"/>
  <c r="Q139" i="9"/>
  <c r="Z139" i="9" s="1"/>
  <c r="P140" i="9"/>
  <c r="Q140" i="9" s="1"/>
  <c r="Z140" i="9" s="1"/>
  <c r="P141" i="9"/>
  <c r="Q141" i="9" s="1"/>
  <c r="Z141" i="9" s="1"/>
  <c r="P142" i="9"/>
  <c r="Q142" i="9" s="1"/>
  <c r="Z142" i="9" s="1"/>
  <c r="P146" i="9"/>
  <c r="Q146" i="9" s="1"/>
  <c r="P147" i="9"/>
  <c r="Q147" i="9" s="1"/>
  <c r="Z147" i="9" s="1"/>
  <c r="P148" i="9"/>
  <c r="Q148" i="9" s="1"/>
  <c r="Z148" i="9" s="1"/>
  <c r="P149" i="9"/>
  <c r="Q149" i="9" s="1"/>
  <c r="Z149" i="9" s="1"/>
  <c r="P150" i="9"/>
  <c r="Q150" i="9" s="1"/>
  <c r="Z150" i="9" s="1"/>
  <c r="P151" i="9"/>
  <c r="Q151" i="9" s="1"/>
  <c r="Z151" i="9" s="1"/>
  <c r="Q87" i="9"/>
  <c r="P87" i="9"/>
  <c r="R99" i="9"/>
  <c r="S99" i="9" s="1"/>
  <c r="R98" i="9"/>
  <c r="S98" i="9" s="1"/>
  <c r="U98" i="9" s="1"/>
  <c r="P155" i="8"/>
  <c r="Q155" i="8" s="1"/>
  <c r="S155" i="8"/>
  <c r="P156" i="8"/>
  <c r="Q156" i="8"/>
  <c r="Z156" i="8" s="1"/>
  <c r="S156" i="8"/>
  <c r="P157" i="8"/>
  <c r="Q157" i="8" s="1"/>
  <c r="Z157" i="8" s="1"/>
  <c r="S157" i="8"/>
  <c r="P158" i="8"/>
  <c r="Q158" i="8" s="1"/>
  <c r="Z158" i="8" s="1"/>
  <c r="S158" i="8"/>
  <c r="P159" i="8"/>
  <c r="Q159" i="8" s="1"/>
  <c r="Z159" i="8" s="1"/>
  <c r="S159" i="8"/>
  <c r="P160" i="8"/>
  <c r="Q160" i="8"/>
  <c r="Z160" i="8" s="1"/>
  <c r="S160" i="8"/>
  <c r="T160" i="8"/>
  <c r="U160" i="8" s="1"/>
  <c r="P161" i="8"/>
  <c r="Q161" i="8" s="1"/>
  <c r="Z161" i="8" s="1"/>
  <c r="S161" i="8"/>
  <c r="P162" i="8"/>
  <c r="Q162" i="8"/>
  <c r="Z162" i="8" s="1"/>
  <c r="S162" i="8"/>
  <c r="P163" i="8"/>
  <c r="Q163" i="8" s="1"/>
  <c r="Z163" i="8" s="1"/>
  <c r="S163" i="8"/>
  <c r="P164" i="8"/>
  <c r="Q164" i="8"/>
  <c r="Z164" i="8" s="1"/>
  <c r="S164" i="8"/>
  <c r="T164" i="8"/>
  <c r="U164" i="8" s="1"/>
  <c r="P165" i="8"/>
  <c r="Q165" i="8" s="1"/>
  <c r="Z165" i="8" s="1"/>
  <c r="S165" i="8"/>
  <c r="P166" i="8"/>
  <c r="Q166" i="8"/>
  <c r="Z166" i="8" s="1"/>
  <c r="S166" i="8"/>
  <c r="J155" i="8"/>
  <c r="T155" i="8" s="1"/>
  <c r="U155" i="8" s="1"/>
  <c r="J156" i="8"/>
  <c r="T156" i="8" s="1"/>
  <c r="U156" i="8" s="1"/>
  <c r="J157" i="8"/>
  <c r="T157" i="8" s="1"/>
  <c r="U157" i="8" s="1"/>
  <c r="J158" i="8"/>
  <c r="T158" i="8" s="1"/>
  <c r="U158" i="8" s="1"/>
  <c r="J159" i="8"/>
  <c r="T159" i="8" s="1"/>
  <c r="U159" i="8" s="1"/>
  <c r="J160" i="8"/>
  <c r="J161" i="8"/>
  <c r="T161" i="8" s="1"/>
  <c r="U161" i="8" s="1"/>
  <c r="J162" i="8"/>
  <c r="T162" i="8" s="1"/>
  <c r="U162" i="8" s="1"/>
  <c r="J163" i="8"/>
  <c r="T163" i="8" s="1"/>
  <c r="U163" i="8" s="1"/>
  <c r="J164" i="8"/>
  <c r="J165" i="8"/>
  <c r="T165" i="8" s="1"/>
  <c r="U165" i="8" s="1"/>
  <c r="J166" i="8"/>
  <c r="T166" i="8" s="1"/>
  <c r="U166" i="8" s="1"/>
  <c r="R101" i="8"/>
  <c r="R119" i="8" s="1"/>
  <c r="R154" i="8" s="1"/>
  <c r="V101" i="8"/>
  <c r="V119" i="8" s="1"/>
  <c r="V154" i="8" s="1"/>
  <c r="P101" i="8"/>
  <c r="P119" i="8" s="1"/>
  <c r="P154" i="8" s="1"/>
  <c r="Q94" i="8"/>
  <c r="Q101" i="8" s="1"/>
  <c r="Q119" i="8" s="1"/>
  <c r="Q154" i="8" s="1"/>
  <c r="R94" i="8"/>
  <c r="S94" i="8"/>
  <c r="S101" i="8" s="1"/>
  <c r="S119" i="8" s="1"/>
  <c r="S154" i="8" s="1"/>
  <c r="T94" i="8"/>
  <c r="T101" i="8" s="1"/>
  <c r="T119" i="8" s="1"/>
  <c r="T154" i="8" s="1"/>
  <c r="U94" i="8"/>
  <c r="U101" i="8" s="1"/>
  <c r="U119" i="8" s="1"/>
  <c r="U154" i="8" s="1"/>
  <c r="V94" i="8"/>
  <c r="W94" i="8"/>
  <c r="W101" i="8" s="1"/>
  <c r="W119" i="8" s="1"/>
  <c r="W154" i="8" s="1"/>
  <c r="X94" i="8"/>
  <c r="X101" i="8" s="1"/>
  <c r="X119" i="8" s="1"/>
  <c r="X154" i="8" s="1"/>
  <c r="Y94" i="8"/>
  <c r="Y101" i="8" s="1"/>
  <c r="Y119" i="8" s="1"/>
  <c r="Y154" i="8" s="1"/>
  <c r="P94" i="8"/>
  <c r="T121" i="8"/>
  <c r="U121" i="8" s="1"/>
  <c r="T125" i="8"/>
  <c r="T97" i="8"/>
  <c r="U97" i="8" s="1"/>
  <c r="T95" i="8"/>
  <c r="Z90" i="8"/>
  <c r="Z95" i="8"/>
  <c r="Z97" i="8"/>
  <c r="Z124" i="8"/>
  <c r="S89" i="8"/>
  <c r="S90" i="8"/>
  <c r="S91" i="8"/>
  <c r="S95" i="8"/>
  <c r="S96" i="8"/>
  <c r="S97" i="8"/>
  <c r="S98" i="8"/>
  <c r="S102" i="8"/>
  <c r="S103" i="8"/>
  <c r="S104" i="8"/>
  <c r="S105" i="8"/>
  <c r="S106" i="8"/>
  <c r="S107" i="8"/>
  <c r="S120" i="8"/>
  <c r="U120" i="8"/>
  <c r="S121" i="8"/>
  <c r="S122" i="8"/>
  <c r="U122" i="8"/>
  <c r="S123" i="8"/>
  <c r="S124" i="8"/>
  <c r="S125" i="8"/>
  <c r="S88" i="8"/>
  <c r="P89" i="8"/>
  <c r="Q89" i="8" s="1"/>
  <c r="Z89" i="8" s="1"/>
  <c r="P90" i="8"/>
  <c r="Q90" i="8" s="1"/>
  <c r="P91" i="8"/>
  <c r="Q91" i="8" s="1"/>
  <c r="Z91" i="8" s="1"/>
  <c r="P95" i="8"/>
  <c r="Q95" i="8" s="1"/>
  <c r="P96" i="8"/>
  <c r="Q96" i="8" s="1"/>
  <c r="Z96" i="8" s="1"/>
  <c r="P97" i="8"/>
  <c r="Q97" i="8" s="1"/>
  <c r="P98" i="8"/>
  <c r="Q98" i="8"/>
  <c r="Z98" i="8" s="1"/>
  <c r="P102" i="8"/>
  <c r="Q102" i="8"/>
  <c r="Z102" i="8" s="1"/>
  <c r="P103" i="8"/>
  <c r="Q103" i="8" s="1"/>
  <c r="Z103" i="8" s="1"/>
  <c r="P104" i="8"/>
  <c r="Q104" i="8" s="1"/>
  <c r="Z104" i="8" s="1"/>
  <c r="P105" i="8"/>
  <c r="Q105" i="8" s="1"/>
  <c r="Z105" i="8" s="1"/>
  <c r="P106" i="8"/>
  <c r="Q106" i="8"/>
  <c r="P107" i="8"/>
  <c r="Q107" i="8" s="1"/>
  <c r="Z107" i="8" s="1"/>
  <c r="P120" i="8"/>
  <c r="Q120" i="8" s="1"/>
  <c r="AA120" i="8" s="1"/>
  <c r="AB120" i="8" s="1"/>
  <c r="AC120" i="8" s="1"/>
  <c r="P121" i="8"/>
  <c r="Q121" i="8" s="1"/>
  <c r="Z121" i="8" s="1"/>
  <c r="P122" i="8"/>
  <c r="Q122" i="8"/>
  <c r="Z122" i="8" s="1"/>
  <c r="P123" i="8"/>
  <c r="Q123" i="8" s="1"/>
  <c r="Z123" i="8" s="1"/>
  <c r="P124" i="8"/>
  <c r="Q124" i="8" s="1"/>
  <c r="P125" i="8"/>
  <c r="Q125" i="8" s="1"/>
  <c r="Z125" i="8" s="1"/>
  <c r="P88" i="8"/>
  <c r="Q88" i="8" s="1"/>
  <c r="J101" i="8"/>
  <c r="J119" i="8" s="1"/>
  <c r="J154" i="8" s="1"/>
  <c r="J94" i="8"/>
  <c r="J89" i="8"/>
  <c r="T89" i="8" s="1"/>
  <c r="U89" i="8" s="1"/>
  <c r="J90" i="8"/>
  <c r="T90" i="8" s="1"/>
  <c r="U90" i="8" s="1"/>
  <c r="J91" i="8"/>
  <c r="T91" i="8" s="1"/>
  <c r="U91" i="8" s="1"/>
  <c r="J95" i="8"/>
  <c r="J96" i="8"/>
  <c r="T96" i="8" s="1"/>
  <c r="U96" i="8" s="1"/>
  <c r="J97" i="8"/>
  <c r="J98" i="8"/>
  <c r="T98" i="8" s="1"/>
  <c r="U98" i="8" s="1"/>
  <c r="J102" i="8"/>
  <c r="T102" i="8" s="1"/>
  <c r="U102" i="8" s="1"/>
  <c r="J103" i="8"/>
  <c r="T103" i="8" s="1"/>
  <c r="U103" i="8" s="1"/>
  <c r="J104" i="8"/>
  <c r="T104" i="8" s="1"/>
  <c r="U104" i="8" s="1"/>
  <c r="J105" i="8"/>
  <c r="T105" i="8" s="1"/>
  <c r="U105" i="8" s="1"/>
  <c r="J106" i="8"/>
  <c r="T106" i="8" s="1"/>
  <c r="U106" i="8" s="1"/>
  <c r="J107" i="8"/>
  <c r="T107" i="8" s="1"/>
  <c r="U107" i="8" s="1"/>
  <c r="J120" i="8"/>
  <c r="T120" i="8" s="1"/>
  <c r="J121" i="8"/>
  <c r="J122" i="8"/>
  <c r="T122" i="8" s="1"/>
  <c r="J123" i="8"/>
  <c r="T123" i="8" s="1"/>
  <c r="U123" i="8" s="1"/>
  <c r="J124" i="8"/>
  <c r="T124" i="8" s="1"/>
  <c r="U124" i="8" s="1"/>
  <c r="J125" i="8"/>
  <c r="J88" i="8"/>
  <c r="T88" i="8" s="1"/>
  <c r="U88" i="8" s="1"/>
  <c r="R100" i="7"/>
  <c r="R109" i="7" s="1"/>
  <c r="S100" i="7"/>
  <c r="S109" i="7" s="1"/>
  <c r="V100" i="7"/>
  <c r="V109" i="7" s="1"/>
  <c r="W100" i="7"/>
  <c r="W109" i="7" s="1"/>
  <c r="P100" i="7"/>
  <c r="P109" i="7" s="1"/>
  <c r="Q93" i="7"/>
  <c r="Q100" i="7" s="1"/>
  <c r="Q109" i="7" s="1"/>
  <c r="R93" i="7"/>
  <c r="S93" i="7"/>
  <c r="T93" i="7"/>
  <c r="T100" i="7" s="1"/>
  <c r="T109" i="7" s="1"/>
  <c r="U93" i="7"/>
  <c r="U100" i="7" s="1"/>
  <c r="U109" i="7" s="1"/>
  <c r="V93" i="7"/>
  <c r="W93" i="7"/>
  <c r="X93" i="7"/>
  <c r="X100" i="7" s="1"/>
  <c r="X109" i="7" s="1"/>
  <c r="Y93" i="7"/>
  <c r="Y100" i="7" s="1"/>
  <c r="Y109" i="7" s="1"/>
  <c r="P93" i="7"/>
  <c r="R115" i="7"/>
  <c r="S115" i="7" s="1"/>
  <c r="R114" i="7"/>
  <c r="T101" i="7"/>
  <c r="T102" i="7"/>
  <c r="U102" i="7" s="1"/>
  <c r="T105" i="7"/>
  <c r="U105" i="7" s="1"/>
  <c r="T106" i="7"/>
  <c r="U106" i="7" s="1"/>
  <c r="T95" i="7"/>
  <c r="U95" i="7" s="1"/>
  <c r="T96" i="7"/>
  <c r="U96" i="7" s="1"/>
  <c r="T88" i="7"/>
  <c r="T89" i="7"/>
  <c r="Z89" i="7"/>
  <c r="Z90" i="7"/>
  <c r="Z104" i="7"/>
  <c r="Z105" i="7"/>
  <c r="S88" i="7"/>
  <c r="U88" i="7"/>
  <c r="S89" i="7"/>
  <c r="S90" i="7"/>
  <c r="S94" i="7"/>
  <c r="U94" i="7"/>
  <c r="S95" i="7"/>
  <c r="S96" i="7"/>
  <c r="S97" i="7"/>
  <c r="S101" i="7"/>
  <c r="S102" i="7"/>
  <c r="S103" i="7"/>
  <c r="S104" i="7"/>
  <c r="U104" i="7"/>
  <c r="S105" i="7"/>
  <c r="S106" i="7"/>
  <c r="S110" i="7"/>
  <c r="U110" i="7" s="1"/>
  <c r="S111" i="7"/>
  <c r="U111" i="7"/>
  <c r="S112" i="7"/>
  <c r="S113" i="7"/>
  <c r="S114" i="7"/>
  <c r="S135" i="7"/>
  <c r="U135" i="7"/>
  <c r="S136" i="7"/>
  <c r="U136" i="7"/>
  <c r="S137" i="7"/>
  <c r="U137" i="7"/>
  <c r="S138" i="7"/>
  <c r="U138" i="7"/>
  <c r="S139" i="7"/>
  <c r="U139" i="7"/>
  <c r="S140" i="7"/>
  <c r="U140" i="7"/>
  <c r="S141" i="7"/>
  <c r="U141" i="7"/>
  <c r="S142" i="7"/>
  <c r="U142" i="7"/>
  <c r="S143" i="7"/>
  <c r="U143" i="7" s="1"/>
  <c r="S144" i="7"/>
  <c r="U144" i="7"/>
  <c r="S145" i="7"/>
  <c r="U145" i="7" s="1"/>
  <c r="S146" i="7"/>
  <c r="U146" i="7"/>
  <c r="S147" i="7"/>
  <c r="U147" i="7" s="1"/>
  <c r="S148" i="7"/>
  <c r="U148" i="7"/>
  <c r="S149" i="7"/>
  <c r="U149" i="7" s="1"/>
  <c r="S150" i="7"/>
  <c r="U150" i="7"/>
  <c r="S151" i="7"/>
  <c r="U151" i="7" s="1"/>
  <c r="S152" i="7"/>
  <c r="U152" i="7"/>
  <c r="S153" i="7"/>
  <c r="U153" i="7" s="1"/>
  <c r="S154" i="7"/>
  <c r="U154" i="7"/>
  <c r="S155" i="7"/>
  <c r="U155" i="7" s="1"/>
  <c r="S156" i="7"/>
  <c r="U156" i="7"/>
  <c r="S157" i="7"/>
  <c r="U157" i="7" s="1"/>
  <c r="S158" i="7"/>
  <c r="U158" i="7"/>
  <c r="S159" i="7"/>
  <c r="U159" i="7" s="1"/>
  <c r="S160" i="7"/>
  <c r="U160" i="7"/>
  <c r="S87" i="7"/>
  <c r="P88" i="7"/>
  <c r="Q88" i="7"/>
  <c r="Z88" i="7" s="1"/>
  <c r="P89" i="7"/>
  <c r="Q89" i="7" s="1"/>
  <c r="P90" i="7"/>
  <c r="Q90" i="7"/>
  <c r="P94" i="7"/>
  <c r="Q94" i="7" s="1"/>
  <c r="P95" i="7"/>
  <c r="Q95" i="7"/>
  <c r="Z95" i="7" s="1"/>
  <c r="P96" i="7"/>
  <c r="Q96" i="7" s="1"/>
  <c r="Z96" i="7" s="1"/>
  <c r="P97" i="7"/>
  <c r="Q97" i="7"/>
  <c r="Z97" i="7" s="1"/>
  <c r="P101" i="7"/>
  <c r="Q101" i="7" s="1"/>
  <c r="Z101" i="7" s="1"/>
  <c r="P102" i="7"/>
  <c r="Q102" i="7" s="1"/>
  <c r="Z102" i="7" s="1"/>
  <c r="P103" i="7"/>
  <c r="Q103" i="7"/>
  <c r="P104" i="7"/>
  <c r="Q104" i="7" s="1"/>
  <c r="P105" i="7"/>
  <c r="Q105" i="7"/>
  <c r="P106" i="7"/>
  <c r="Q106" i="7" s="1"/>
  <c r="Z106" i="7" s="1"/>
  <c r="P110" i="7"/>
  <c r="Q110" i="7" s="1"/>
  <c r="Z110" i="7" s="1"/>
  <c r="P111" i="7"/>
  <c r="Q111" i="7"/>
  <c r="Z111" i="7" s="1"/>
  <c r="P112" i="7"/>
  <c r="Q112" i="7" s="1"/>
  <c r="Z112" i="7" s="1"/>
  <c r="P113" i="7"/>
  <c r="Q113" i="7" s="1"/>
  <c r="Z113" i="7" s="1"/>
  <c r="P114" i="7"/>
  <c r="Q114" i="7" s="1"/>
  <c r="Z114" i="7" s="1"/>
  <c r="P115" i="7"/>
  <c r="Q115" i="7" s="1"/>
  <c r="Z115" i="7" s="1"/>
  <c r="P135" i="7"/>
  <c r="Q135" i="7" s="1"/>
  <c r="P136" i="7"/>
  <c r="Q136" i="7" s="1"/>
  <c r="P137" i="7"/>
  <c r="Q137" i="7" s="1"/>
  <c r="P138" i="7"/>
  <c r="Q138" i="7" s="1"/>
  <c r="P139" i="7"/>
  <c r="Q139" i="7"/>
  <c r="P140" i="7"/>
  <c r="Q140" i="7" s="1"/>
  <c r="P141" i="7"/>
  <c r="Q141" i="7"/>
  <c r="P142" i="7"/>
  <c r="Q142" i="7" s="1"/>
  <c r="P143" i="7"/>
  <c r="Q143" i="7"/>
  <c r="P144" i="7"/>
  <c r="Q144" i="7" s="1"/>
  <c r="P145" i="7"/>
  <c r="Q145" i="7" s="1"/>
  <c r="P146" i="7"/>
  <c r="Q146" i="7" s="1"/>
  <c r="P147" i="7"/>
  <c r="Q147" i="7"/>
  <c r="P148" i="7"/>
  <c r="Q148" i="7" s="1"/>
  <c r="P149" i="7"/>
  <c r="Q149" i="7"/>
  <c r="P150" i="7"/>
  <c r="Q150" i="7" s="1"/>
  <c r="P151" i="7"/>
  <c r="Q151" i="7"/>
  <c r="P152" i="7"/>
  <c r="Q152" i="7" s="1"/>
  <c r="P153" i="7"/>
  <c r="Q153" i="7" s="1"/>
  <c r="P154" i="7"/>
  <c r="Q154" i="7" s="1"/>
  <c r="P155" i="7"/>
  <c r="Q155" i="7"/>
  <c r="P156" i="7"/>
  <c r="Q156" i="7" s="1"/>
  <c r="P157" i="7"/>
  <c r="Q157" i="7"/>
  <c r="P158" i="7"/>
  <c r="Q158" i="7" s="1"/>
  <c r="P159" i="7"/>
  <c r="Q159" i="7"/>
  <c r="P160" i="7"/>
  <c r="Q160" i="7" s="1"/>
  <c r="Q87" i="7"/>
  <c r="P87" i="7"/>
  <c r="I158" i="7"/>
  <c r="I159" i="7"/>
  <c r="I160" i="7"/>
  <c r="I157" i="7"/>
  <c r="I100" i="7"/>
  <c r="I109" i="7" s="1"/>
  <c r="I134" i="7" s="1"/>
  <c r="I93" i="7"/>
  <c r="I88" i="7"/>
  <c r="I89" i="7"/>
  <c r="I90" i="7"/>
  <c r="T90" i="7" s="1"/>
  <c r="I94" i="7"/>
  <c r="T94" i="7" s="1"/>
  <c r="I95" i="7"/>
  <c r="I96" i="7"/>
  <c r="I97" i="7"/>
  <c r="T97" i="7" s="1"/>
  <c r="U97" i="7" s="1"/>
  <c r="I101" i="7"/>
  <c r="I102" i="7"/>
  <c r="I103" i="7"/>
  <c r="T103" i="7" s="1"/>
  <c r="U103" i="7" s="1"/>
  <c r="I104" i="7"/>
  <c r="T104" i="7" s="1"/>
  <c r="I105" i="7"/>
  <c r="I106" i="7"/>
  <c r="I110" i="7"/>
  <c r="I111" i="7"/>
  <c r="I112" i="7"/>
  <c r="T112" i="7" s="1"/>
  <c r="U112" i="7" s="1"/>
  <c r="I113" i="7"/>
  <c r="T113" i="7" s="1"/>
  <c r="U113" i="7" s="1"/>
  <c r="I114" i="7"/>
  <c r="T114" i="7" s="1"/>
  <c r="U114" i="7" s="1"/>
  <c r="I115" i="7"/>
  <c r="T115" i="7" s="1"/>
  <c r="I87" i="7"/>
  <c r="T87" i="7" s="1"/>
  <c r="U87" i="7" s="1"/>
  <c r="T90" i="6"/>
  <c r="U90" i="6" s="1"/>
  <c r="T97" i="6"/>
  <c r="S88" i="6"/>
  <c r="S89" i="6"/>
  <c r="S90" i="6"/>
  <c r="S94" i="6"/>
  <c r="S95" i="6"/>
  <c r="S96" i="6"/>
  <c r="S97" i="6"/>
  <c r="U97" i="6" s="1"/>
  <c r="S98" i="6"/>
  <c r="S87" i="6"/>
  <c r="P88" i="6"/>
  <c r="Q88" i="6" s="1"/>
  <c r="Z88" i="6" s="1"/>
  <c r="P89" i="6"/>
  <c r="Q89" i="6" s="1"/>
  <c r="P90" i="6"/>
  <c r="Q90" i="6" s="1"/>
  <c r="Z90" i="6" s="1"/>
  <c r="P94" i="6"/>
  <c r="Q94" i="6"/>
  <c r="Z94" i="6" s="1"/>
  <c r="P95" i="6"/>
  <c r="Q95" i="6" s="1"/>
  <c r="Z95" i="6" s="1"/>
  <c r="P96" i="6"/>
  <c r="Q96" i="6"/>
  <c r="Z96" i="6" s="1"/>
  <c r="P97" i="6"/>
  <c r="Q97" i="6" s="1"/>
  <c r="Z97" i="6" s="1"/>
  <c r="P87" i="6"/>
  <c r="Q87" i="6" s="1"/>
  <c r="Z87" i="6" s="1"/>
  <c r="R99" i="6"/>
  <c r="P99" i="6" s="1"/>
  <c r="Q99" i="6" s="1"/>
  <c r="Z99" i="6" s="1"/>
  <c r="R98" i="6"/>
  <c r="P98" i="6" s="1"/>
  <c r="Q98" i="6" s="1"/>
  <c r="Z98" i="6" s="1"/>
  <c r="J93" i="6"/>
  <c r="J88" i="6"/>
  <c r="T88" i="6" s="1"/>
  <c r="U88" i="6" s="1"/>
  <c r="J89" i="6"/>
  <c r="T89" i="6" s="1"/>
  <c r="U89" i="6" s="1"/>
  <c r="J90" i="6"/>
  <c r="J94" i="6"/>
  <c r="T94" i="6" s="1"/>
  <c r="U94" i="6" s="1"/>
  <c r="J95" i="6"/>
  <c r="T95" i="6" s="1"/>
  <c r="U95" i="6" s="1"/>
  <c r="J96" i="6"/>
  <c r="T96" i="6" s="1"/>
  <c r="U96" i="6" s="1"/>
  <c r="J97" i="6"/>
  <c r="J98" i="6"/>
  <c r="T98" i="6" s="1"/>
  <c r="U98" i="6" s="1"/>
  <c r="J99" i="6"/>
  <c r="T99" i="6" s="1"/>
  <c r="J87" i="6"/>
  <c r="T87" i="6" s="1"/>
  <c r="U87" i="6" s="1"/>
  <c r="T132" i="5"/>
  <c r="T129" i="5"/>
  <c r="U129" i="5" s="1"/>
  <c r="T120" i="5"/>
  <c r="U120" i="5" s="1"/>
  <c r="T111" i="5"/>
  <c r="T112" i="5"/>
  <c r="T115" i="5"/>
  <c r="U115" i="5" s="1"/>
  <c r="T110" i="5"/>
  <c r="U110" i="5" s="1"/>
  <c r="T104" i="5"/>
  <c r="U104" i="5" s="1"/>
  <c r="T103" i="5"/>
  <c r="T96" i="5"/>
  <c r="T89" i="5"/>
  <c r="U89" i="5" s="1"/>
  <c r="T90" i="5"/>
  <c r="U90" i="5" s="1"/>
  <c r="Z101" i="5"/>
  <c r="Z123" i="5"/>
  <c r="V111" i="5"/>
  <c r="W111" i="5"/>
  <c r="X111" i="5"/>
  <c r="Y111" i="5"/>
  <c r="V112" i="5"/>
  <c r="W112" i="5"/>
  <c r="X112" i="5"/>
  <c r="Y112" i="5"/>
  <c r="V113" i="5"/>
  <c r="W113" i="5"/>
  <c r="X113" i="5"/>
  <c r="Y113" i="5"/>
  <c r="V114" i="5"/>
  <c r="W114" i="5"/>
  <c r="X114" i="5"/>
  <c r="Y114" i="5"/>
  <c r="S88" i="5"/>
  <c r="S89" i="5"/>
  <c r="S90" i="5"/>
  <c r="S94" i="5"/>
  <c r="S95" i="5"/>
  <c r="U95" i="5"/>
  <c r="S96" i="5"/>
  <c r="S97" i="5"/>
  <c r="S101" i="5"/>
  <c r="U101" i="5" s="1"/>
  <c r="S102" i="5"/>
  <c r="U102" i="5"/>
  <c r="S103" i="5"/>
  <c r="U103" i="5" s="1"/>
  <c r="S104" i="5"/>
  <c r="S105" i="5"/>
  <c r="S106" i="5"/>
  <c r="S110" i="5"/>
  <c r="S111" i="5"/>
  <c r="S112" i="5"/>
  <c r="S113" i="5"/>
  <c r="U113" i="5"/>
  <c r="S114" i="5"/>
  <c r="S115" i="5"/>
  <c r="S119" i="5"/>
  <c r="S120" i="5"/>
  <c r="S121" i="5"/>
  <c r="S122" i="5"/>
  <c r="S123" i="5"/>
  <c r="U123" i="5"/>
  <c r="S124" i="5"/>
  <c r="U124" i="5" s="1"/>
  <c r="S128" i="5"/>
  <c r="U128" i="5"/>
  <c r="S129" i="5"/>
  <c r="S130" i="5"/>
  <c r="S131" i="5"/>
  <c r="S132" i="5"/>
  <c r="S87" i="5"/>
  <c r="P88" i="5"/>
  <c r="Q88" i="5"/>
  <c r="Z88" i="5" s="1"/>
  <c r="P89" i="5"/>
  <c r="Q89" i="5" s="1"/>
  <c r="Z89" i="5" s="1"/>
  <c r="P90" i="5"/>
  <c r="Q90" i="5"/>
  <c r="Z90" i="5" s="1"/>
  <c r="P94" i="5"/>
  <c r="Q94" i="5" s="1"/>
  <c r="AA94" i="5" s="1"/>
  <c r="AB94" i="5" s="1"/>
  <c r="AC94" i="5" s="1"/>
  <c r="P95" i="5"/>
  <c r="Q95" i="5"/>
  <c r="Z95" i="5" s="1"/>
  <c r="P96" i="5"/>
  <c r="Q96" i="5" s="1"/>
  <c r="Z96" i="5" s="1"/>
  <c r="P97" i="5"/>
  <c r="Q97" i="5"/>
  <c r="Z97" i="5" s="1"/>
  <c r="P101" i="5"/>
  <c r="Q101" i="5" s="1"/>
  <c r="P102" i="5"/>
  <c r="Q102" i="5"/>
  <c r="Z102" i="5" s="1"/>
  <c r="P103" i="5"/>
  <c r="Q103" i="5" s="1"/>
  <c r="P104" i="5"/>
  <c r="Q104" i="5"/>
  <c r="Z104" i="5" s="1"/>
  <c r="P105" i="5"/>
  <c r="Q105" i="5" s="1"/>
  <c r="Z105" i="5" s="1"/>
  <c r="P106" i="5"/>
  <c r="Q106" i="5"/>
  <c r="Z106" i="5" s="1"/>
  <c r="P110" i="5"/>
  <c r="Q110" i="5" s="1"/>
  <c r="P111" i="5"/>
  <c r="Q111" i="5"/>
  <c r="Z111" i="5" s="1"/>
  <c r="P112" i="5"/>
  <c r="Q112" i="5" s="1"/>
  <c r="Z112" i="5" s="1"/>
  <c r="P113" i="5"/>
  <c r="Q113" i="5"/>
  <c r="Z113" i="5" s="1"/>
  <c r="P114" i="5"/>
  <c r="Q114" i="5" s="1"/>
  <c r="Z114" i="5" s="1"/>
  <c r="P115" i="5"/>
  <c r="Q115" i="5"/>
  <c r="Z115" i="5" s="1"/>
  <c r="P119" i="5"/>
  <c r="Q119" i="5" s="1"/>
  <c r="AA119" i="5" s="1"/>
  <c r="AB119" i="5" s="1"/>
  <c r="AC119" i="5" s="1"/>
  <c r="P120" i="5"/>
  <c r="Q120" i="5"/>
  <c r="Z120" i="5" s="1"/>
  <c r="P121" i="5"/>
  <c r="Q121" i="5" s="1"/>
  <c r="Z121" i="5" s="1"/>
  <c r="P122" i="5"/>
  <c r="Q122" i="5"/>
  <c r="Z122" i="5" s="1"/>
  <c r="P123" i="5"/>
  <c r="Q123" i="5" s="1"/>
  <c r="P124" i="5"/>
  <c r="Q124" i="5"/>
  <c r="Z124" i="5" s="1"/>
  <c r="P128" i="5"/>
  <c r="Q128" i="5" s="1"/>
  <c r="Z128" i="5" s="1"/>
  <c r="P129" i="5"/>
  <c r="Q129" i="5"/>
  <c r="P130" i="5"/>
  <c r="Q130" i="5" s="1"/>
  <c r="Z130" i="5" s="1"/>
  <c r="P131" i="5"/>
  <c r="Q131" i="5"/>
  <c r="Z131" i="5" s="1"/>
  <c r="P132" i="5"/>
  <c r="Q132" i="5" s="1"/>
  <c r="Z132" i="5" s="1"/>
  <c r="P133" i="5"/>
  <c r="Q133" i="5" s="1"/>
  <c r="Q87" i="5"/>
  <c r="Z87" i="5" s="1"/>
  <c r="P87" i="5"/>
  <c r="R106" i="5"/>
  <c r="R105" i="5"/>
  <c r="J93" i="5"/>
  <c r="J100" i="5" s="1"/>
  <c r="J109" i="5" s="1"/>
  <c r="J118" i="5" s="1"/>
  <c r="J127" i="5" s="1"/>
  <c r="J88" i="5"/>
  <c r="T88" i="5" s="1"/>
  <c r="J89" i="5"/>
  <c r="J90" i="5"/>
  <c r="J94" i="5"/>
  <c r="T94" i="5" s="1"/>
  <c r="J95" i="5"/>
  <c r="T95" i="5" s="1"/>
  <c r="J96" i="5"/>
  <c r="J97" i="5"/>
  <c r="T97" i="5" s="1"/>
  <c r="J101" i="5"/>
  <c r="J102" i="5"/>
  <c r="J103" i="5"/>
  <c r="J104" i="5"/>
  <c r="J105" i="5"/>
  <c r="T105" i="5" s="1"/>
  <c r="J106" i="5"/>
  <c r="T106" i="5" s="1"/>
  <c r="J110" i="5"/>
  <c r="J111" i="5"/>
  <c r="J112" i="5"/>
  <c r="J113" i="5"/>
  <c r="T113" i="5" s="1"/>
  <c r="J114" i="5"/>
  <c r="T114" i="5" s="1"/>
  <c r="U114" i="5" s="1"/>
  <c r="J115" i="5"/>
  <c r="J119" i="5"/>
  <c r="T119" i="5" s="1"/>
  <c r="U119" i="5" s="1"/>
  <c r="J120" i="5"/>
  <c r="J121" i="5"/>
  <c r="T121" i="5" s="1"/>
  <c r="U121" i="5" s="1"/>
  <c r="J122" i="5"/>
  <c r="T122" i="5" s="1"/>
  <c r="U122" i="5" s="1"/>
  <c r="J123" i="5"/>
  <c r="J124" i="5"/>
  <c r="J128" i="5"/>
  <c r="J129" i="5"/>
  <c r="J130" i="5"/>
  <c r="T130" i="5" s="1"/>
  <c r="U130" i="5" s="1"/>
  <c r="J131" i="5"/>
  <c r="T131" i="5" s="1"/>
  <c r="U131" i="5" s="1"/>
  <c r="J132" i="5"/>
  <c r="J87" i="5"/>
  <c r="T87" i="5" s="1"/>
  <c r="U87" i="5" s="1"/>
  <c r="T130" i="4"/>
  <c r="T133" i="4"/>
  <c r="U133" i="4" s="1"/>
  <c r="T134" i="4"/>
  <c r="Z120" i="4"/>
  <c r="Z124" i="4"/>
  <c r="Z128" i="4"/>
  <c r="Z132" i="4"/>
  <c r="S88" i="4"/>
  <c r="S89" i="4"/>
  <c r="S90" i="4"/>
  <c r="S119" i="4"/>
  <c r="U119" i="4"/>
  <c r="S120" i="4"/>
  <c r="U120" i="4"/>
  <c r="S121" i="4"/>
  <c r="U121" i="4"/>
  <c r="S122" i="4"/>
  <c r="U122" i="4" s="1"/>
  <c r="S123" i="4"/>
  <c r="U123" i="4" s="1"/>
  <c r="S124" i="4"/>
  <c r="U124" i="4"/>
  <c r="S125" i="4"/>
  <c r="U125" i="4" s="1"/>
  <c r="S126" i="4"/>
  <c r="U126" i="4" s="1"/>
  <c r="S127" i="4"/>
  <c r="U127" i="4"/>
  <c r="S128" i="4"/>
  <c r="U128" i="4"/>
  <c r="S129" i="4"/>
  <c r="S130" i="4"/>
  <c r="S131" i="4"/>
  <c r="S132" i="4"/>
  <c r="S133" i="4"/>
  <c r="S134" i="4"/>
  <c r="P89" i="4"/>
  <c r="Q89" i="4" s="1"/>
  <c r="Z89" i="4" s="1"/>
  <c r="P90" i="4"/>
  <c r="Q90" i="4"/>
  <c r="Z90" i="4" s="1"/>
  <c r="P119" i="4"/>
  <c r="Q119" i="4" s="1"/>
  <c r="Z119" i="4" s="1"/>
  <c r="P120" i="4"/>
  <c r="Q120" i="4"/>
  <c r="P121" i="4"/>
  <c r="Q121" i="4" s="1"/>
  <c r="Z121" i="4" s="1"/>
  <c r="P122" i="4"/>
  <c r="Q122" i="4"/>
  <c r="Z122" i="4" s="1"/>
  <c r="P123" i="4"/>
  <c r="Q123" i="4" s="1"/>
  <c r="Z123" i="4" s="1"/>
  <c r="P124" i="4"/>
  <c r="Q124" i="4"/>
  <c r="P125" i="4"/>
  <c r="Q125" i="4" s="1"/>
  <c r="Z125" i="4" s="1"/>
  <c r="P126" i="4"/>
  <c r="Q126" i="4"/>
  <c r="Z126" i="4" s="1"/>
  <c r="P127" i="4"/>
  <c r="Q127" i="4" s="1"/>
  <c r="Z127" i="4" s="1"/>
  <c r="P128" i="4"/>
  <c r="Q128" i="4"/>
  <c r="P129" i="4"/>
  <c r="Q129" i="4" s="1"/>
  <c r="P130" i="4"/>
  <c r="Q130" i="4"/>
  <c r="Z130" i="4" s="1"/>
  <c r="P131" i="4"/>
  <c r="Q131" i="4" s="1"/>
  <c r="Z131" i="4" s="1"/>
  <c r="P132" i="4"/>
  <c r="Q132" i="4"/>
  <c r="P133" i="4"/>
  <c r="Q133" i="4" s="1"/>
  <c r="Z133" i="4" s="1"/>
  <c r="P134" i="4"/>
  <c r="Q134" i="4"/>
  <c r="Z134" i="4" s="1"/>
  <c r="R88" i="4"/>
  <c r="P88" i="4" s="1"/>
  <c r="Q88" i="4" s="1"/>
  <c r="Z88" i="4" s="1"/>
  <c r="R87" i="4"/>
  <c r="S87" i="4" s="1"/>
  <c r="J118" i="4"/>
  <c r="J88" i="4"/>
  <c r="T88" i="4" s="1"/>
  <c r="U88" i="4" s="1"/>
  <c r="J89" i="4"/>
  <c r="T89" i="4" s="1"/>
  <c r="U89" i="4" s="1"/>
  <c r="J90" i="4"/>
  <c r="T90" i="4" s="1"/>
  <c r="J119" i="4"/>
  <c r="J120" i="4"/>
  <c r="J121" i="4"/>
  <c r="J122" i="4"/>
  <c r="J123" i="4"/>
  <c r="J124" i="4"/>
  <c r="J125" i="4"/>
  <c r="J126" i="4"/>
  <c r="J127" i="4"/>
  <c r="J128" i="4"/>
  <c r="J129" i="4"/>
  <c r="T129" i="4" s="1"/>
  <c r="U129" i="4" s="1"/>
  <c r="J130" i="4"/>
  <c r="J131" i="4"/>
  <c r="T131" i="4" s="1"/>
  <c r="U131" i="4" s="1"/>
  <c r="J132" i="4"/>
  <c r="T132" i="4" s="1"/>
  <c r="U132" i="4" s="1"/>
  <c r="J133" i="4"/>
  <c r="J134" i="4"/>
  <c r="J87" i="4"/>
  <c r="T87" i="4" s="1"/>
  <c r="N84" i="4"/>
  <c r="Q93" i="3"/>
  <c r="Q100" i="3" s="1"/>
  <c r="R93" i="3"/>
  <c r="R100" i="3" s="1"/>
  <c r="S93" i="3"/>
  <c r="S100" i="3" s="1"/>
  <c r="T93" i="3"/>
  <c r="T100" i="3" s="1"/>
  <c r="U93" i="3"/>
  <c r="U100" i="3" s="1"/>
  <c r="V93" i="3"/>
  <c r="V100" i="3" s="1"/>
  <c r="W93" i="3"/>
  <c r="W100" i="3" s="1"/>
  <c r="X93" i="3"/>
  <c r="X100" i="3" s="1"/>
  <c r="Y93" i="3"/>
  <c r="Y100" i="3" s="1"/>
  <c r="P93" i="3"/>
  <c r="P100" i="3" s="1"/>
  <c r="S88" i="3"/>
  <c r="S89" i="3"/>
  <c r="S90" i="3"/>
  <c r="S96" i="3"/>
  <c r="S97" i="3"/>
  <c r="U97" i="3" s="1"/>
  <c r="S101" i="3"/>
  <c r="S102" i="3"/>
  <c r="S103" i="3"/>
  <c r="S104" i="3"/>
  <c r="S105" i="3"/>
  <c r="S106" i="3"/>
  <c r="S107" i="3"/>
  <c r="U107" i="3" s="1"/>
  <c r="S111" i="3"/>
  <c r="U111" i="3" s="1"/>
  <c r="S112" i="3"/>
  <c r="U112" i="3" s="1"/>
  <c r="S113" i="3"/>
  <c r="S114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87" i="3"/>
  <c r="P88" i="3"/>
  <c r="Q88" i="3"/>
  <c r="Z88" i="3" s="1"/>
  <c r="P89" i="3"/>
  <c r="Q89" i="3" s="1"/>
  <c r="Z89" i="3" s="1"/>
  <c r="P90" i="3"/>
  <c r="Q90" i="3"/>
  <c r="Z90" i="3" s="1"/>
  <c r="P96" i="3"/>
  <c r="Q96" i="3" s="1"/>
  <c r="P97" i="3"/>
  <c r="Q97" i="3" s="1"/>
  <c r="Z97" i="3" s="1"/>
  <c r="P101" i="3"/>
  <c r="Q101" i="3" s="1"/>
  <c r="Z101" i="3" s="1"/>
  <c r="P102" i="3"/>
  <c r="Q102" i="3" s="1"/>
  <c r="Z102" i="3" s="1"/>
  <c r="P103" i="3"/>
  <c r="Q103" i="3" s="1"/>
  <c r="Z103" i="3" s="1"/>
  <c r="P104" i="3"/>
  <c r="Q104" i="3" s="1"/>
  <c r="Z104" i="3" s="1"/>
  <c r="P105" i="3"/>
  <c r="Q105" i="3" s="1"/>
  <c r="P106" i="3"/>
  <c r="Q106" i="3" s="1"/>
  <c r="Z106" i="3" s="1"/>
  <c r="P107" i="3"/>
  <c r="Q107" i="3"/>
  <c r="Z107" i="3" s="1"/>
  <c r="P111" i="3"/>
  <c r="Q111" i="3" s="1"/>
  <c r="Z111" i="3" s="1"/>
  <c r="P112" i="3"/>
  <c r="Q112" i="3"/>
  <c r="Z112" i="3" s="1"/>
  <c r="P113" i="3"/>
  <c r="Q113" i="3" s="1"/>
  <c r="P114" i="3"/>
  <c r="Q114" i="3"/>
  <c r="Z114" i="3" s="1"/>
  <c r="P129" i="3"/>
  <c r="Q129" i="3" s="1"/>
  <c r="Z129" i="3" s="1"/>
  <c r="P130" i="3"/>
  <c r="Q130" i="3"/>
  <c r="Z130" i="3" s="1"/>
  <c r="P131" i="3"/>
  <c r="Q131" i="3" s="1"/>
  <c r="P132" i="3"/>
  <c r="Q132" i="3"/>
  <c r="Z132" i="3" s="1"/>
  <c r="P133" i="3"/>
  <c r="Q133" i="3" s="1"/>
  <c r="Z133" i="3" s="1"/>
  <c r="P134" i="3"/>
  <c r="Q134" i="3"/>
  <c r="Z134" i="3" s="1"/>
  <c r="P135" i="3"/>
  <c r="Q135" i="3" s="1"/>
  <c r="Z135" i="3" s="1"/>
  <c r="P136" i="3"/>
  <c r="Q136" i="3"/>
  <c r="Z136" i="3" s="1"/>
  <c r="P137" i="3"/>
  <c r="Q137" i="3" s="1"/>
  <c r="Z137" i="3" s="1"/>
  <c r="P138" i="3"/>
  <c r="Q138" i="3"/>
  <c r="Z138" i="3" s="1"/>
  <c r="P139" i="3"/>
  <c r="Q139" i="3" s="1"/>
  <c r="Z139" i="3" s="1"/>
  <c r="P140" i="3"/>
  <c r="Q140" i="3"/>
  <c r="Z140" i="3" s="1"/>
  <c r="P141" i="3"/>
  <c r="Q141" i="3" s="1"/>
  <c r="Z141" i="3" s="1"/>
  <c r="P142" i="3"/>
  <c r="Q142" i="3"/>
  <c r="Z142" i="3" s="1"/>
  <c r="Q87" i="3"/>
  <c r="P87" i="3"/>
  <c r="R116" i="3"/>
  <c r="S116" i="3" s="1"/>
  <c r="U116" i="3" s="1"/>
  <c r="R115" i="3"/>
  <c r="P115" i="3" s="1"/>
  <c r="Q115" i="3" s="1"/>
  <c r="Z115" i="3" s="1"/>
  <c r="R95" i="3"/>
  <c r="S95" i="3" s="1"/>
  <c r="R94" i="3"/>
  <c r="S94" i="3" s="1"/>
  <c r="J110" i="3"/>
  <c r="J128" i="3" s="1"/>
  <c r="J100" i="3"/>
  <c r="J93" i="3"/>
  <c r="J88" i="3"/>
  <c r="T88" i="3" s="1"/>
  <c r="U88" i="3" s="1"/>
  <c r="J89" i="3"/>
  <c r="T89" i="3" s="1"/>
  <c r="U89" i="3" s="1"/>
  <c r="J90" i="3"/>
  <c r="T90" i="3" s="1"/>
  <c r="U90" i="3" s="1"/>
  <c r="J94" i="3"/>
  <c r="T94" i="3" s="1"/>
  <c r="U94" i="3" s="1"/>
  <c r="J95" i="3"/>
  <c r="T95" i="3" s="1"/>
  <c r="J96" i="3"/>
  <c r="T96" i="3" s="1"/>
  <c r="U96" i="3" s="1"/>
  <c r="J97" i="3"/>
  <c r="T97" i="3" s="1"/>
  <c r="J101" i="3"/>
  <c r="T101" i="3" s="1"/>
  <c r="U101" i="3" s="1"/>
  <c r="J102" i="3"/>
  <c r="T102" i="3" s="1"/>
  <c r="U102" i="3" s="1"/>
  <c r="J103" i="3"/>
  <c r="T103" i="3" s="1"/>
  <c r="J104" i="3"/>
  <c r="T104" i="3" s="1"/>
  <c r="J105" i="3"/>
  <c r="T105" i="3" s="1"/>
  <c r="U105" i="3" s="1"/>
  <c r="J106" i="3"/>
  <c r="T106" i="3" s="1"/>
  <c r="J107" i="3"/>
  <c r="J111" i="3"/>
  <c r="J112" i="3"/>
  <c r="J113" i="3"/>
  <c r="T113" i="3" s="1"/>
  <c r="J114" i="3"/>
  <c r="T114" i="3" s="1"/>
  <c r="U114" i="3" s="1"/>
  <c r="J115" i="3"/>
  <c r="T115" i="3" s="1"/>
  <c r="J116" i="3"/>
  <c r="T116" i="3" s="1"/>
  <c r="J129" i="3"/>
  <c r="T129" i="3" s="1"/>
  <c r="U129" i="3" s="1"/>
  <c r="J130" i="3"/>
  <c r="T130" i="3" s="1"/>
  <c r="U130" i="3" s="1"/>
  <c r="J131" i="3"/>
  <c r="T131" i="3" s="1"/>
  <c r="J132" i="3"/>
  <c r="T132" i="3" s="1"/>
  <c r="U132" i="3" s="1"/>
  <c r="J133" i="3"/>
  <c r="T133" i="3" s="1"/>
  <c r="U133" i="3" s="1"/>
  <c r="J134" i="3"/>
  <c r="T134" i="3" s="1"/>
  <c r="U134" i="3" s="1"/>
  <c r="J135" i="3"/>
  <c r="T135" i="3" s="1"/>
  <c r="J136" i="3"/>
  <c r="T136" i="3" s="1"/>
  <c r="U136" i="3" s="1"/>
  <c r="J137" i="3"/>
  <c r="T137" i="3" s="1"/>
  <c r="U137" i="3" s="1"/>
  <c r="J138" i="3"/>
  <c r="T138" i="3" s="1"/>
  <c r="U138" i="3" s="1"/>
  <c r="J139" i="3"/>
  <c r="T139" i="3" s="1"/>
  <c r="J140" i="3"/>
  <c r="T140" i="3" s="1"/>
  <c r="U140" i="3" s="1"/>
  <c r="J141" i="3"/>
  <c r="T141" i="3" s="1"/>
  <c r="J142" i="3"/>
  <c r="T142" i="3" s="1"/>
  <c r="U142" i="3" s="1"/>
  <c r="J87" i="3"/>
  <c r="T87" i="3" s="1"/>
  <c r="U87" i="3" s="1"/>
  <c r="N84" i="3"/>
  <c r="R126" i="2"/>
  <c r="S126" i="2"/>
  <c r="V126" i="2"/>
  <c r="W126" i="2"/>
  <c r="P126" i="2"/>
  <c r="Q93" i="2"/>
  <c r="Q126" i="2" s="1"/>
  <c r="R93" i="2"/>
  <c r="S93" i="2"/>
  <c r="T93" i="2"/>
  <c r="T126" i="2" s="1"/>
  <c r="U93" i="2"/>
  <c r="U126" i="2" s="1"/>
  <c r="V93" i="2"/>
  <c r="W93" i="2"/>
  <c r="X93" i="2"/>
  <c r="X126" i="2" s="1"/>
  <c r="Y93" i="2"/>
  <c r="Y126" i="2" s="1"/>
  <c r="P93" i="2"/>
  <c r="Z89" i="2"/>
  <c r="Z96" i="2"/>
  <c r="Z135" i="2"/>
  <c r="S89" i="2"/>
  <c r="S90" i="2"/>
  <c r="S94" i="2"/>
  <c r="U94" i="2"/>
  <c r="S95" i="2"/>
  <c r="U95" i="2"/>
  <c r="S96" i="2"/>
  <c r="S97" i="2"/>
  <c r="S127" i="2"/>
  <c r="U127" i="2"/>
  <c r="S128" i="2"/>
  <c r="U128" i="2"/>
  <c r="S129" i="2"/>
  <c r="S130" i="2"/>
  <c r="S131" i="2"/>
  <c r="S132" i="2"/>
  <c r="S133" i="2"/>
  <c r="S134" i="2"/>
  <c r="S135" i="2"/>
  <c r="S136" i="2"/>
  <c r="S87" i="2"/>
  <c r="P89" i="2"/>
  <c r="Q89" i="2"/>
  <c r="P90" i="2"/>
  <c r="Q90" i="2" s="1"/>
  <c r="Z90" i="2" s="1"/>
  <c r="P94" i="2"/>
  <c r="Q94" i="2"/>
  <c r="Z94" i="2" s="1"/>
  <c r="P95" i="2"/>
  <c r="Q95" i="2" s="1"/>
  <c r="Z95" i="2" s="1"/>
  <c r="P96" i="2"/>
  <c r="Q96" i="2" s="1"/>
  <c r="P97" i="2"/>
  <c r="Q97" i="2" s="1"/>
  <c r="Z97" i="2" s="1"/>
  <c r="P98" i="2"/>
  <c r="Q98" i="2" s="1"/>
  <c r="Z98" i="2" s="1"/>
  <c r="P127" i="2"/>
  <c r="Q127" i="2" s="1"/>
  <c r="Z127" i="2" s="1"/>
  <c r="P128" i="2"/>
  <c r="Q128" i="2"/>
  <c r="Z128" i="2" s="1"/>
  <c r="P129" i="2"/>
  <c r="Q129" i="2" s="1"/>
  <c r="P130" i="2"/>
  <c r="Q130" i="2"/>
  <c r="Z130" i="2" s="1"/>
  <c r="P131" i="2"/>
  <c r="Q131" i="2" s="1"/>
  <c r="Z131" i="2" s="1"/>
  <c r="P132" i="2"/>
  <c r="Q132" i="2" s="1"/>
  <c r="Z132" i="2" s="1"/>
  <c r="P133" i="2"/>
  <c r="Q133" i="2"/>
  <c r="Z133" i="2" s="1"/>
  <c r="P134" i="2"/>
  <c r="Q134" i="2" s="1"/>
  <c r="Z134" i="2" s="1"/>
  <c r="P135" i="2"/>
  <c r="Q135" i="2" s="1"/>
  <c r="P136" i="2"/>
  <c r="Q136" i="2" s="1"/>
  <c r="Z136" i="2" s="1"/>
  <c r="R99" i="2"/>
  <c r="S99" i="2" s="1"/>
  <c r="R98" i="2"/>
  <c r="S98" i="2" s="1"/>
  <c r="R88" i="2"/>
  <c r="S88" i="2" s="1"/>
  <c r="R87" i="2"/>
  <c r="P87" i="2" s="1"/>
  <c r="Q87" i="2" s="1"/>
  <c r="V132" i="2"/>
  <c r="W132" i="2"/>
  <c r="X132" i="2"/>
  <c r="Y132" i="2"/>
  <c r="V133" i="2"/>
  <c r="W133" i="2"/>
  <c r="X133" i="2"/>
  <c r="Y133" i="2"/>
  <c r="V134" i="2"/>
  <c r="W134" i="2"/>
  <c r="X134" i="2"/>
  <c r="Y134" i="2"/>
  <c r="V135" i="2"/>
  <c r="W135" i="2"/>
  <c r="X135" i="2"/>
  <c r="Y135" i="2"/>
  <c r="E28" i="12"/>
  <c r="F28" i="12" s="1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E5" i="12"/>
  <c r="F4" i="12"/>
  <c r="Z87" i="10" l="1"/>
  <c r="AA87" i="10"/>
  <c r="AB87" i="10" s="1"/>
  <c r="AC87" i="10" s="1"/>
  <c r="AA136" i="10"/>
  <c r="AB136" i="10" s="1"/>
  <c r="AC136" i="10" s="1"/>
  <c r="Z137" i="10"/>
  <c r="AA110" i="10"/>
  <c r="AB110" i="10" s="1"/>
  <c r="AC110" i="10" s="1"/>
  <c r="Z95" i="10"/>
  <c r="AA94" i="10"/>
  <c r="AB94" i="10" s="1"/>
  <c r="AC94" i="10" s="1"/>
  <c r="U142" i="10"/>
  <c r="U136" i="10"/>
  <c r="Z110" i="10"/>
  <c r="U112" i="10"/>
  <c r="U94" i="10"/>
  <c r="U88" i="10"/>
  <c r="U96" i="10"/>
  <c r="U146" i="10"/>
  <c r="U138" i="10"/>
  <c r="U90" i="10"/>
  <c r="Z146" i="9"/>
  <c r="AA146" i="9"/>
  <c r="AB146" i="9" s="1"/>
  <c r="AC146" i="9" s="1"/>
  <c r="U136" i="9"/>
  <c r="U132" i="9"/>
  <c r="U94" i="9"/>
  <c r="Z96" i="9"/>
  <c r="AA87" i="9"/>
  <c r="AB87" i="9" s="1"/>
  <c r="AC87" i="9" s="1"/>
  <c r="Z109" i="9"/>
  <c r="AA109" i="9"/>
  <c r="AB109" i="9" s="1"/>
  <c r="AC109" i="9" s="1"/>
  <c r="U138" i="9"/>
  <c r="U133" i="9"/>
  <c r="U119" i="9"/>
  <c r="U112" i="9"/>
  <c r="U129" i="9"/>
  <c r="U125" i="9"/>
  <c r="U111" i="9"/>
  <c r="U96" i="9"/>
  <c r="U128" i="9"/>
  <c r="U124" i="9"/>
  <c r="U121" i="9"/>
  <c r="U117" i="9"/>
  <c r="U114" i="9"/>
  <c r="U110" i="9"/>
  <c r="U89" i="9"/>
  <c r="U95" i="8"/>
  <c r="AA95" i="8"/>
  <c r="AB95" i="8" s="1"/>
  <c r="AC95" i="8" s="1"/>
  <c r="AA102" i="8"/>
  <c r="AB102" i="8" s="1"/>
  <c r="AC102" i="8" s="1"/>
  <c r="Z106" i="8"/>
  <c r="Z120" i="8"/>
  <c r="U125" i="8"/>
  <c r="AA88" i="8"/>
  <c r="AB88" i="8" s="1"/>
  <c r="AC88" i="8" s="1"/>
  <c r="Z88" i="8"/>
  <c r="AA155" i="8"/>
  <c r="AB155" i="8" s="1"/>
  <c r="AC155" i="8" s="1"/>
  <c r="Z155" i="8"/>
  <c r="Z94" i="7"/>
  <c r="AA94" i="7"/>
  <c r="AB94" i="7" s="1"/>
  <c r="AC94" i="7" s="1"/>
  <c r="AA112" i="7"/>
  <c r="AB112" i="7" s="1"/>
  <c r="AC112" i="7" s="1"/>
  <c r="Z103" i="7"/>
  <c r="AA102" i="7"/>
  <c r="AB102" i="7" s="1"/>
  <c r="AC102" i="7" s="1"/>
  <c r="AA87" i="7"/>
  <c r="AB87" i="7" s="1"/>
  <c r="AC87" i="7" s="1"/>
  <c r="Z87" i="7"/>
  <c r="U101" i="7"/>
  <c r="U99" i="6"/>
  <c r="S99" i="6"/>
  <c r="AA129" i="5"/>
  <c r="AB129" i="5" s="1"/>
  <c r="AC129" i="5" s="1"/>
  <c r="Z129" i="5"/>
  <c r="AA110" i="5"/>
  <c r="AB110" i="5" s="1"/>
  <c r="AC110" i="5" s="1"/>
  <c r="Z110" i="5"/>
  <c r="U112" i="5"/>
  <c r="U106" i="5"/>
  <c r="U88" i="5"/>
  <c r="Z119" i="5"/>
  <c r="Z94" i="5"/>
  <c r="U105" i="5"/>
  <c r="U94" i="5"/>
  <c r="AA103" i="5"/>
  <c r="AB103" i="5" s="1"/>
  <c r="AC103" i="5" s="1"/>
  <c r="Z103" i="5"/>
  <c r="AA87" i="5"/>
  <c r="AB87" i="5" s="1"/>
  <c r="AC87" i="5" s="1"/>
  <c r="U96" i="5"/>
  <c r="U111" i="5"/>
  <c r="U132" i="5"/>
  <c r="Z129" i="4"/>
  <c r="AA129" i="4"/>
  <c r="AB129" i="4" s="1"/>
  <c r="AC129" i="4" s="1"/>
  <c r="U87" i="4"/>
  <c r="U90" i="4"/>
  <c r="U134" i="4"/>
  <c r="P87" i="4"/>
  <c r="Q87" i="4" s="1"/>
  <c r="AA131" i="3"/>
  <c r="AB131" i="3" s="1"/>
  <c r="AC131" i="3" s="1"/>
  <c r="Z131" i="3"/>
  <c r="Z113" i="3"/>
  <c r="U141" i="3"/>
  <c r="U113" i="3"/>
  <c r="P116" i="3"/>
  <c r="Q116" i="3" s="1"/>
  <c r="Z116" i="3" s="1"/>
  <c r="P95" i="3"/>
  <c r="Q95" i="3" s="1"/>
  <c r="Z95" i="3" s="1"/>
  <c r="U106" i="3"/>
  <c r="U103" i="3"/>
  <c r="P110" i="3"/>
  <c r="P128" i="3" s="1"/>
  <c r="P86" i="4"/>
  <c r="V86" i="4"/>
  <c r="V110" i="3"/>
  <c r="V128" i="3" s="1"/>
  <c r="R86" i="4"/>
  <c r="R110" i="3"/>
  <c r="R128" i="3" s="1"/>
  <c r="S86" i="4"/>
  <c r="S110" i="3"/>
  <c r="S128" i="3" s="1"/>
  <c r="U139" i="3"/>
  <c r="S115" i="3"/>
  <c r="U115" i="3" s="1"/>
  <c r="Y86" i="4"/>
  <c r="Y110" i="3"/>
  <c r="Y128" i="3" s="1"/>
  <c r="U86" i="4"/>
  <c r="U110" i="3"/>
  <c r="U128" i="3" s="1"/>
  <c r="Q86" i="4"/>
  <c r="Q110" i="3"/>
  <c r="Q128" i="3" s="1"/>
  <c r="W86" i="4"/>
  <c r="W110" i="3"/>
  <c r="W128" i="3" s="1"/>
  <c r="U104" i="3"/>
  <c r="U95" i="3"/>
  <c r="AA87" i="3"/>
  <c r="AB87" i="3" s="1"/>
  <c r="AC87" i="3" s="1"/>
  <c r="Z87" i="3"/>
  <c r="P94" i="3"/>
  <c r="Q94" i="3" s="1"/>
  <c r="Z94" i="3" s="1"/>
  <c r="U135" i="3"/>
  <c r="X86" i="4"/>
  <c r="X110" i="3"/>
  <c r="X128" i="3" s="1"/>
  <c r="T86" i="4"/>
  <c r="T110" i="3"/>
  <c r="T128" i="3" s="1"/>
  <c r="Z87" i="2"/>
  <c r="AA129" i="2"/>
  <c r="AB129" i="2" s="1"/>
  <c r="AC129" i="2" s="1"/>
  <c r="Z129" i="2"/>
  <c r="P88" i="2"/>
  <c r="Q88" i="2" s="1"/>
  <c r="Z88" i="2" s="1"/>
  <c r="P99" i="2"/>
  <c r="Q99" i="2" s="1"/>
  <c r="Z99" i="2" s="1"/>
  <c r="U89" i="2"/>
  <c r="U140" i="10"/>
  <c r="U144" i="10"/>
  <c r="U114" i="10"/>
  <c r="U110" i="10"/>
  <c r="U134" i="9"/>
  <c r="U150" i="9"/>
  <c r="U146" i="9"/>
  <c r="U130" i="9"/>
  <c r="U126" i="9"/>
  <c r="U149" i="9"/>
  <c r="U142" i="9"/>
  <c r="U122" i="9"/>
  <c r="U118" i="9"/>
  <c r="U113" i="9"/>
  <c r="U99" i="9"/>
  <c r="P99" i="9"/>
  <c r="Q99" i="9" s="1"/>
  <c r="Z99" i="9" s="1"/>
  <c r="Z87" i="9"/>
  <c r="P98" i="9"/>
  <c r="Q98" i="9" s="1"/>
  <c r="Z98" i="9" s="1"/>
  <c r="U115" i="7"/>
  <c r="U90" i="7"/>
  <c r="U89" i="7"/>
  <c r="AA96" i="6"/>
  <c r="AB96" i="6" s="1"/>
  <c r="AC96" i="6" s="1"/>
  <c r="Z89" i="6"/>
  <c r="AA87" i="6"/>
  <c r="AB87" i="6" s="1"/>
  <c r="AC87" i="6" s="1"/>
  <c r="U97" i="5"/>
  <c r="U130" i="4"/>
  <c r="Z105" i="3"/>
  <c r="AA101" i="3"/>
  <c r="AB101" i="3" s="1"/>
  <c r="AC101" i="3" s="1"/>
  <c r="U131" i="3"/>
  <c r="Z96" i="3"/>
  <c r="U97" i="2"/>
  <c r="J93" i="2"/>
  <c r="J126" i="2" s="1"/>
  <c r="J88" i="2"/>
  <c r="T88" i="2" s="1"/>
  <c r="U88" i="2" s="1"/>
  <c r="J89" i="2"/>
  <c r="T89" i="2" s="1"/>
  <c r="J90" i="2"/>
  <c r="T90" i="2" s="1"/>
  <c r="U90" i="2" s="1"/>
  <c r="J94" i="2"/>
  <c r="J95" i="2"/>
  <c r="J96" i="2"/>
  <c r="T96" i="2" s="1"/>
  <c r="U96" i="2" s="1"/>
  <c r="J97" i="2"/>
  <c r="T97" i="2" s="1"/>
  <c r="J98" i="2"/>
  <c r="T98" i="2" s="1"/>
  <c r="U98" i="2" s="1"/>
  <c r="J99" i="2"/>
  <c r="T99" i="2" s="1"/>
  <c r="U99" i="2" s="1"/>
  <c r="J127" i="2"/>
  <c r="J128" i="2"/>
  <c r="J129" i="2"/>
  <c r="T129" i="2" s="1"/>
  <c r="U129" i="2" s="1"/>
  <c r="J130" i="2"/>
  <c r="T130" i="2" s="1"/>
  <c r="U130" i="2" s="1"/>
  <c r="J131" i="2"/>
  <c r="T131" i="2" s="1"/>
  <c r="U131" i="2" s="1"/>
  <c r="J132" i="2"/>
  <c r="T132" i="2" s="1"/>
  <c r="U132" i="2" s="1"/>
  <c r="J133" i="2"/>
  <c r="T133" i="2" s="1"/>
  <c r="U133" i="2" s="1"/>
  <c r="J134" i="2"/>
  <c r="T134" i="2" s="1"/>
  <c r="U134" i="2" s="1"/>
  <c r="J135" i="2"/>
  <c r="T135" i="2" s="1"/>
  <c r="U135" i="2" s="1"/>
  <c r="J136" i="2"/>
  <c r="T136" i="2" s="1"/>
  <c r="U136" i="2" s="1"/>
  <c r="J87" i="2"/>
  <c r="T87" i="2" s="1"/>
  <c r="U87" i="2" s="1"/>
  <c r="N84" i="2"/>
  <c r="C161" i="2"/>
  <c r="B161" i="2"/>
  <c r="E161" i="2"/>
  <c r="D161" i="2"/>
  <c r="E160" i="2"/>
  <c r="D160" i="2"/>
  <c r="C160" i="2"/>
  <c r="B160" i="2"/>
  <c r="C159" i="2"/>
  <c r="B159" i="2"/>
  <c r="E159" i="2"/>
  <c r="D159" i="2"/>
  <c r="E158" i="2"/>
  <c r="D158" i="2"/>
  <c r="C158" i="2"/>
  <c r="B158" i="2"/>
  <c r="C157" i="2"/>
  <c r="B157" i="2"/>
  <c r="E157" i="2"/>
  <c r="D157" i="2"/>
  <c r="C155" i="2"/>
  <c r="B155" i="2"/>
  <c r="E155" i="2"/>
  <c r="D155" i="2"/>
  <c r="E156" i="2"/>
  <c r="D156" i="2"/>
  <c r="C156" i="2"/>
  <c r="B156" i="2"/>
  <c r="C153" i="2"/>
  <c r="B153" i="2"/>
  <c r="E153" i="2"/>
  <c r="D153" i="2"/>
  <c r="E154" i="2"/>
  <c r="D154" i="2"/>
  <c r="C154" i="2"/>
  <c r="B154" i="2"/>
  <c r="C149" i="2"/>
  <c r="B149" i="2"/>
  <c r="E149" i="2"/>
  <c r="D149" i="2"/>
  <c r="E150" i="2"/>
  <c r="D150" i="2"/>
  <c r="C150" i="2"/>
  <c r="B150" i="2"/>
  <c r="C151" i="2"/>
  <c r="B151" i="2"/>
  <c r="E151" i="2"/>
  <c r="D151" i="2"/>
  <c r="E152" i="2"/>
  <c r="D152" i="2"/>
  <c r="C152" i="2"/>
  <c r="B152" i="2"/>
  <c r="E148" i="2"/>
  <c r="D148" i="2"/>
  <c r="C148" i="2"/>
  <c r="B148" i="2"/>
  <c r="C145" i="2"/>
  <c r="B145" i="2"/>
  <c r="E145" i="2"/>
  <c r="D145" i="2"/>
  <c r="E147" i="2"/>
  <c r="D147" i="2"/>
  <c r="C147" i="2"/>
  <c r="B147" i="2"/>
  <c r="C146" i="2"/>
  <c r="B146" i="2"/>
  <c r="E146" i="2"/>
  <c r="D146" i="2"/>
  <c r="E144" i="2"/>
  <c r="D144" i="2"/>
  <c r="C144" i="2"/>
  <c r="B144" i="2"/>
  <c r="C143" i="2"/>
  <c r="B143" i="2"/>
  <c r="E143" i="2"/>
  <c r="D143" i="2"/>
  <c r="C141" i="2"/>
  <c r="B141" i="2"/>
  <c r="E141" i="2"/>
  <c r="D141" i="2"/>
  <c r="E142" i="2"/>
  <c r="D142" i="2"/>
  <c r="C142" i="2"/>
  <c r="B142" i="2"/>
  <c r="E140" i="2"/>
  <c r="D140" i="2"/>
  <c r="C140" i="2"/>
  <c r="B140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5" i="2"/>
  <c r="D75" i="2"/>
  <c r="C75" i="2"/>
  <c r="B75" i="2"/>
  <c r="E68" i="2"/>
  <c r="D68" i="2"/>
  <c r="C68" i="2"/>
  <c r="B68" i="2"/>
  <c r="E67" i="2"/>
  <c r="D67" i="2"/>
  <c r="C67" i="2"/>
  <c r="B67" i="2"/>
  <c r="E62" i="2"/>
  <c r="D62" i="2"/>
  <c r="C62" i="2"/>
  <c r="B62" i="2"/>
  <c r="E61" i="2"/>
  <c r="D61" i="2"/>
  <c r="C61" i="2"/>
  <c r="B61" i="2"/>
  <c r="E58" i="2"/>
  <c r="D58" i="2"/>
  <c r="C58" i="2"/>
  <c r="B58" i="2"/>
  <c r="E57" i="2"/>
  <c r="D57" i="2"/>
  <c r="C57" i="2"/>
  <c r="B57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26" i="2"/>
  <c r="D26" i="2"/>
  <c r="C26" i="2"/>
  <c r="B26" i="2"/>
  <c r="E25" i="2"/>
  <c r="D25" i="2"/>
  <c r="C25" i="2"/>
  <c r="B25" i="2"/>
  <c r="E24" i="2"/>
  <c r="D24" i="2"/>
  <c r="C24" i="2"/>
  <c r="B24" i="2"/>
  <c r="C151" i="10"/>
  <c r="B151" i="10"/>
  <c r="E151" i="10"/>
  <c r="D151" i="10"/>
  <c r="E150" i="10"/>
  <c r="D150" i="10"/>
  <c r="C150" i="10"/>
  <c r="B150" i="10"/>
  <c r="C147" i="10"/>
  <c r="B147" i="10"/>
  <c r="E147" i="10"/>
  <c r="D147" i="10"/>
  <c r="E149" i="10"/>
  <c r="D149" i="10"/>
  <c r="C149" i="10"/>
  <c r="B149" i="10"/>
  <c r="C148" i="10"/>
  <c r="B148" i="10"/>
  <c r="E148" i="10"/>
  <c r="D148" i="10"/>
  <c r="E146" i="10"/>
  <c r="Y146" i="10" s="1"/>
  <c r="D146" i="10"/>
  <c r="X146" i="10" s="1"/>
  <c r="C146" i="10"/>
  <c r="W146" i="10" s="1"/>
  <c r="B146" i="10"/>
  <c r="V146" i="10" s="1"/>
  <c r="C145" i="10"/>
  <c r="W145" i="10" s="1"/>
  <c r="B145" i="10"/>
  <c r="V145" i="10" s="1"/>
  <c r="E145" i="10"/>
  <c r="Y145" i="10" s="1"/>
  <c r="D145" i="10"/>
  <c r="X145" i="10" s="1"/>
  <c r="E144" i="10"/>
  <c r="Y144" i="10" s="1"/>
  <c r="D144" i="10"/>
  <c r="X144" i="10" s="1"/>
  <c r="C144" i="10"/>
  <c r="W144" i="10" s="1"/>
  <c r="B144" i="10"/>
  <c r="V144" i="10" s="1"/>
  <c r="C143" i="10"/>
  <c r="W143" i="10" s="1"/>
  <c r="B143" i="10"/>
  <c r="V143" i="10" s="1"/>
  <c r="E143" i="10"/>
  <c r="Y143" i="10" s="1"/>
  <c r="D143" i="10"/>
  <c r="X143" i="10" s="1"/>
  <c r="C141" i="10"/>
  <c r="W141" i="10" s="1"/>
  <c r="B141" i="10"/>
  <c r="V141" i="10" s="1"/>
  <c r="E141" i="10"/>
  <c r="Y141" i="10" s="1"/>
  <c r="D141" i="10"/>
  <c r="X141" i="10" s="1"/>
  <c r="E142" i="10"/>
  <c r="Y142" i="10" s="1"/>
  <c r="D142" i="10"/>
  <c r="X142" i="10" s="1"/>
  <c r="C142" i="10"/>
  <c r="W142" i="10" s="1"/>
  <c r="B142" i="10"/>
  <c r="V142" i="10" s="1"/>
  <c r="E140" i="10"/>
  <c r="Y140" i="10" s="1"/>
  <c r="D140" i="10"/>
  <c r="X140" i="10" s="1"/>
  <c r="C140" i="10"/>
  <c r="W140" i="10" s="1"/>
  <c r="B140" i="10"/>
  <c r="V140" i="10" s="1"/>
  <c r="C139" i="10"/>
  <c r="W139" i="10" s="1"/>
  <c r="B139" i="10"/>
  <c r="V139" i="10" s="1"/>
  <c r="E139" i="10"/>
  <c r="Y139" i="10" s="1"/>
  <c r="D139" i="10"/>
  <c r="X139" i="10" s="1"/>
  <c r="E138" i="10"/>
  <c r="Y138" i="10" s="1"/>
  <c r="D138" i="10"/>
  <c r="X138" i="10" s="1"/>
  <c r="C138" i="10"/>
  <c r="W138" i="10" s="1"/>
  <c r="B138" i="10"/>
  <c r="V138" i="10" s="1"/>
  <c r="C137" i="10"/>
  <c r="W137" i="10" s="1"/>
  <c r="B137" i="10"/>
  <c r="V137" i="10" s="1"/>
  <c r="E137" i="10"/>
  <c r="Y137" i="10" s="1"/>
  <c r="D137" i="10"/>
  <c r="X137" i="10" s="1"/>
  <c r="E136" i="10"/>
  <c r="Y136" i="10" s="1"/>
  <c r="D136" i="10"/>
  <c r="X136" i="10" s="1"/>
  <c r="C136" i="10"/>
  <c r="W136" i="10" s="1"/>
  <c r="B136" i="10"/>
  <c r="V136" i="10" s="1"/>
  <c r="C135" i="10"/>
  <c r="W135" i="10" s="1"/>
  <c r="B135" i="10"/>
  <c r="V135" i="10" s="1"/>
  <c r="E135" i="10"/>
  <c r="Y135" i="10" s="1"/>
  <c r="D135" i="10"/>
  <c r="X135" i="10" s="1"/>
  <c r="C133" i="10"/>
  <c r="W133" i="10" s="1"/>
  <c r="B133" i="10"/>
  <c r="V133" i="10" s="1"/>
  <c r="E133" i="10"/>
  <c r="Y133" i="10" s="1"/>
  <c r="D133" i="10"/>
  <c r="X133" i="10" s="1"/>
  <c r="E134" i="10"/>
  <c r="Y134" i="10" s="1"/>
  <c r="D134" i="10"/>
  <c r="X134" i="10" s="1"/>
  <c r="C134" i="10"/>
  <c r="W134" i="10" s="1"/>
  <c r="B134" i="10"/>
  <c r="V134" i="10" s="1"/>
  <c r="E132" i="10"/>
  <c r="Y132" i="10" s="1"/>
  <c r="D132" i="10"/>
  <c r="X132" i="10" s="1"/>
  <c r="C132" i="10"/>
  <c r="W132" i="10" s="1"/>
  <c r="B132" i="10"/>
  <c r="V132" i="10" s="1"/>
  <c r="E131" i="10"/>
  <c r="Y131" i="10" s="1"/>
  <c r="D131" i="10"/>
  <c r="X131" i="10" s="1"/>
  <c r="C131" i="10"/>
  <c r="W131" i="10" s="1"/>
  <c r="B131" i="10"/>
  <c r="V131" i="10" s="1"/>
  <c r="E63" i="10"/>
  <c r="D63" i="10"/>
  <c r="C63" i="10"/>
  <c r="B63" i="10"/>
  <c r="E62" i="10"/>
  <c r="D62" i="10"/>
  <c r="C62" i="10"/>
  <c r="B62" i="10"/>
  <c r="E55" i="10"/>
  <c r="D55" i="10"/>
  <c r="C55" i="10"/>
  <c r="B55" i="10"/>
  <c r="E54" i="10"/>
  <c r="D54" i="10"/>
  <c r="C54" i="10"/>
  <c r="B54" i="10"/>
  <c r="E53" i="10"/>
  <c r="D53" i="10"/>
  <c r="C53" i="10"/>
  <c r="B53" i="10"/>
  <c r="E52" i="10"/>
  <c r="D52" i="10"/>
  <c r="C52" i="10"/>
  <c r="B52" i="10"/>
  <c r="E51" i="10"/>
  <c r="D51" i="10"/>
  <c r="C51" i="10"/>
  <c r="B51" i="10"/>
  <c r="E50" i="10"/>
  <c r="D50" i="10"/>
  <c r="C50" i="10"/>
  <c r="B50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2" i="10"/>
  <c r="D42" i="10"/>
  <c r="C42" i="10"/>
  <c r="B42" i="10"/>
  <c r="E41" i="10"/>
  <c r="D41" i="10"/>
  <c r="C41" i="10"/>
  <c r="B41" i="10"/>
  <c r="E35" i="10"/>
  <c r="D35" i="10"/>
  <c r="C35" i="10"/>
  <c r="B35" i="10"/>
  <c r="E34" i="10"/>
  <c r="D34" i="10"/>
  <c r="C34" i="10"/>
  <c r="B34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E28" i="10"/>
  <c r="D28" i="10"/>
  <c r="C28" i="10"/>
  <c r="B28" i="10"/>
  <c r="E27" i="10"/>
  <c r="D27" i="10"/>
  <c r="C27" i="10"/>
  <c r="B27" i="10"/>
  <c r="E26" i="10"/>
  <c r="D26" i="10"/>
  <c r="C26" i="10"/>
  <c r="B26" i="10"/>
  <c r="C127" i="10"/>
  <c r="B127" i="10"/>
  <c r="E127" i="10"/>
  <c r="D127" i="10"/>
  <c r="E126" i="10"/>
  <c r="D126" i="10"/>
  <c r="C126" i="10"/>
  <c r="B126" i="10"/>
  <c r="C125" i="10"/>
  <c r="B125" i="10"/>
  <c r="E125" i="10"/>
  <c r="D125" i="10"/>
  <c r="D124" i="10"/>
  <c r="C124" i="10"/>
  <c r="B124" i="10"/>
  <c r="E124" i="10"/>
  <c r="E123" i="10"/>
  <c r="D123" i="10"/>
  <c r="C123" i="10"/>
  <c r="B123" i="10"/>
  <c r="C122" i="10"/>
  <c r="B122" i="10"/>
  <c r="E122" i="10"/>
  <c r="D122" i="10"/>
  <c r="E121" i="10"/>
  <c r="D121" i="10"/>
  <c r="C121" i="10"/>
  <c r="B121" i="10"/>
  <c r="C120" i="10"/>
  <c r="B120" i="10"/>
  <c r="E120" i="10"/>
  <c r="D120" i="10"/>
  <c r="E119" i="10"/>
  <c r="D119" i="10"/>
  <c r="C119" i="10"/>
  <c r="B119" i="10"/>
  <c r="E37" i="10"/>
  <c r="D37" i="10"/>
  <c r="C37" i="10"/>
  <c r="B37" i="10"/>
  <c r="E36" i="10"/>
  <c r="D36" i="10"/>
  <c r="C36" i="10"/>
  <c r="B36" i="10"/>
  <c r="E11" i="10"/>
  <c r="D11" i="10"/>
  <c r="C11" i="10"/>
  <c r="B11" i="10"/>
  <c r="E10" i="10"/>
  <c r="D10" i="10"/>
  <c r="C10" i="10"/>
  <c r="B10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C115" i="10"/>
  <c r="W115" i="10" s="1"/>
  <c r="B115" i="10"/>
  <c r="V115" i="10" s="1"/>
  <c r="E115" i="10"/>
  <c r="Y115" i="10" s="1"/>
  <c r="D115" i="10"/>
  <c r="X115" i="10" s="1"/>
  <c r="E114" i="10"/>
  <c r="Y114" i="10" s="1"/>
  <c r="D114" i="10"/>
  <c r="X114" i="10" s="1"/>
  <c r="C114" i="10"/>
  <c r="W114" i="10" s="1"/>
  <c r="B114" i="10"/>
  <c r="V114" i="10" s="1"/>
  <c r="C113" i="10"/>
  <c r="W113" i="10" s="1"/>
  <c r="B113" i="10"/>
  <c r="V113" i="10" s="1"/>
  <c r="E113" i="10"/>
  <c r="Y113" i="10" s="1"/>
  <c r="D113" i="10"/>
  <c r="X113" i="10" s="1"/>
  <c r="C111" i="10"/>
  <c r="W111" i="10" s="1"/>
  <c r="B111" i="10"/>
  <c r="V111" i="10" s="1"/>
  <c r="E111" i="10"/>
  <c r="Y111" i="10" s="1"/>
  <c r="D111" i="10"/>
  <c r="X111" i="10" s="1"/>
  <c r="E112" i="10"/>
  <c r="Y112" i="10" s="1"/>
  <c r="D112" i="10"/>
  <c r="X112" i="10" s="1"/>
  <c r="C112" i="10"/>
  <c r="W112" i="10" s="1"/>
  <c r="B112" i="10"/>
  <c r="V112" i="10" s="1"/>
  <c r="E110" i="10"/>
  <c r="Y110" i="10" s="1"/>
  <c r="D110" i="10"/>
  <c r="X110" i="10" s="1"/>
  <c r="C110" i="10"/>
  <c r="W110" i="10" s="1"/>
  <c r="B110" i="10"/>
  <c r="V110" i="10" s="1"/>
  <c r="E81" i="10"/>
  <c r="D81" i="10"/>
  <c r="C81" i="10"/>
  <c r="B81" i="10"/>
  <c r="E80" i="10"/>
  <c r="D80" i="10"/>
  <c r="C80" i="10"/>
  <c r="B80" i="10"/>
  <c r="E79" i="10"/>
  <c r="D79" i="10"/>
  <c r="C79" i="10"/>
  <c r="B79" i="10"/>
  <c r="E78" i="10"/>
  <c r="D78" i="10"/>
  <c r="C78" i="10"/>
  <c r="B78" i="10"/>
  <c r="E77" i="10"/>
  <c r="D77" i="10"/>
  <c r="C77" i="10"/>
  <c r="B77" i="10"/>
  <c r="E76" i="10"/>
  <c r="D76" i="10"/>
  <c r="C76" i="10"/>
  <c r="B76" i="10"/>
  <c r="C106" i="10"/>
  <c r="B106" i="10"/>
  <c r="E106" i="10"/>
  <c r="D106" i="10"/>
  <c r="C104" i="10"/>
  <c r="B104" i="10"/>
  <c r="E104" i="10"/>
  <c r="D104" i="10"/>
  <c r="E105" i="10"/>
  <c r="D105" i="10"/>
  <c r="C105" i="10"/>
  <c r="B105" i="10"/>
  <c r="C102" i="10"/>
  <c r="B102" i="10"/>
  <c r="E102" i="10"/>
  <c r="D102" i="10"/>
  <c r="E103" i="10"/>
  <c r="D103" i="10"/>
  <c r="C103" i="10"/>
  <c r="B103" i="10"/>
  <c r="E101" i="10"/>
  <c r="D101" i="10"/>
  <c r="C101" i="10"/>
  <c r="B101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8" i="10"/>
  <c r="D68" i="10"/>
  <c r="C68" i="10"/>
  <c r="B68" i="10"/>
  <c r="C97" i="10"/>
  <c r="W97" i="10" s="1"/>
  <c r="B97" i="10"/>
  <c r="V97" i="10" s="1"/>
  <c r="E97" i="10"/>
  <c r="Y97" i="10" s="1"/>
  <c r="D97" i="10"/>
  <c r="X97" i="10" s="1"/>
  <c r="E96" i="10"/>
  <c r="Y96" i="10" s="1"/>
  <c r="D96" i="10"/>
  <c r="X96" i="10" s="1"/>
  <c r="C96" i="10"/>
  <c r="W96" i="10" s="1"/>
  <c r="B96" i="10"/>
  <c r="V96" i="10" s="1"/>
  <c r="C95" i="10"/>
  <c r="W95" i="10" s="1"/>
  <c r="B95" i="10"/>
  <c r="V95" i="10" s="1"/>
  <c r="E95" i="10"/>
  <c r="Y95" i="10" s="1"/>
  <c r="D95" i="10"/>
  <c r="X95" i="10" s="1"/>
  <c r="E94" i="10"/>
  <c r="Y94" i="10" s="1"/>
  <c r="D94" i="10"/>
  <c r="X94" i="10" s="1"/>
  <c r="C94" i="10"/>
  <c r="W94" i="10" s="1"/>
  <c r="B94" i="10"/>
  <c r="V94" i="10" s="1"/>
  <c r="E83" i="10"/>
  <c r="D83" i="10"/>
  <c r="C83" i="10"/>
  <c r="B83" i="10"/>
  <c r="E82" i="10"/>
  <c r="D82" i="10"/>
  <c r="C82" i="10"/>
  <c r="B82" i="10"/>
  <c r="E75" i="10"/>
  <c r="D75" i="10"/>
  <c r="C75" i="10"/>
  <c r="B75" i="10"/>
  <c r="E74" i="10"/>
  <c r="D74" i="10"/>
  <c r="C74" i="10"/>
  <c r="B74" i="10"/>
  <c r="C93" i="10"/>
  <c r="C100" i="10" s="1"/>
  <c r="C109" i="10" s="1"/>
  <c r="C118" i="10" s="1"/>
  <c r="C130" i="10" s="1"/>
  <c r="G93" i="10"/>
  <c r="G100" i="10" s="1"/>
  <c r="G109" i="10" s="1"/>
  <c r="G118" i="10" s="1"/>
  <c r="G130" i="10" s="1"/>
  <c r="L93" i="10"/>
  <c r="L100" i="10" s="1"/>
  <c r="L109" i="10" s="1"/>
  <c r="L118" i="10" s="1"/>
  <c r="L130" i="10" s="1"/>
  <c r="B93" i="10"/>
  <c r="B100" i="10" s="1"/>
  <c r="B109" i="10" s="1"/>
  <c r="B118" i="10" s="1"/>
  <c r="B130" i="10" s="1"/>
  <c r="C90" i="10"/>
  <c r="W90" i="10" s="1"/>
  <c r="B90" i="10"/>
  <c r="V90" i="10" s="1"/>
  <c r="E90" i="10"/>
  <c r="Y90" i="10" s="1"/>
  <c r="D90" i="10"/>
  <c r="X90" i="10" s="1"/>
  <c r="E89" i="10"/>
  <c r="Y89" i="10" s="1"/>
  <c r="D89" i="10"/>
  <c r="X89" i="10" s="1"/>
  <c r="C89" i="10"/>
  <c r="W89" i="10" s="1"/>
  <c r="B89" i="10"/>
  <c r="V89" i="10" s="1"/>
  <c r="C88" i="10"/>
  <c r="W88" i="10" s="1"/>
  <c r="B88" i="10"/>
  <c r="V88" i="10" s="1"/>
  <c r="E88" i="10"/>
  <c r="Y88" i="10" s="1"/>
  <c r="D88" i="10"/>
  <c r="X88" i="10" s="1"/>
  <c r="E87" i="10"/>
  <c r="Y87" i="10" s="1"/>
  <c r="D87" i="10"/>
  <c r="X87" i="10" s="1"/>
  <c r="C87" i="10"/>
  <c r="W87" i="10" s="1"/>
  <c r="B87" i="10"/>
  <c r="V87" i="10" s="1"/>
  <c r="E19" i="10"/>
  <c r="D19" i="10"/>
  <c r="C19" i="10"/>
  <c r="B19" i="10"/>
  <c r="E18" i="10"/>
  <c r="D18" i="10"/>
  <c r="C18" i="10"/>
  <c r="B18" i="10"/>
  <c r="E13" i="10"/>
  <c r="D13" i="10"/>
  <c r="C13" i="10"/>
  <c r="B13" i="10"/>
  <c r="E12" i="10"/>
  <c r="D12" i="10"/>
  <c r="C12" i="10"/>
  <c r="B12" i="10"/>
  <c r="C86" i="10"/>
  <c r="D86" i="10"/>
  <c r="D93" i="10" s="1"/>
  <c r="D100" i="10" s="1"/>
  <c r="D109" i="10" s="1"/>
  <c r="D118" i="10" s="1"/>
  <c r="D130" i="10" s="1"/>
  <c r="E86" i="10"/>
  <c r="E93" i="10" s="1"/>
  <c r="E100" i="10" s="1"/>
  <c r="E109" i="10" s="1"/>
  <c r="E118" i="10" s="1"/>
  <c r="E130" i="10" s="1"/>
  <c r="F86" i="10"/>
  <c r="F93" i="10" s="1"/>
  <c r="F100" i="10" s="1"/>
  <c r="F109" i="10" s="1"/>
  <c r="F118" i="10" s="1"/>
  <c r="F130" i="10" s="1"/>
  <c r="G86" i="10"/>
  <c r="H86" i="10"/>
  <c r="H93" i="10" s="1"/>
  <c r="H100" i="10" s="1"/>
  <c r="H109" i="10" s="1"/>
  <c r="H118" i="10" s="1"/>
  <c r="H130" i="10" s="1"/>
  <c r="I86" i="10"/>
  <c r="I93" i="10" s="1"/>
  <c r="I100" i="10" s="1"/>
  <c r="I109" i="10" s="1"/>
  <c r="I118" i="10" s="1"/>
  <c r="I130" i="10" s="1"/>
  <c r="K86" i="10"/>
  <c r="K93" i="10" s="1"/>
  <c r="K100" i="10" s="1"/>
  <c r="K109" i="10" s="1"/>
  <c r="K118" i="10" s="1"/>
  <c r="K130" i="10" s="1"/>
  <c r="L86" i="10"/>
  <c r="M86" i="10"/>
  <c r="M93" i="10" s="1"/>
  <c r="M100" i="10" s="1"/>
  <c r="M109" i="10" s="1"/>
  <c r="M118" i="10" s="1"/>
  <c r="M130" i="10" s="1"/>
  <c r="N86" i="10"/>
  <c r="N93" i="10" s="1"/>
  <c r="N100" i="10" s="1"/>
  <c r="N109" i="10" s="1"/>
  <c r="N118" i="10" s="1"/>
  <c r="N130" i="10" s="1"/>
  <c r="O86" i="10"/>
  <c r="O93" i="10" s="1"/>
  <c r="O100" i="10" s="1"/>
  <c r="O109" i="10" s="1"/>
  <c r="O118" i="10" s="1"/>
  <c r="O130" i="10" s="1"/>
  <c r="B86" i="10"/>
  <c r="N84" i="9"/>
  <c r="C151" i="9"/>
  <c r="W151" i="9" s="1"/>
  <c r="B151" i="9"/>
  <c r="V151" i="9" s="1"/>
  <c r="E151" i="9"/>
  <c r="Y151" i="9" s="1"/>
  <c r="D151" i="9"/>
  <c r="X151" i="9" s="1"/>
  <c r="E150" i="9"/>
  <c r="Y150" i="9" s="1"/>
  <c r="D150" i="9"/>
  <c r="X150" i="9" s="1"/>
  <c r="C150" i="9"/>
  <c r="W150" i="9" s="1"/>
  <c r="B150" i="9"/>
  <c r="V150" i="9" s="1"/>
  <c r="C149" i="9"/>
  <c r="W149" i="9" s="1"/>
  <c r="B149" i="9"/>
  <c r="V149" i="9" s="1"/>
  <c r="E149" i="9"/>
  <c r="Y149" i="9" s="1"/>
  <c r="D149" i="9"/>
  <c r="X149" i="9" s="1"/>
  <c r="E148" i="9"/>
  <c r="Y148" i="9" s="1"/>
  <c r="D148" i="9"/>
  <c r="X148" i="9" s="1"/>
  <c r="C148" i="9"/>
  <c r="W148" i="9" s="1"/>
  <c r="B148" i="9"/>
  <c r="V148" i="9" s="1"/>
  <c r="C147" i="9"/>
  <c r="W147" i="9" s="1"/>
  <c r="B147" i="9"/>
  <c r="V147" i="9" s="1"/>
  <c r="E147" i="9"/>
  <c r="Y147" i="9" s="1"/>
  <c r="D147" i="9"/>
  <c r="X147" i="9" s="1"/>
  <c r="E146" i="9"/>
  <c r="Y146" i="9" s="1"/>
  <c r="D146" i="9"/>
  <c r="X146" i="9" s="1"/>
  <c r="C146" i="9"/>
  <c r="W146" i="9" s="1"/>
  <c r="B146" i="9"/>
  <c r="V146" i="9" s="1"/>
  <c r="E81" i="9"/>
  <c r="D81" i="9"/>
  <c r="C81" i="9"/>
  <c r="B81" i="9"/>
  <c r="E80" i="9"/>
  <c r="D80" i="9"/>
  <c r="C80" i="9"/>
  <c r="B80" i="9"/>
  <c r="E79" i="9"/>
  <c r="D79" i="9"/>
  <c r="C79" i="9"/>
  <c r="B79" i="9"/>
  <c r="E78" i="9"/>
  <c r="D78" i="9"/>
  <c r="C78" i="9"/>
  <c r="B78" i="9"/>
  <c r="E77" i="9"/>
  <c r="D77" i="9"/>
  <c r="C77" i="9"/>
  <c r="B77" i="9"/>
  <c r="E76" i="9"/>
  <c r="D76" i="9"/>
  <c r="C76" i="9"/>
  <c r="B76" i="9"/>
  <c r="C145" i="9"/>
  <c r="D145" i="9"/>
  <c r="E145" i="9"/>
  <c r="F145" i="9"/>
  <c r="G145" i="9"/>
  <c r="H145" i="9"/>
  <c r="I145" i="9"/>
  <c r="K145" i="9"/>
  <c r="L145" i="9"/>
  <c r="M145" i="9"/>
  <c r="N145" i="9"/>
  <c r="O145" i="9"/>
  <c r="B145" i="9"/>
  <c r="C142" i="9"/>
  <c r="W142" i="9" s="1"/>
  <c r="B142" i="9"/>
  <c r="V142" i="9" s="1"/>
  <c r="E142" i="9"/>
  <c r="Y142" i="9" s="1"/>
  <c r="D142" i="9"/>
  <c r="X142" i="9" s="1"/>
  <c r="C140" i="9"/>
  <c r="W140" i="9" s="1"/>
  <c r="B140" i="9"/>
  <c r="V140" i="9" s="1"/>
  <c r="E140" i="9"/>
  <c r="Y140" i="9" s="1"/>
  <c r="D140" i="9"/>
  <c r="X140" i="9" s="1"/>
  <c r="E141" i="9"/>
  <c r="Y141" i="9" s="1"/>
  <c r="D141" i="9"/>
  <c r="X141" i="9" s="1"/>
  <c r="C141" i="9"/>
  <c r="W141" i="9" s="1"/>
  <c r="B141" i="9"/>
  <c r="V141" i="9" s="1"/>
  <c r="E139" i="9"/>
  <c r="Y139" i="9" s="1"/>
  <c r="D139" i="9"/>
  <c r="X139" i="9" s="1"/>
  <c r="C139" i="9"/>
  <c r="W139" i="9" s="1"/>
  <c r="B139" i="9"/>
  <c r="V139" i="9" s="1"/>
  <c r="C138" i="9"/>
  <c r="W138" i="9" s="1"/>
  <c r="B138" i="9"/>
  <c r="V138" i="9" s="1"/>
  <c r="E138" i="9"/>
  <c r="Y138" i="9" s="1"/>
  <c r="D138" i="9"/>
  <c r="X138" i="9" s="1"/>
  <c r="C137" i="9"/>
  <c r="W137" i="9" s="1"/>
  <c r="B137" i="9"/>
  <c r="V137" i="9" s="1"/>
  <c r="E137" i="9"/>
  <c r="Y137" i="9" s="1"/>
  <c r="D137" i="9"/>
  <c r="X137" i="9" s="1"/>
  <c r="C135" i="9"/>
  <c r="W135" i="9" s="1"/>
  <c r="B135" i="9"/>
  <c r="V135" i="9" s="1"/>
  <c r="E135" i="9"/>
  <c r="Y135" i="9" s="1"/>
  <c r="D135" i="9"/>
  <c r="X135" i="9" s="1"/>
  <c r="E136" i="9"/>
  <c r="Y136" i="9" s="1"/>
  <c r="D136" i="9"/>
  <c r="X136" i="9" s="1"/>
  <c r="C136" i="9"/>
  <c r="W136" i="9" s="1"/>
  <c r="B136" i="9"/>
  <c r="V136" i="9" s="1"/>
  <c r="E134" i="9"/>
  <c r="Y134" i="9" s="1"/>
  <c r="D134" i="9"/>
  <c r="X134" i="9" s="1"/>
  <c r="C134" i="9"/>
  <c r="W134" i="9" s="1"/>
  <c r="B134" i="9"/>
  <c r="V134" i="9" s="1"/>
  <c r="C133" i="9"/>
  <c r="W133" i="9" s="1"/>
  <c r="B133" i="9"/>
  <c r="V133" i="9" s="1"/>
  <c r="E133" i="9"/>
  <c r="Y133" i="9" s="1"/>
  <c r="D133" i="9"/>
  <c r="X133" i="9" s="1"/>
  <c r="E132" i="9"/>
  <c r="Y132" i="9" s="1"/>
  <c r="D132" i="9"/>
  <c r="X132" i="9" s="1"/>
  <c r="C132" i="9"/>
  <c r="W132" i="9" s="1"/>
  <c r="B132" i="9"/>
  <c r="V132" i="9" s="1"/>
  <c r="C131" i="9"/>
  <c r="W131" i="9" s="1"/>
  <c r="B131" i="9"/>
  <c r="V131" i="9" s="1"/>
  <c r="E131" i="9"/>
  <c r="Y131" i="9" s="1"/>
  <c r="D131" i="9"/>
  <c r="X131" i="9" s="1"/>
  <c r="E130" i="9"/>
  <c r="Y130" i="9" s="1"/>
  <c r="D130" i="9"/>
  <c r="X130" i="9" s="1"/>
  <c r="C130" i="9"/>
  <c r="W130" i="9" s="1"/>
  <c r="B130" i="9"/>
  <c r="V130" i="9" s="1"/>
  <c r="E129" i="9"/>
  <c r="Y129" i="9" s="1"/>
  <c r="D129" i="9"/>
  <c r="X129" i="9" s="1"/>
  <c r="C129" i="9"/>
  <c r="W129" i="9" s="1"/>
  <c r="B129" i="9"/>
  <c r="V129" i="9" s="1"/>
  <c r="C128" i="9"/>
  <c r="W128" i="9" s="1"/>
  <c r="B128" i="9"/>
  <c r="V128" i="9" s="1"/>
  <c r="E128" i="9"/>
  <c r="Y128" i="9" s="1"/>
  <c r="D128" i="9"/>
  <c r="X128" i="9" s="1"/>
  <c r="C127" i="9"/>
  <c r="W127" i="9" s="1"/>
  <c r="B127" i="9"/>
  <c r="V127" i="9" s="1"/>
  <c r="E127" i="9"/>
  <c r="Y127" i="9" s="1"/>
  <c r="D127" i="9"/>
  <c r="X127" i="9" s="1"/>
  <c r="E126" i="9"/>
  <c r="Y126" i="9" s="1"/>
  <c r="D126" i="9"/>
  <c r="X126" i="9" s="1"/>
  <c r="C126" i="9"/>
  <c r="W126" i="9" s="1"/>
  <c r="B126" i="9"/>
  <c r="V126" i="9" s="1"/>
  <c r="C125" i="9"/>
  <c r="W125" i="9" s="1"/>
  <c r="B125" i="9"/>
  <c r="V125" i="9" s="1"/>
  <c r="E125" i="9"/>
  <c r="Y125" i="9" s="1"/>
  <c r="D125" i="9"/>
  <c r="X125" i="9" s="1"/>
  <c r="E124" i="9"/>
  <c r="Y124" i="9" s="1"/>
  <c r="D124" i="9"/>
  <c r="X124" i="9" s="1"/>
  <c r="C124" i="9"/>
  <c r="W124" i="9" s="1"/>
  <c r="B124" i="9"/>
  <c r="V124" i="9" s="1"/>
  <c r="C123" i="9"/>
  <c r="W123" i="9" s="1"/>
  <c r="B123" i="9"/>
  <c r="V123" i="9" s="1"/>
  <c r="E123" i="9"/>
  <c r="Y123" i="9" s="1"/>
  <c r="D123" i="9"/>
  <c r="X123" i="9" s="1"/>
  <c r="C121" i="9"/>
  <c r="W121" i="9" s="1"/>
  <c r="B121" i="9"/>
  <c r="V121" i="9" s="1"/>
  <c r="E121" i="9"/>
  <c r="Y121" i="9" s="1"/>
  <c r="D121" i="9"/>
  <c r="X121" i="9" s="1"/>
  <c r="E122" i="9"/>
  <c r="Y122" i="9" s="1"/>
  <c r="D122" i="9"/>
  <c r="X122" i="9" s="1"/>
  <c r="C122" i="9"/>
  <c r="W122" i="9" s="1"/>
  <c r="B122" i="9"/>
  <c r="V122" i="9" s="1"/>
  <c r="E120" i="9"/>
  <c r="Y120" i="9" s="1"/>
  <c r="D120" i="9"/>
  <c r="X120" i="9" s="1"/>
  <c r="C120" i="9"/>
  <c r="W120" i="9" s="1"/>
  <c r="B120" i="9"/>
  <c r="V120" i="9" s="1"/>
  <c r="C119" i="9"/>
  <c r="W119" i="9" s="1"/>
  <c r="B119" i="9"/>
  <c r="V119" i="9" s="1"/>
  <c r="E119" i="9"/>
  <c r="Y119" i="9" s="1"/>
  <c r="D119" i="9"/>
  <c r="X119" i="9" s="1"/>
  <c r="C117" i="9"/>
  <c r="W117" i="9" s="1"/>
  <c r="B117" i="9"/>
  <c r="V117" i="9" s="1"/>
  <c r="E117" i="9"/>
  <c r="Y117" i="9" s="1"/>
  <c r="D117" i="9"/>
  <c r="X117" i="9" s="1"/>
  <c r="E118" i="9"/>
  <c r="Y118" i="9" s="1"/>
  <c r="D118" i="9"/>
  <c r="X118" i="9" s="1"/>
  <c r="C118" i="9"/>
  <c r="W118" i="9" s="1"/>
  <c r="B118" i="9"/>
  <c r="V118" i="9" s="1"/>
  <c r="E116" i="9"/>
  <c r="Y116" i="9" s="1"/>
  <c r="D116" i="9"/>
  <c r="X116" i="9" s="1"/>
  <c r="C116" i="9"/>
  <c r="W116" i="9" s="1"/>
  <c r="B116" i="9"/>
  <c r="V116" i="9" s="1"/>
  <c r="C115" i="9"/>
  <c r="W115" i="9" s="1"/>
  <c r="B115" i="9"/>
  <c r="V115" i="9" s="1"/>
  <c r="E115" i="9"/>
  <c r="Y115" i="9" s="1"/>
  <c r="D115" i="9"/>
  <c r="X115" i="9" s="1"/>
  <c r="E114" i="9"/>
  <c r="Y114" i="9" s="1"/>
  <c r="D114" i="9"/>
  <c r="X114" i="9" s="1"/>
  <c r="C114" i="9"/>
  <c r="W114" i="9" s="1"/>
  <c r="B114" i="9"/>
  <c r="V114" i="9" s="1"/>
  <c r="C113" i="9"/>
  <c r="W113" i="9" s="1"/>
  <c r="B113" i="9"/>
  <c r="V113" i="9" s="1"/>
  <c r="E113" i="9"/>
  <c r="Y113" i="9" s="1"/>
  <c r="D113" i="9"/>
  <c r="X113" i="9" s="1"/>
  <c r="C111" i="9"/>
  <c r="W111" i="9" s="1"/>
  <c r="B111" i="9"/>
  <c r="V111" i="9" s="1"/>
  <c r="E111" i="9"/>
  <c r="Y111" i="9" s="1"/>
  <c r="D111" i="9"/>
  <c r="X111" i="9" s="1"/>
  <c r="E112" i="9"/>
  <c r="Y112" i="9" s="1"/>
  <c r="D112" i="9"/>
  <c r="X112" i="9" s="1"/>
  <c r="C112" i="9"/>
  <c r="W112" i="9" s="1"/>
  <c r="B112" i="9"/>
  <c r="V112" i="9" s="1"/>
  <c r="E110" i="9"/>
  <c r="Y110" i="9" s="1"/>
  <c r="D110" i="9"/>
  <c r="X110" i="9" s="1"/>
  <c r="C110" i="9"/>
  <c r="W110" i="9" s="1"/>
  <c r="B110" i="9"/>
  <c r="V110" i="9" s="1"/>
  <c r="C109" i="9"/>
  <c r="W109" i="9" s="1"/>
  <c r="B109" i="9"/>
  <c r="V109" i="9" s="1"/>
  <c r="E109" i="9"/>
  <c r="Y109" i="9" s="1"/>
  <c r="D109" i="9"/>
  <c r="X109" i="9" s="1"/>
  <c r="C107" i="9"/>
  <c r="W107" i="9" s="1"/>
  <c r="B107" i="9"/>
  <c r="V107" i="9" s="1"/>
  <c r="E107" i="9"/>
  <c r="Y107" i="9" s="1"/>
  <c r="D107" i="9"/>
  <c r="X107" i="9" s="1"/>
  <c r="E108" i="9"/>
  <c r="Y108" i="9" s="1"/>
  <c r="D108" i="9"/>
  <c r="X108" i="9" s="1"/>
  <c r="C108" i="9"/>
  <c r="W108" i="9" s="1"/>
  <c r="B108" i="9"/>
  <c r="V108" i="9" s="1"/>
  <c r="E106" i="9"/>
  <c r="Y106" i="9" s="1"/>
  <c r="D106" i="9"/>
  <c r="X106" i="9" s="1"/>
  <c r="C106" i="9"/>
  <c r="W106" i="9" s="1"/>
  <c r="B106" i="9"/>
  <c r="V106" i="9" s="1"/>
  <c r="C105" i="9"/>
  <c r="W105" i="9" s="1"/>
  <c r="B105" i="9"/>
  <c r="V105" i="9" s="1"/>
  <c r="E105" i="9"/>
  <c r="Y105" i="9" s="1"/>
  <c r="D105" i="9"/>
  <c r="X105" i="9" s="1"/>
  <c r="E104" i="9"/>
  <c r="Y104" i="9" s="1"/>
  <c r="D104" i="9"/>
  <c r="X104" i="9" s="1"/>
  <c r="C104" i="9"/>
  <c r="W104" i="9" s="1"/>
  <c r="B104" i="9"/>
  <c r="V104" i="9" s="1"/>
  <c r="E103" i="9"/>
  <c r="Y103" i="9" s="1"/>
  <c r="D103" i="9"/>
  <c r="X103" i="9" s="1"/>
  <c r="C103" i="9"/>
  <c r="W103" i="9" s="1"/>
  <c r="B103" i="9"/>
  <c r="V103" i="9" s="1"/>
  <c r="E63" i="9"/>
  <c r="D63" i="9"/>
  <c r="C63" i="9"/>
  <c r="B63" i="9"/>
  <c r="E62" i="9"/>
  <c r="D62" i="9"/>
  <c r="C62" i="9"/>
  <c r="B62" i="9"/>
  <c r="E55" i="9"/>
  <c r="D55" i="9"/>
  <c r="C55" i="9"/>
  <c r="B55" i="9"/>
  <c r="E54" i="9"/>
  <c r="D54" i="9"/>
  <c r="C54" i="9"/>
  <c r="B54" i="9"/>
  <c r="E53" i="9"/>
  <c r="D53" i="9"/>
  <c r="C53" i="9"/>
  <c r="B53" i="9"/>
  <c r="E52" i="9"/>
  <c r="D52" i="9"/>
  <c r="C52" i="9"/>
  <c r="B52" i="9"/>
  <c r="E51" i="9"/>
  <c r="D51" i="9"/>
  <c r="C51" i="9"/>
  <c r="B51" i="9"/>
  <c r="E50" i="9"/>
  <c r="D50" i="9"/>
  <c r="C50" i="9"/>
  <c r="B50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1" i="9"/>
  <c r="D41" i="9"/>
  <c r="C41" i="9"/>
  <c r="B41" i="9"/>
  <c r="E40" i="9"/>
  <c r="D40" i="9"/>
  <c r="C40" i="9"/>
  <c r="B40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5" i="9"/>
  <c r="D15" i="9"/>
  <c r="C15" i="9"/>
  <c r="B15" i="9"/>
  <c r="E14" i="9"/>
  <c r="D14" i="9"/>
  <c r="C14" i="9"/>
  <c r="B14" i="9"/>
  <c r="E11" i="9"/>
  <c r="D11" i="9"/>
  <c r="C11" i="9"/>
  <c r="B11" i="9"/>
  <c r="E10" i="9"/>
  <c r="D10" i="9"/>
  <c r="C10" i="9"/>
  <c r="B10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C99" i="9"/>
  <c r="W99" i="9" s="1"/>
  <c r="B99" i="9"/>
  <c r="V99" i="9" s="1"/>
  <c r="E99" i="9"/>
  <c r="Y99" i="9" s="1"/>
  <c r="D99" i="9"/>
  <c r="X99" i="9" s="1"/>
  <c r="E98" i="9"/>
  <c r="Y98" i="9" s="1"/>
  <c r="D98" i="9"/>
  <c r="X98" i="9" s="1"/>
  <c r="C98" i="9"/>
  <c r="W98" i="9" s="1"/>
  <c r="B98" i="9"/>
  <c r="V98" i="9" s="1"/>
  <c r="C97" i="9"/>
  <c r="W97" i="9" s="1"/>
  <c r="B97" i="9"/>
  <c r="V97" i="9" s="1"/>
  <c r="E97" i="9"/>
  <c r="Y97" i="9" s="1"/>
  <c r="D97" i="9"/>
  <c r="X97" i="9" s="1"/>
  <c r="E96" i="9"/>
  <c r="Y96" i="9" s="1"/>
  <c r="D96" i="9"/>
  <c r="X96" i="9" s="1"/>
  <c r="C96" i="9"/>
  <c r="W96" i="9" s="1"/>
  <c r="B96" i="9"/>
  <c r="V96" i="9" s="1"/>
  <c r="C95" i="9"/>
  <c r="W95" i="9" s="1"/>
  <c r="B95" i="9"/>
  <c r="V95" i="9" s="1"/>
  <c r="E95" i="9"/>
  <c r="Y95" i="9" s="1"/>
  <c r="D95" i="9"/>
  <c r="X95" i="9" s="1"/>
  <c r="E94" i="9"/>
  <c r="Y94" i="9" s="1"/>
  <c r="D94" i="9"/>
  <c r="X94" i="9" s="1"/>
  <c r="C94" i="9"/>
  <c r="W94" i="9" s="1"/>
  <c r="B94" i="9"/>
  <c r="V94" i="9" s="1"/>
  <c r="E90" i="9"/>
  <c r="Y90" i="9" s="1"/>
  <c r="D90" i="9"/>
  <c r="X90" i="9" s="1"/>
  <c r="C90" i="9"/>
  <c r="W90" i="9" s="1"/>
  <c r="B90" i="9"/>
  <c r="V90" i="9" s="1"/>
  <c r="E89" i="9"/>
  <c r="Y89" i="9" s="1"/>
  <c r="D89" i="9"/>
  <c r="X89" i="9" s="1"/>
  <c r="C89" i="9"/>
  <c r="W89" i="9" s="1"/>
  <c r="B89" i="9"/>
  <c r="V89" i="9" s="1"/>
  <c r="E88" i="9"/>
  <c r="Y88" i="9" s="1"/>
  <c r="D88" i="9"/>
  <c r="X88" i="9" s="1"/>
  <c r="C88" i="9"/>
  <c r="W88" i="9" s="1"/>
  <c r="B88" i="9"/>
  <c r="V88" i="9" s="1"/>
  <c r="E87" i="9"/>
  <c r="Y87" i="9" s="1"/>
  <c r="D87" i="9"/>
  <c r="X87" i="9" s="1"/>
  <c r="C87" i="9"/>
  <c r="W87" i="9" s="1"/>
  <c r="B87" i="9"/>
  <c r="V87" i="9" s="1"/>
  <c r="E73" i="9"/>
  <c r="D73" i="9"/>
  <c r="C73" i="9"/>
  <c r="B73" i="9"/>
  <c r="E72" i="9"/>
  <c r="D72" i="9"/>
  <c r="C72" i="9"/>
  <c r="B72" i="9"/>
  <c r="E71" i="9"/>
  <c r="D71" i="9"/>
  <c r="C71" i="9"/>
  <c r="B71" i="9"/>
  <c r="E70" i="9"/>
  <c r="D70" i="9"/>
  <c r="C70" i="9"/>
  <c r="B70" i="9"/>
  <c r="E69" i="9"/>
  <c r="D69" i="9"/>
  <c r="C69" i="9"/>
  <c r="B69" i="9"/>
  <c r="E68" i="9"/>
  <c r="D68" i="9"/>
  <c r="C68" i="9"/>
  <c r="B68" i="9"/>
  <c r="C93" i="9"/>
  <c r="C102" i="9" s="1"/>
  <c r="D93" i="9"/>
  <c r="D102" i="9" s="1"/>
  <c r="E93" i="9"/>
  <c r="E102" i="9" s="1"/>
  <c r="G93" i="9"/>
  <c r="G102" i="9" s="1"/>
  <c r="H93" i="9"/>
  <c r="H102" i="9" s="1"/>
  <c r="I93" i="9"/>
  <c r="I102" i="9" s="1"/>
  <c r="L93" i="9"/>
  <c r="L102" i="9" s="1"/>
  <c r="M93" i="9"/>
  <c r="M102" i="9" s="1"/>
  <c r="N93" i="9"/>
  <c r="N102" i="9" s="1"/>
  <c r="B93" i="9"/>
  <c r="B102" i="9" s="1"/>
  <c r="C86" i="9"/>
  <c r="D86" i="9"/>
  <c r="E86" i="9"/>
  <c r="F86" i="9"/>
  <c r="F93" i="9" s="1"/>
  <c r="F102" i="9" s="1"/>
  <c r="G86" i="9"/>
  <c r="H86" i="9"/>
  <c r="I86" i="9"/>
  <c r="K86" i="9"/>
  <c r="K93" i="9" s="1"/>
  <c r="K102" i="9" s="1"/>
  <c r="L86" i="9"/>
  <c r="M86" i="9"/>
  <c r="N86" i="9"/>
  <c r="O86" i="9"/>
  <c r="O93" i="9" s="1"/>
  <c r="O102" i="9" s="1"/>
  <c r="B86" i="9"/>
  <c r="N84" i="8"/>
  <c r="C168" i="8"/>
  <c r="B168" i="8"/>
  <c r="E168" i="8"/>
  <c r="D168" i="8"/>
  <c r="C166" i="8"/>
  <c r="W166" i="8" s="1"/>
  <c r="B166" i="8"/>
  <c r="V166" i="8" s="1"/>
  <c r="E166" i="8"/>
  <c r="Y166" i="8" s="1"/>
  <c r="D166" i="8"/>
  <c r="X166" i="8" s="1"/>
  <c r="E167" i="8"/>
  <c r="D167" i="8"/>
  <c r="C167" i="8"/>
  <c r="B167" i="8"/>
  <c r="C165" i="8"/>
  <c r="W165" i="8" s="1"/>
  <c r="B165" i="8"/>
  <c r="V165" i="8" s="1"/>
  <c r="E165" i="8"/>
  <c r="Y165" i="8" s="1"/>
  <c r="D165" i="8"/>
  <c r="X165" i="8" s="1"/>
  <c r="E164" i="8"/>
  <c r="Y164" i="8" s="1"/>
  <c r="D164" i="8"/>
  <c r="X164" i="8" s="1"/>
  <c r="C164" i="8"/>
  <c r="W164" i="8" s="1"/>
  <c r="B164" i="8"/>
  <c r="V164" i="8" s="1"/>
  <c r="C163" i="8"/>
  <c r="W163" i="8" s="1"/>
  <c r="B163" i="8"/>
  <c r="V163" i="8" s="1"/>
  <c r="E163" i="8"/>
  <c r="Y163" i="8" s="1"/>
  <c r="D163" i="8"/>
  <c r="X163" i="8" s="1"/>
  <c r="E162" i="8"/>
  <c r="Y162" i="8" s="1"/>
  <c r="D162" i="8"/>
  <c r="X162" i="8" s="1"/>
  <c r="C162" i="8"/>
  <c r="W162" i="8" s="1"/>
  <c r="B162" i="8"/>
  <c r="V162" i="8" s="1"/>
  <c r="C161" i="8"/>
  <c r="W161" i="8" s="1"/>
  <c r="B161" i="8"/>
  <c r="V161" i="8" s="1"/>
  <c r="E161" i="8"/>
  <c r="Y161" i="8" s="1"/>
  <c r="D161" i="8"/>
  <c r="X161" i="8" s="1"/>
  <c r="C159" i="8"/>
  <c r="W159" i="8" s="1"/>
  <c r="B159" i="8"/>
  <c r="V159" i="8" s="1"/>
  <c r="E159" i="8"/>
  <c r="Y159" i="8" s="1"/>
  <c r="D159" i="8"/>
  <c r="X159" i="8" s="1"/>
  <c r="E160" i="8"/>
  <c r="Y160" i="8" s="1"/>
  <c r="D160" i="8"/>
  <c r="X160" i="8" s="1"/>
  <c r="C160" i="8"/>
  <c r="W160" i="8" s="1"/>
  <c r="B160" i="8"/>
  <c r="V160" i="8" s="1"/>
  <c r="E158" i="8"/>
  <c r="Y158" i="8" s="1"/>
  <c r="D158" i="8"/>
  <c r="X158" i="8" s="1"/>
  <c r="C158" i="8"/>
  <c r="W158" i="8" s="1"/>
  <c r="B158" i="8"/>
  <c r="V158" i="8" s="1"/>
  <c r="E157" i="8"/>
  <c r="Y157" i="8" s="1"/>
  <c r="D157" i="8"/>
  <c r="X157" i="8" s="1"/>
  <c r="C157" i="8"/>
  <c r="W157" i="8" s="1"/>
  <c r="B157" i="8"/>
  <c r="V157" i="8" s="1"/>
  <c r="C156" i="8"/>
  <c r="W156" i="8" s="1"/>
  <c r="B156" i="8"/>
  <c r="V156" i="8" s="1"/>
  <c r="E156" i="8"/>
  <c r="Y156" i="8" s="1"/>
  <c r="D156" i="8"/>
  <c r="X156" i="8" s="1"/>
  <c r="E155" i="8"/>
  <c r="Y155" i="8" s="1"/>
  <c r="D155" i="8"/>
  <c r="X155" i="8" s="1"/>
  <c r="C155" i="8"/>
  <c r="W155" i="8" s="1"/>
  <c r="B155" i="8"/>
  <c r="V155" i="8" s="1"/>
  <c r="C151" i="8"/>
  <c r="B151" i="8"/>
  <c r="E151" i="8"/>
  <c r="D151" i="8"/>
  <c r="E150" i="8"/>
  <c r="D150" i="8"/>
  <c r="C150" i="8"/>
  <c r="B150" i="8"/>
  <c r="C149" i="8"/>
  <c r="B149" i="8"/>
  <c r="E149" i="8"/>
  <c r="D149" i="8"/>
  <c r="E148" i="8"/>
  <c r="D148" i="8"/>
  <c r="C148" i="8"/>
  <c r="B148" i="8"/>
  <c r="C147" i="8"/>
  <c r="B147" i="8"/>
  <c r="E147" i="8"/>
  <c r="D147" i="8"/>
  <c r="C145" i="8"/>
  <c r="B145" i="8"/>
  <c r="E145" i="8"/>
  <c r="D145" i="8"/>
  <c r="E146" i="8"/>
  <c r="D146" i="8"/>
  <c r="C146" i="8"/>
  <c r="B146" i="8"/>
  <c r="C143" i="8"/>
  <c r="B143" i="8"/>
  <c r="E143" i="8"/>
  <c r="D143" i="8"/>
  <c r="E144" i="8"/>
  <c r="D144" i="8"/>
  <c r="C144" i="8"/>
  <c r="B144" i="8"/>
  <c r="E142" i="8"/>
  <c r="D142" i="8"/>
  <c r="C142" i="8"/>
  <c r="B142" i="8"/>
  <c r="E141" i="8"/>
  <c r="D141" i="8"/>
  <c r="C141" i="8"/>
  <c r="B141" i="8"/>
  <c r="C140" i="8"/>
  <c r="B140" i="8"/>
  <c r="E140" i="8"/>
  <c r="D140" i="8"/>
  <c r="C139" i="8"/>
  <c r="B139" i="8"/>
  <c r="E139" i="8"/>
  <c r="D139" i="8"/>
  <c r="E138" i="8"/>
  <c r="D138" i="8"/>
  <c r="C138" i="8"/>
  <c r="B138" i="8"/>
  <c r="C134" i="8"/>
  <c r="B134" i="8"/>
  <c r="E134" i="8"/>
  <c r="D134" i="8"/>
  <c r="E133" i="8"/>
  <c r="D133" i="8"/>
  <c r="C133" i="8"/>
  <c r="B133" i="8"/>
  <c r="C132" i="8"/>
  <c r="B132" i="8"/>
  <c r="E132" i="8"/>
  <c r="D132" i="8"/>
  <c r="C130" i="8"/>
  <c r="B130" i="8"/>
  <c r="E130" i="8"/>
  <c r="D130" i="8"/>
  <c r="E131" i="8"/>
  <c r="D131" i="8"/>
  <c r="C131" i="8"/>
  <c r="B131" i="8"/>
  <c r="E129" i="8"/>
  <c r="D129" i="8"/>
  <c r="C129" i="8"/>
  <c r="B129" i="8"/>
  <c r="C125" i="8"/>
  <c r="W125" i="8" s="1"/>
  <c r="B125" i="8"/>
  <c r="V125" i="8" s="1"/>
  <c r="E125" i="8"/>
  <c r="Y125" i="8" s="1"/>
  <c r="D125" i="8"/>
  <c r="X125" i="8" s="1"/>
  <c r="E124" i="8"/>
  <c r="Y124" i="8" s="1"/>
  <c r="D124" i="8"/>
  <c r="X124" i="8" s="1"/>
  <c r="C124" i="8"/>
  <c r="W124" i="8" s="1"/>
  <c r="B124" i="8"/>
  <c r="V124" i="8" s="1"/>
  <c r="C123" i="8"/>
  <c r="W123" i="8" s="1"/>
  <c r="B123" i="8"/>
  <c r="V123" i="8" s="1"/>
  <c r="E123" i="8"/>
  <c r="Y123" i="8" s="1"/>
  <c r="D123" i="8"/>
  <c r="X123" i="8" s="1"/>
  <c r="E122" i="8"/>
  <c r="Y122" i="8" s="1"/>
  <c r="D122" i="8"/>
  <c r="X122" i="8" s="1"/>
  <c r="C122" i="8"/>
  <c r="W122" i="8" s="1"/>
  <c r="B122" i="8"/>
  <c r="V122" i="8" s="1"/>
  <c r="C121" i="8"/>
  <c r="W121" i="8" s="1"/>
  <c r="B121" i="8"/>
  <c r="V121" i="8" s="1"/>
  <c r="E121" i="8"/>
  <c r="Y121" i="8" s="1"/>
  <c r="D121" i="8"/>
  <c r="X121" i="8" s="1"/>
  <c r="E120" i="8"/>
  <c r="Y120" i="8" s="1"/>
  <c r="D120" i="8"/>
  <c r="X120" i="8" s="1"/>
  <c r="C120" i="8"/>
  <c r="W120" i="8" s="1"/>
  <c r="B120" i="8"/>
  <c r="V120" i="8" s="1"/>
  <c r="C116" i="8"/>
  <c r="B116" i="8"/>
  <c r="E116" i="8"/>
  <c r="D116" i="8"/>
  <c r="E115" i="8"/>
  <c r="D115" i="8"/>
  <c r="C115" i="8"/>
  <c r="B115" i="8"/>
  <c r="C114" i="8"/>
  <c r="B114" i="8"/>
  <c r="E114" i="8"/>
  <c r="D114" i="8"/>
  <c r="E113" i="8"/>
  <c r="D113" i="8"/>
  <c r="C113" i="8"/>
  <c r="B113" i="8"/>
  <c r="C112" i="8"/>
  <c r="B112" i="8"/>
  <c r="E112" i="8"/>
  <c r="D112" i="8"/>
  <c r="E111" i="8"/>
  <c r="D111" i="8"/>
  <c r="C111" i="8"/>
  <c r="B111" i="8"/>
  <c r="C107" i="8"/>
  <c r="W107" i="8" s="1"/>
  <c r="B107" i="8"/>
  <c r="V107" i="8" s="1"/>
  <c r="E107" i="8"/>
  <c r="Y107" i="8" s="1"/>
  <c r="D107" i="8"/>
  <c r="X107" i="8" s="1"/>
  <c r="C105" i="8"/>
  <c r="W105" i="8" s="1"/>
  <c r="B105" i="8"/>
  <c r="V105" i="8" s="1"/>
  <c r="E105" i="8"/>
  <c r="Y105" i="8" s="1"/>
  <c r="D105" i="8"/>
  <c r="X105" i="8" s="1"/>
  <c r="E106" i="8"/>
  <c r="Y106" i="8" s="1"/>
  <c r="D106" i="8"/>
  <c r="X106" i="8" s="1"/>
  <c r="C106" i="8"/>
  <c r="W106" i="8" s="1"/>
  <c r="B106" i="8"/>
  <c r="V106" i="8" s="1"/>
  <c r="E104" i="8"/>
  <c r="Y104" i="8" s="1"/>
  <c r="D104" i="8"/>
  <c r="X104" i="8" s="1"/>
  <c r="C104" i="8"/>
  <c r="W104" i="8" s="1"/>
  <c r="B104" i="8"/>
  <c r="V104" i="8" s="1"/>
  <c r="C103" i="8"/>
  <c r="W103" i="8" s="1"/>
  <c r="B103" i="8"/>
  <c r="V103" i="8" s="1"/>
  <c r="E103" i="8"/>
  <c r="Y103" i="8" s="1"/>
  <c r="D103" i="8"/>
  <c r="X103" i="8" s="1"/>
  <c r="E102" i="8"/>
  <c r="Y102" i="8" s="1"/>
  <c r="D102" i="8"/>
  <c r="X102" i="8" s="1"/>
  <c r="C102" i="8"/>
  <c r="W102" i="8" s="1"/>
  <c r="B102" i="8"/>
  <c r="V102" i="8" s="1"/>
  <c r="C98" i="8"/>
  <c r="W98" i="8" s="1"/>
  <c r="B98" i="8"/>
  <c r="V98" i="8" s="1"/>
  <c r="E98" i="8"/>
  <c r="Y98" i="8" s="1"/>
  <c r="D98" i="8"/>
  <c r="X98" i="8" s="1"/>
  <c r="E97" i="8"/>
  <c r="Y97" i="8" s="1"/>
  <c r="D97" i="8"/>
  <c r="X97" i="8" s="1"/>
  <c r="C97" i="8"/>
  <c r="W97" i="8" s="1"/>
  <c r="B97" i="8"/>
  <c r="V97" i="8" s="1"/>
  <c r="C96" i="8"/>
  <c r="W96" i="8" s="1"/>
  <c r="B96" i="8"/>
  <c r="V96" i="8" s="1"/>
  <c r="E96" i="8"/>
  <c r="Y96" i="8" s="1"/>
  <c r="D96" i="8"/>
  <c r="X96" i="8" s="1"/>
  <c r="E95" i="8"/>
  <c r="Y95" i="8" s="1"/>
  <c r="D95" i="8"/>
  <c r="X95" i="8" s="1"/>
  <c r="C95" i="8"/>
  <c r="W95" i="8" s="1"/>
  <c r="B95" i="8"/>
  <c r="V95" i="8" s="1"/>
  <c r="C91" i="8"/>
  <c r="W91" i="8" s="1"/>
  <c r="B91" i="8"/>
  <c r="V91" i="8" s="1"/>
  <c r="E91" i="8"/>
  <c r="Y91" i="8" s="1"/>
  <c r="D91" i="8"/>
  <c r="X91" i="8" s="1"/>
  <c r="E90" i="8"/>
  <c r="Y90" i="8" s="1"/>
  <c r="D90" i="8"/>
  <c r="X90" i="8" s="1"/>
  <c r="C90" i="8"/>
  <c r="W90" i="8" s="1"/>
  <c r="B90" i="8"/>
  <c r="V90" i="8" s="1"/>
  <c r="C89" i="8"/>
  <c r="W89" i="8" s="1"/>
  <c r="B89" i="8"/>
  <c r="V89" i="8" s="1"/>
  <c r="E89" i="8"/>
  <c r="Y89" i="8" s="1"/>
  <c r="D89" i="8"/>
  <c r="X89" i="8" s="1"/>
  <c r="E88" i="8"/>
  <c r="Y88" i="8" s="1"/>
  <c r="D88" i="8"/>
  <c r="X88" i="8" s="1"/>
  <c r="C88" i="8"/>
  <c r="W88" i="8" s="1"/>
  <c r="B88" i="8"/>
  <c r="V88" i="8" s="1"/>
  <c r="C87" i="8"/>
  <c r="C94" i="8" s="1"/>
  <c r="C101" i="8" s="1"/>
  <c r="C110" i="8" s="1"/>
  <c r="C119" i="8" s="1"/>
  <c r="C128" i="8" s="1"/>
  <c r="C137" i="8" s="1"/>
  <c r="C154" i="8" s="1"/>
  <c r="D87" i="8"/>
  <c r="D94" i="8" s="1"/>
  <c r="D101" i="8" s="1"/>
  <c r="D110" i="8" s="1"/>
  <c r="D119" i="8" s="1"/>
  <c r="D128" i="8" s="1"/>
  <c r="D137" i="8" s="1"/>
  <c r="D154" i="8" s="1"/>
  <c r="E87" i="8"/>
  <c r="E94" i="8" s="1"/>
  <c r="E101" i="8" s="1"/>
  <c r="E110" i="8" s="1"/>
  <c r="E119" i="8" s="1"/>
  <c r="E128" i="8" s="1"/>
  <c r="E137" i="8" s="1"/>
  <c r="E154" i="8" s="1"/>
  <c r="F87" i="8"/>
  <c r="F94" i="8" s="1"/>
  <c r="F101" i="8" s="1"/>
  <c r="F110" i="8" s="1"/>
  <c r="F119" i="8" s="1"/>
  <c r="F128" i="8" s="1"/>
  <c r="F137" i="8" s="1"/>
  <c r="F154" i="8" s="1"/>
  <c r="G87" i="8"/>
  <c r="G94" i="8" s="1"/>
  <c r="G101" i="8" s="1"/>
  <c r="G110" i="8" s="1"/>
  <c r="G119" i="8" s="1"/>
  <c r="G128" i="8" s="1"/>
  <c r="G137" i="8" s="1"/>
  <c r="G154" i="8" s="1"/>
  <c r="H87" i="8"/>
  <c r="H94" i="8" s="1"/>
  <c r="H101" i="8" s="1"/>
  <c r="H110" i="8" s="1"/>
  <c r="H119" i="8" s="1"/>
  <c r="H128" i="8" s="1"/>
  <c r="H137" i="8" s="1"/>
  <c r="H154" i="8" s="1"/>
  <c r="I87" i="8"/>
  <c r="I94" i="8" s="1"/>
  <c r="I101" i="8" s="1"/>
  <c r="I110" i="8" s="1"/>
  <c r="I119" i="8" s="1"/>
  <c r="I128" i="8" s="1"/>
  <c r="I137" i="8" s="1"/>
  <c r="I154" i="8" s="1"/>
  <c r="K87" i="8"/>
  <c r="K94" i="8" s="1"/>
  <c r="K101" i="8" s="1"/>
  <c r="K110" i="8" s="1"/>
  <c r="K119" i="8" s="1"/>
  <c r="K128" i="8" s="1"/>
  <c r="K137" i="8" s="1"/>
  <c r="K154" i="8" s="1"/>
  <c r="L87" i="8"/>
  <c r="L94" i="8" s="1"/>
  <c r="L101" i="8" s="1"/>
  <c r="L110" i="8" s="1"/>
  <c r="L119" i="8" s="1"/>
  <c r="L128" i="8" s="1"/>
  <c r="L137" i="8" s="1"/>
  <c r="L154" i="8" s="1"/>
  <c r="M87" i="8"/>
  <c r="M94" i="8" s="1"/>
  <c r="M101" i="8" s="1"/>
  <c r="M110" i="8" s="1"/>
  <c r="M119" i="8" s="1"/>
  <c r="M128" i="8" s="1"/>
  <c r="M137" i="8" s="1"/>
  <c r="M154" i="8" s="1"/>
  <c r="N87" i="8"/>
  <c r="N94" i="8" s="1"/>
  <c r="N101" i="8" s="1"/>
  <c r="N110" i="8" s="1"/>
  <c r="N119" i="8" s="1"/>
  <c r="N128" i="8" s="1"/>
  <c r="N137" i="8" s="1"/>
  <c r="N154" i="8" s="1"/>
  <c r="O87" i="8"/>
  <c r="O94" i="8" s="1"/>
  <c r="O101" i="8" s="1"/>
  <c r="O110" i="8" s="1"/>
  <c r="O119" i="8" s="1"/>
  <c r="O128" i="8" s="1"/>
  <c r="O137" i="8" s="1"/>
  <c r="O154" i="8" s="1"/>
  <c r="B87" i="8"/>
  <c r="B94" i="8" s="1"/>
  <c r="B101" i="8" s="1"/>
  <c r="B110" i="8" s="1"/>
  <c r="B119" i="8" s="1"/>
  <c r="B128" i="8" s="1"/>
  <c r="B137" i="8" s="1"/>
  <c r="B154" i="8" s="1"/>
  <c r="N84" i="7"/>
  <c r="C165" i="7"/>
  <c r="B165" i="7"/>
  <c r="E165" i="7"/>
  <c r="D165" i="7"/>
  <c r="C163" i="7"/>
  <c r="B163" i="7"/>
  <c r="E163" i="7"/>
  <c r="D163" i="7"/>
  <c r="E164" i="7"/>
  <c r="D164" i="7"/>
  <c r="C164" i="7"/>
  <c r="B164" i="7"/>
  <c r="E162" i="7"/>
  <c r="D162" i="7"/>
  <c r="C162" i="7"/>
  <c r="B162" i="7"/>
  <c r="C160" i="7"/>
  <c r="B160" i="7"/>
  <c r="E160" i="7"/>
  <c r="D160" i="7"/>
  <c r="E161" i="7"/>
  <c r="D161" i="7"/>
  <c r="C161" i="7"/>
  <c r="B161" i="7"/>
  <c r="C158" i="7"/>
  <c r="B158" i="7"/>
  <c r="E158" i="7"/>
  <c r="D158" i="7"/>
  <c r="E159" i="7"/>
  <c r="D159" i="7"/>
  <c r="C159" i="7"/>
  <c r="B159" i="7"/>
  <c r="C156" i="7"/>
  <c r="B156" i="7"/>
  <c r="E156" i="7"/>
  <c r="D156" i="7"/>
  <c r="E157" i="7"/>
  <c r="D157" i="7"/>
  <c r="C157" i="7"/>
  <c r="B157" i="7"/>
  <c r="C154" i="7"/>
  <c r="B154" i="7"/>
  <c r="E154" i="7"/>
  <c r="D154" i="7"/>
  <c r="E155" i="7"/>
  <c r="D155" i="7"/>
  <c r="C155" i="7"/>
  <c r="B155" i="7"/>
  <c r="C152" i="7"/>
  <c r="B152" i="7"/>
  <c r="E152" i="7"/>
  <c r="D152" i="7"/>
  <c r="E153" i="7"/>
  <c r="D153" i="7"/>
  <c r="C153" i="7"/>
  <c r="B153" i="7"/>
  <c r="E151" i="7"/>
  <c r="D151" i="7"/>
  <c r="C151" i="7"/>
  <c r="B151" i="7"/>
  <c r="C150" i="7"/>
  <c r="B150" i="7"/>
  <c r="E150" i="7"/>
  <c r="D150" i="7"/>
  <c r="E149" i="7"/>
  <c r="D149" i="7"/>
  <c r="C149" i="7"/>
  <c r="B149" i="7"/>
  <c r="C148" i="7"/>
  <c r="B148" i="7"/>
  <c r="E148" i="7"/>
  <c r="D148" i="7"/>
  <c r="C146" i="7"/>
  <c r="B146" i="7"/>
  <c r="E146" i="7"/>
  <c r="D146" i="7"/>
  <c r="E147" i="7"/>
  <c r="D147" i="7"/>
  <c r="C147" i="7"/>
  <c r="B147" i="7"/>
  <c r="E145" i="7"/>
  <c r="D145" i="7"/>
  <c r="C145" i="7"/>
  <c r="B145" i="7"/>
  <c r="C144" i="7"/>
  <c r="B144" i="7"/>
  <c r="E144" i="7"/>
  <c r="D144" i="7"/>
  <c r="E143" i="7"/>
  <c r="D143" i="7"/>
  <c r="C143" i="7"/>
  <c r="B143" i="7"/>
  <c r="C142" i="7"/>
  <c r="B142" i="7"/>
  <c r="E142" i="7"/>
  <c r="D142" i="7"/>
  <c r="C140" i="7"/>
  <c r="B140" i="7"/>
  <c r="E140" i="7"/>
  <c r="D140" i="7"/>
  <c r="E141" i="7"/>
  <c r="D141" i="7"/>
  <c r="C141" i="7"/>
  <c r="B141" i="7"/>
  <c r="E139" i="7"/>
  <c r="D139" i="7"/>
  <c r="C139" i="7"/>
  <c r="B139" i="7"/>
  <c r="C137" i="7"/>
  <c r="B137" i="7"/>
  <c r="E137" i="7"/>
  <c r="D137" i="7"/>
  <c r="E138" i="7"/>
  <c r="D138" i="7"/>
  <c r="C138" i="7"/>
  <c r="B138" i="7"/>
  <c r="C136" i="7"/>
  <c r="B136" i="7"/>
  <c r="E136" i="7"/>
  <c r="D136" i="7"/>
  <c r="E135" i="7"/>
  <c r="D135" i="7"/>
  <c r="C135" i="7"/>
  <c r="B135" i="7"/>
  <c r="C131" i="7"/>
  <c r="B131" i="7"/>
  <c r="E131" i="7"/>
  <c r="D131" i="7"/>
  <c r="C129" i="7"/>
  <c r="B129" i="7"/>
  <c r="E129" i="7"/>
  <c r="D129" i="7"/>
  <c r="E130" i="7"/>
  <c r="D130" i="7"/>
  <c r="C130" i="7"/>
  <c r="B130" i="7"/>
  <c r="C128" i="7"/>
  <c r="B128" i="7"/>
  <c r="E128" i="7"/>
  <c r="D128" i="7"/>
  <c r="E127" i="7"/>
  <c r="D127" i="7"/>
  <c r="C127" i="7"/>
  <c r="B127" i="7"/>
  <c r="E119" i="7"/>
  <c r="D119" i="7"/>
  <c r="C119" i="7"/>
  <c r="B119" i="7"/>
  <c r="C115" i="7"/>
  <c r="W115" i="7" s="1"/>
  <c r="B115" i="7"/>
  <c r="V115" i="7" s="1"/>
  <c r="E115" i="7"/>
  <c r="Y115" i="7" s="1"/>
  <c r="D115" i="7"/>
  <c r="X115" i="7" s="1"/>
  <c r="E114" i="7"/>
  <c r="Y114" i="7" s="1"/>
  <c r="D114" i="7"/>
  <c r="X114" i="7" s="1"/>
  <c r="C114" i="7"/>
  <c r="W114" i="7" s="1"/>
  <c r="B114" i="7"/>
  <c r="V114" i="7" s="1"/>
  <c r="C113" i="7"/>
  <c r="W113" i="7" s="1"/>
  <c r="B113" i="7"/>
  <c r="V113" i="7" s="1"/>
  <c r="E113" i="7"/>
  <c r="Y113" i="7" s="1"/>
  <c r="D113" i="7"/>
  <c r="X113" i="7" s="1"/>
  <c r="E112" i="7"/>
  <c r="Y112" i="7" s="1"/>
  <c r="D112" i="7"/>
  <c r="X112" i="7" s="1"/>
  <c r="C112" i="7"/>
  <c r="W112" i="7" s="1"/>
  <c r="B112" i="7"/>
  <c r="V112" i="7" s="1"/>
  <c r="C111" i="7"/>
  <c r="W111" i="7" s="1"/>
  <c r="B111" i="7"/>
  <c r="V111" i="7" s="1"/>
  <c r="E111" i="7"/>
  <c r="Y111" i="7" s="1"/>
  <c r="D111" i="7"/>
  <c r="X111" i="7" s="1"/>
  <c r="E110" i="7"/>
  <c r="Y110" i="7" s="1"/>
  <c r="D110" i="7"/>
  <c r="X110" i="7" s="1"/>
  <c r="C110" i="7"/>
  <c r="W110" i="7" s="1"/>
  <c r="B110" i="7"/>
  <c r="V110" i="7" s="1"/>
  <c r="C106" i="7"/>
  <c r="W106" i="7" s="1"/>
  <c r="B106" i="7"/>
  <c r="V106" i="7" s="1"/>
  <c r="E106" i="7"/>
  <c r="Y106" i="7" s="1"/>
  <c r="D106" i="7"/>
  <c r="X106" i="7" s="1"/>
  <c r="C104" i="7"/>
  <c r="W104" i="7" s="1"/>
  <c r="B104" i="7"/>
  <c r="V104" i="7" s="1"/>
  <c r="E104" i="7"/>
  <c r="Y104" i="7" s="1"/>
  <c r="D104" i="7"/>
  <c r="X104" i="7" s="1"/>
  <c r="E105" i="7"/>
  <c r="Y105" i="7" s="1"/>
  <c r="D105" i="7"/>
  <c r="X105" i="7" s="1"/>
  <c r="C105" i="7"/>
  <c r="W105" i="7" s="1"/>
  <c r="B105" i="7"/>
  <c r="V105" i="7" s="1"/>
  <c r="E103" i="7"/>
  <c r="Y103" i="7" s="1"/>
  <c r="D103" i="7"/>
  <c r="X103" i="7" s="1"/>
  <c r="C103" i="7"/>
  <c r="W103" i="7" s="1"/>
  <c r="B103" i="7"/>
  <c r="V103" i="7" s="1"/>
  <c r="C102" i="7"/>
  <c r="W102" i="7" s="1"/>
  <c r="B102" i="7"/>
  <c r="V102" i="7" s="1"/>
  <c r="E102" i="7"/>
  <c r="Y102" i="7" s="1"/>
  <c r="D102" i="7"/>
  <c r="X102" i="7" s="1"/>
  <c r="E101" i="7"/>
  <c r="Y101" i="7" s="1"/>
  <c r="D101" i="7"/>
  <c r="X101" i="7" s="1"/>
  <c r="C101" i="7"/>
  <c r="W101" i="7" s="1"/>
  <c r="B101" i="7"/>
  <c r="V101" i="7" s="1"/>
  <c r="C97" i="7"/>
  <c r="W97" i="7" s="1"/>
  <c r="B97" i="7"/>
  <c r="V97" i="7" s="1"/>
  <c r="E97" i="7"/>
  <c r="Y97" i="7" s="1"/>
  <c r="D97" i="7"/>
  <c r="X97" i="7" s="1"/>
  <c r="E96" i="7"/>
  <c r="Y96" i="7" s="1"/>
  <c r="D96" i="7"/>
  <c r="X96" i="7" s="1"/>
  <c r="C96" i="7"/>
  <c r="W96" i="7" s="1"/>
  <c r="B96" i="7"/>
  <c r="V96" i="7" s="1"/>
  <c r="C95" i="7"/>
  <c r="W95" i="7" s="1"/>
  <c r="B95" i="7"/>
  <c r="V95" i="7" s="1"/>
  <c r="E95" i="7"/>
  <c r="Y95" i="7" s="1"/>
  <c r="D95" i="7"/>
  <c r="X95" i="7" s="1"/>
  <c r="E94" i="7"/>
  <c r="Y94" i="7" s="1"/>
  <c r="D94" i="7"/>
  <c r="X94" i="7" s="1"/>
  <c r="C94" i="7"/>
  <c r="W94" i="7" s="1"/>
  <c r="B94" i="7"/>
  <c r="V94" i="7" s="1"/>
  <c r="C93" i="7"/>
  <c r="C100" i="7" s="1"/>
  <c r="C109" i="7" s="1"/>
  <c r="C118" i="7" s="1"/>
  <c r="C134" i="7" s="1"/>
  <c r="D93" i="7"/>
  <c r="D100" i="7" s="1"/>
  <c r="D109" i="7" s="1"/>
  <c r="D118" i="7" s="1"/>
  <c r="D134" i="7" s="1"/>
  <c r="E93" i="7"/>
  <c r="E100" i="7" s="1"/>
  <c r="E109" i="7" s="1"/>
  <c r="E118" i="7" s="1"/>
  <c r="E134" i="7" s="1"/>
  <c r="F93" i="7"/>
  <c r="F100" i="7" s="1"/>
  <c r="F109" i="7" s="1"/>
  <c r="F118" i="7" s="1"/>
  <c r="F134" i="7" s="1"/>
  <c r="G93" i="7"/>
  <c r="G100" i="7" s="1"/>
  <c r="G109" i="7" s="1"/>
  <c r="G118" i="7" s="1"/>
  <c r="G134" i="7" s="1"/>
  <c r="H93" i="7"/>
  <c r="H100" i="7" s="1"/>
  <c r="H109" i="7" s="1"/>
  <c r="H118" i="7" s="1"/>
  <c r="H134" i="7" s="1"/>
  <c r="J93" i="7"/>
  <c r="J100" i="7" s="1"/>
  <c r="J109" i="7" s="1"/>
  <c r="I118" i="7" s="1"/>
  <c r="J134" i="7" s="1"/>
  <c r="K93" i="7"/>
  <c r="K100" i="7" s="1"/>
  <c r="K109" i="7" s="1"/>
  <c r="J118" i="7" s="1"/>
  <c r="K134" i="7" s="1"/>
  <c r="L93" i="7"/>
  <c r="L100" i="7" s="1"/>
  <c r="L109" i="7" s="1"/>
  <c r="K118" i="7" s="1"/>
  <c r="L134" i="7" s="1"/>
  <c r="M93" i="7"/>
  <c r="M100" i="7" s="1"/>
  <c r="M109" i="7" s="1"/>
  <c r="L118" i="7" s="1"/>
  <c r="M134" i="7" s="1"/>
  <c r="N93" i="7"/>
  <c r="N100" i="7" s="1"/>
  <c r="N109" i="7" s="1"/>
  <c r="M118" i="7" s="1"/>
  <c r="N134" i="7" s="1"/>
  <c r="O93" i="7"/>
  <c r="O100" i="7" s="1"/>
  <c r="O109" i="7" s="1"/>
  <c r="N118" i="7" s="1"/>
  <c r="O134" i="7" s="1"/>
  <c r="B93" i="7"/>
  <c r="B100" i="7" s="1"/>
  <c r="B109" i="7" s="1"/>
  <c r="B118" i="7" s="1"/>
  <c r="B134" i="7" s="1"/>
  <c r="C90" i="7"/>
  <c r="W90" i="7" s="1"/>
  <c r="B90" i="7"/>
  <c r="V90" i="7" s="1"/>
  <c r="E90" i="7"/>
  <c r="Y90" i="7" s="1"/>
  <c r="D90" i="7"/>
  <c r="X90" i="7" s="1"/>
  <c r="E89" i="7"/>
  <c r="Y89" i="7" s="1"/>
  <c r="D89" i="7"/>
  <c r="X89" i="7" s="1"/>
  <c r="C89" i="7"/>
  <c r="W89" i="7" s="1"/>
  <c r="B89" i="7"/>
  <c r="V89" i="7" s="1"/>
  <c r="C88" i="7"/>
  <c r="W88" i="7" s="1"/>
  <c r="B88" i="7"/>
  <c r="V88" i="7" s="1"/>
  <c r="E88" i="7"/>
  <c r="Y88" i="7" s="1"/>
  <c r="D88" i="7"/>
  <c r="X88" i="7" s="1"/>
  <c r="E87" i="7"/>
  <c r="Y87" i="7" s="1"/>
  <c r="D87" i="7"/>
  <c r="X87" i="7" s="1"/>
  <c r="C87" i="7"/>
  <c r="W87" i="7" s="1"/>
  <c r="B87" i="7"/>
  <c r="V87" i="7" s="1"/>
  <c r="C86" i="7"/>
  <c r="D86" i="7"/>
  <c r="E86" i="7"/>
  <c r="F86" i="7"/>
  <c r="G86" i="7"/>
  <c r="H86" i="7"/>
  <c r="J86" i="7"/>
  <c r="K86" i="7"/>
  <c r="L86" i="7"/>
  <c r="M86" i="7"/>
  <c r="N86" i="7"/>
  <c r="O86" i="7"/>
  <c r="B86" i="7"/>
  <c r="N84" i="6"/>
  <c r="C145" i="6"/>
  <c r="B145" i="6"/>
  <c r="E145" i="6"/>
  <c r="D145" i="6"/>
  <c r="E144" i="6"/>
  <c r="D144" i="6"/>
  <c r="C144" i="6"/>
  <c r="B144" i="6"/>
  <c r="C143" i="6"/>
  <c r="B143" i="6"/>
  <c r="E143" i="6"/>
  <c r="D143" i="6"/>
  <c r="C141" i="6"/>
  <c r="B141" i="6"/>
  <c r="E141" i="6"/>
  <c r="D141" i="6"/>
  <c r="E142" i="6"/>
  <c r="D142" i="6"/>
  <c r="C142" i="6"/>
  <c r="B142" i="6"/>
  <c r="C137" i="6"/>
  <c r="B137" i="6"/>
  <c r="E137" i="6"/>
  <c r="D137" i="6"/>
  <c r="E138" i="6"/>
  <c r="D138" i="6"/>
  <c r="C138" i="6"/>
  <c r="B138" i="6"/>
  <c r="C139" i="6"/>
  <c r="B139" i="6"/>
  <c r="E139" i="6"/>
  <c r="D139" i="6"/>
  <c r="E140" i="6"/>
  <c r="D140" i="6"/>
  <c r="C140" i="6"/>
  <c r="B140" i="6"/>
  <c r="E136" i="6"/>
  <c r="D136" i="6"/>
  <c r="C136" i="6"/>
  <c r="B136" i="6"/>
  <c r="C133" i="6"/>
  <c r="B133" i="6"/>
  <c r="E133" i="6"/>
  <c r="D133" i="6"/>
  <c r="C134" i="6"/>
  <c r="B134" i="6"/>
  <c r="E134" i="6"/>
  <c r="D134" i="6"/>
  <c r="E135" i="6"/>
  <c r="D135" i="6"/>
  <c r="C135" i="6"/>
  <c r="B135" i="6"/>
  <c r="E132" i="6"/>
  <c r="D132" i="6"/>
  <c r="C132" i="6"/>
  <c r="B132" i="6"/>
  <c r="C131" i="6"/>
  <c r="B131" i="6"/>
  <c r="E131" i="6"/>
  <c r="D131" i="6"/>
  <c r="C129" i="6"/>
  <c r="B129" i="6"/>
  <c r="E129" i="6"/>
  <c r="D129" i="6"/>
  <c r="E130" i="6"/>
  <c r="D130" i="6"/>
  <c r="C130" i="6"/>
  <c r="B130" i="6"/>
  <c r="C124" i="6"/>
  <c r="B124" i="6"/>
  <c r="E124" i="6"/>
  <c r="D124" i="6"/>
  <c r="E123" i="6"/>
  <c r="D123" i="6"/>
  <c r="C123" i="6"/>
  <c r="B123" i="6"/>
  <c r="C122" i="6"/>
  <c r="B122" i="6"/>
  <c r="E122" i="6"/>
  <c r="D122" i="6"/>
  <c r="E121" i="6"/>
  <c r="D121" i="6"/>
  <c r="C121" i="6"/>
  <c r="B121" i="6"/>
  <c r="C117" i="6"/>
  <c r="B117" i="6"/>
  <c r="E117" i="6"/>
  <c r="D117" i="6"/>
  <c r="C115" i="6"/>
  <c r="B115" i="6"/>
  <c r="E115" i="6"/>
  <c r="D115" i="6"/>
  <c r="E116" i="6"/>
  <c r="D116" i="6"/>
  <c r="C116" i="6"/>
  <c r="B116" i="6"/>
  <c r="E107" i="6"/>
  <c r="D107" i="6"/>
  <c r="C107" i="6"/>
  <c r="B107" i="6"/>
  <c r="C106" i="6"/>
  <c r="B106" i="6"/>
  <c r="E106" i="6"/>
  <c r="D106" i="6"/>
  <c r="E105" i="6"/>
  <c r="D105" i="6"/>
  <c r="C105" i="6"/>
  <c r="B105" i="6"/>
  <c r="C104" i="6"/>
  <c r="B104" i="6"/>
  <c r="E104" i="6"/>
  <c r="D104" i="6"/>
  <c r="E103" i="6"/>
  <c r="D103" i="6"/>
  <c r="C103" i="6"/>
  <c r="B103" i="6"/>
  <c r="C99" i="6"/>
  <c r="W99" i="6" s="1"/>
  <c r="B99" i="6"/>
  <c r="V99" i="6" s="1"/>
  <c r="E99" i="6"/>
  <c r="Y99" i="6" s="1"/>
  <c r="D99" i="6"/>
  <c r="X99" i="6" s="1"/>
  <c r="E98" i="6"/>
  <c r="Y98" i="6" s="1"/>
  <c r="D98" i="6"/>
  <c r="X98" i="6" s="1"/>
  <c r="C98" i="6"/>
  <c r="W98" i="6" s="1"/>
  <c r="B98" i="6"/>
  <c r="V98" i="6" s="1"/>
  <c r="C97" i="6"/>
  <c r="W97" i="6" s="1"/>
  <c r="B97" i="6"/>
  <c r="V97" i="6" s="1"/>
  <c r="E97" i="6"/>
  <c r="Y97" i="6" s="1"/>
  <c r="D97" i="6"/>
  <c r="X97" i="6" s="1"/>
  <c r="E96" i="6"/>
  <c r="Y96" i="6" s="1"/>
  <c r="D96" i="6"/>
  <c r="X96" i="6" s="1"/>
  <c r="C96" i="6"/>
  <c r="W96" i="6" s="1"/>
  <c r="B96" i="6"/>
  <c r="V96" i="6" s="1"/>
  <c r="C95" i="6"/>
  <c r="W95" i="6" s="1"/>
  <c r="B95" i="6"/>
  <c r="V95" i="6" s="1"/>
  <c r="E95" i="6"/>
  <c r="Y95" i="6" s="1"/>
  <c r="D95" i="6"/>
  <c r="X95" i="6" s="1"/>
  <c r="E94" i="6"/>
  <c r="Y94" i="6" s="1"/>
  <c r="D94" i="6"/>
  <c r="X94" i="6" s="1"/>
  <c r="C94" i="6"/>
  <c r="W94" i="6" s="1"/>
  <c r="B94" i="6"/>
  <c r="V94" i="6" s="1"/>
  <c r="C93" i="6"/>
  <c r="C102" i="6" s="1"/>
  <c r="C120" i="6" s="1"/>
  <c r="D93" i="6"/>
  <c r="D102" i="6" s="1"/>
  <c r="D120" i="6" s="1"/>
  <c r="E93" i="6"/>
  <c r="E102" i="6" s="1"/>
  <c r="E120" i="6" s="1"/>
  <c r="F93" i="6"/>
  <c r="F102" i="6" s="1"/>
  <c r="F120" i="6" s="1"/>
  <c r="G93" i="6"/>
  <c r="G102" i="6" s="1"/>
  <c r="G120" i="6" s="1"/>
  <c r="H93" i="6"/>
  <c r="H102" i="6" s="1"/>
  <c r="H120" i="6" s="1"/>
  <c r="I93" i="6"/>
  <c r="I102" i="6" s="1"/>
  <c r="I120" i="6" s="1"/>
  <c r="K93" i="6"/>
  <c r="J102" i="6" s="1"/>
  <c r="J120" i="6" s="1"/>
  <c r="L93" i="6"/>
  <c r="K102" i="6" s="1"/>
  <c r="K120" i="6" s="1"/>
  <c r="M93" i="6"/>
  <c r="L102" i="6" s="1"/>
  <c r="L120" i="6" s="1"/>
  <c r="N93" i="6"/>
  <c r="M102" i="6" s="1"/>
  <c r="M120" i="6" s="1"/>
  <c r="O93" i="6"/>
  <c r="N102" i="6" s="1"/>
  <c r="N120" i="6" s="1"/>
  <c r="B93" i="6"/>
  <c r="B102" i="6" s="1"/>
  <c r="B120" i="6" s="1"/>
  <c r="C90" i="6"/>
  <c r="W90" i="6" s="1"/>
  <c r="B90" i="6"/>
  <c r="V90" i="6" s="1"/>
  <c r="E90" i="6"/>
  <c r="Y90" i="6" s="1"/>
  <c r="D90" i="6"/>
  <c r="X90" i="6" s="1"/>
  <c r="E89" i="6"/>
  <c r="Y89" i="6" s="1"/>
  <c r="D89" i="6"/>
  <c r="X89" i="6" s="1"/>
  <c r="C89" i="6"/>
  <c r="W89" i="6" s="1"/>
  <c r="B89" i="6"/>
  <c r="V89" i="6" s="1"/>
  <c r="C88" i="6"/>
  <c r="W88" i="6" s="1"/>
  <c r="B88" i="6"/>
  <c r="V88" i="6" s="1"/>
  <c r="E88" i="6"/>
  <c r="Y88" i="6" s="1"/>
  <c r="D88" i="6"/>
  <c r="X88" i="6" s="1"/>
  <c r="E87" i="6"/>
  <c r="Y87" i="6" s="1"/>
  <c r="D87" i="6"/>
  <c r="X87" i="6" s="1"/>
  <c r="C87" i="6"/>
  <c r="W87" i="6" s="1"/>
  <c r="B87" i="6"/>
  <c r="V87" i="6" s="1"/>
  <c r="C86" i="6"/>
  <c r="D86" i="6"/>
  <c r="E86" i="6"/>
  <c r="F86" i="6"/>
  <c r="G86" i="6"/>
  <c r="H86" i="6"/>
  <c r="I86" i="6"/>
  <c r="K86" i="6"/>
  <c r="L86" i="6"/>
  <c r="M86" i="6"/>
  <c r="N86" i="6"/>
  <c r="O86" i="6"/>
  <c r="B86" i="6"/>
  <c r="N84" i="5"/>
  <c r="C171" i="5"/>
  <c r="B171" i="5"/>
  <c r="E171" i="5"/>
  <c r="D171" i="5"/>
  <c r="C170" i="5"/>
  <c r="B170" i="5"/>
  <c r="E170" i="5"/>
  <c r="D170" i="5"/>
  <c r="E169" i="5"/>
  <c r="D169" i="5"/>
  <c r="C169" i="5"/>
  <c r="B169" i="5"/>
  <c r="C168" i="5"/>
  <c r="B168" i="5"/>
  <c r="E168" i="5"/>
  <c r="D168" i="5"/>
  <c r="E158" i="5"/>
  <c r="D158" i="5"/>
  <c r="C158" i="5"/>
  <c r="B158" i="5"/>
  <c r="C157" i="5"/>
  <c r="B157" i="5"/>
  <c r="E157" i="5"/>
  <c r="D157" i="5"/>
  <c r="E156" i="5"/>
  <c r="D156" i="5"/>
  <c r="C156" i="5"/>
  <c r="B156" i="5"/>
  <c r="C155" i="5"/>
  <c r="B155" i="5"/>
  <c r="E155" i="5"/>
  <c r="D155" i="5"/>
  <c r="E154" i="5"/>
  <c r="D154" i="5"/>
  <c r="C154" i="5"/>
  <c r="B154" i="5"/>
  <c r="C146" i="5"/>
  <c r="B146" i="5"/>
  <c r="E146" i="5"/>
  <c r="D146" i="5"/>
  <c r="E148" i="5"/>
  <c r="D148" i="5"/>
  <c r="C148" i="5"/>
  <c r="B148" i="5"/>
  <c r="C147" i="5"/>
  <c r="B147" i="5"/>
  <c r="E147" i="5"/>
  <c r="D147" i="5"/>
  <c r="E145" i="5"/>
  <c r="D145" i="5"/>
  <c r="C145" i="5"/>
  <c r="B145" i="5"/>
  <c r="C144" i="5"/>
  <c r="B144" i="5"/>
  <c r="E144" i="5"/>
  <c r="D144" i="5"/>
  <c r="E143" i="5"/>
  <c r="D143" i="5"/>
  <c r="C143" i="5"/>
  <c r="B143" i="5"/>
  <c r="C142" i="5"/>
  <c r="B142" i="5"/>
  <c r="E142" i="5"/>
  <c r="D142" i="5"/>
  <c r="C140" i="5"/>
  <c r="B140" i="5"/>
  <c r="E140" i="5"/>
  <c r="D140" i="5"/>
  <c r="E141" i="5"/>
  <c r="D141" i="5"/>
  <c r="C141" i="5"/>
  <c r="B141" i="5"/>
  <c r="C138" i="5"/>
  <c r="B138" i="5"/>
  <c r="E138" i="5"/>
  <c r="D138" i="5"/>
  <c r="E139" i="5"/>
  <c r="D139" i="5"/>
  <c r="C139" i="5"/>
  <c r="B139" i="5"/>
  <c r="E137" i="5"/>
  <c r="D137" i="5"/>
  <c r="C137" i="5"/>
  <c r="B137" i="5"/>
  <c r="C133" i="5"/>
  <c r="B133" i="5"/>
  <c r="E133" i="5"/>
  <c r="D133" i="5"/>
  <c r="C131" i="5"/>
  <c r="W131" i="5" s="1"/>
  <c r="B131" i="5"/>
  <c r="V131" i="5" s="1"/>
  <c r="E131" i="5"/>
  <c r="Y131" i="5" s="1"/>
  <c r="D131" i="5"/>
  <c r="X131" i="5" s="1"/>
  <c r="E132" i="5"/>
  <c r="Y132" i="5" s="1"/>
  <c r="D132" i="5"/>
  <c r="X132" i="5" s="1"/>
  <c r="C132" i="5"/>
  <c r="W132" i="5" s="1"/>
  <c r="B132" i="5"/>
  <c r="V132" i="5" s="1"/>
  <c r="E130" i="5"/>
  <c r="Y130" i="5" s="1"/>
  <c r="D130" i="5"/>
  <c r="X130" i="5" s="1"/>
  <c r="C130" i="5"/>
  <c r="W130" i="5" s="1"/>
  <c r="B130" i="5"/>
  <c r="V130" i="5" s="1"/>
  <c r="C129" i="5"/>
  <c r="W129" i="5" s="1"/>
  <c r="B129" i="5"/>
  <c r="V129" i="5" s="1"/>
  <c r="E129" i="5"/>
  <c r="Y129" i="5" s="1"/>
  <c r="D129" i="5"/>
  <c r="X129" i="5" s="1"/>
  <c r="E128" i="5"/>
  <c r="Y128" i="5" s="1"/>
  <c r="D128" i="5"/>
  <c r="X128" i="5" s="1"/>
  <c r="C128" i="5"/>
  <c r="W128" i="5" s="1"/>
  <c r="B128" i="5"/>
  <c r="V128" i="5" s="1"/>
  <c r="E124" i="5"/>
  <c r="Y124" i="5" s="1"/>
  <c r="D124" i="5"/>
  <c r="X124" i="5" s="1"/>
  <c r="C124" i="5"/>
  <c r="W124" i="5" s="1"/>
  <c r="B124" i="5"/>
  <c r="V124" i="5" s="1"/>
  <c r="C123" i="5"/>
  <c r="W123" i="5" s="1"/>
  <c r="B123" i="5"/>
  <c r="V123" i="5" s="1"/>
  <c r="E123" i="5"/>
  <c r="Y123" i="5" s="1"/>
  <c r="D123" i="5"/>
  <c r="X123" i="5" s="1"/>
  <c r="C121" i="5"/>
  <c r="W121" i="5" s="1"/>
  <c r="B121" i="5"/>
  <c r="V121" i="5" s="1"/>
  <c r="E121" i="5"/>
  <c r="Y121" i="5" s="1"/>
  <c r="D121" i="5"/>
  <c r="X121" i="5" s="1"/>
  <c r="E122" i="5"/>
  <c r="Y122" i="5" s="1"/>
  <c r="D122" i="5"/>
  <c r="X122" i="5" s="1"/>
  <c r="C122" i="5"/>
  <c r="W122" i="5" s="1"/>
  <c r="B122" i="5"/>
  <c r="V122" i="5" s="1"/>
  <c r="E120" i="5"/>
  <c r="Y120" i="5" s="1"/>
  <c r="D120" i="5"/>
  <c r="X120" i="5" s="1"/>
  <c r="C120" i="5"/>
  <c r="W120" i="5" s="1"/>
  <c r="B120" i="5"/>
  <c r="V120" i="5" s="1"/>
  <c r="C119" i="5"/>
  <c r="W119" i="5" s="1"/>
  <c r="B119" i="5"/>
  <c r="V119" i="5" s="1"/>
  <c r="E119" i="5"/>
  <c r="Y119" i="5" s="1"/>
  <c r="D119" i="5"/>
  <c r="X119" i="5" s="1"/>
  <c r="C115" i="5"/>
  <c r="W115" i="5" s="1"/>
  <c r="B115" i="5"/>
  <c r="V115" i="5" s="1"/>
  <c r="E115" i="5"/>
  <c r="Y115" i="5" s="1"/>
  <c r="D115" i="5"/>
  <c r="X115" i="5" s="1"/>
  <c r="E110" i="5"/>
  <c r="Y110" i="5" s="1"/>
  <c r="D110" i="5"/>
  <c r="X110" i="5" s="1"/>
  <c r="C110" i="5"/>
  <c r="W110" i="5" s="1"/>
  <c r="B110" i="5"/>
  <c r="V110" i="5" s="1"/>
  <c r="N109" i="5"/>
  <c r="N118" i="5" s="1"/>
  <c r="C106" i="5"/>
  <c r="W106" i="5" s="1"/>
  <c r="B106" i="5"/>
  <c r="V106" i="5" s="1"/>
  <c r="E106" i="5"/>
  <c r="Y106" i="5" s="1"/>
  <c r="D106" i="5"/>
  <c r="X106" i="5" s="1"/>
  <c r="E105" i="5"/>
  <c r="Y105" i="5" s="1"/>
  <c r="D105" i="5"/>
  <c r="X105" i="5" s="1"/>
  <c r="C105" i="5"/>
  <c r="W105" i="5" s="1"/>
  <c r="B105" i="5"/>
  <c r="V105" i="5" s="1"/>
  <c r="C104" i="5"/>
  <c r="W104" i="5" s="1"/>
  <c r="B104" i="5"/>
  <c r="V104" i="5" s="1"/>
  <c r="E104" i="5"/>
  <c r="Y104" i="5" s="1"/>
  <c r="D104" i="5"/>
  <c r="X104" i="5" s="1"/>
  <c r="E103" i="5"/>
  <c r="Y103" i="5" s="1"/>
  <c r="D103" i="5"/>
  <c r="X103" i="5" s="1"/>
  <c r="C103" i="5"/>
  <c r="W103" i="5" s="1"/>
  <c r="B103" i="5"/>
  <c r="V103" i="5" s="1"/>
  <c r="C102" i="5"/>
  <c r="W102" i="5" s="1"/>
  <c r="B102" i="5"/>
  <c r="V102" i="5" s="1"/>
  <c r="E102" i="5"/>
  <c r="Y102" i="5" s="1"/>
  <c r="D102" i="5"/>
  <c r="X102" i="5" s="1"/>
  <c r="E101" i="5"/>
  <c r="Y101" i="5" s="1"/>
  <c r="D101" i="5"/>
  <c r="X101" i="5" s="1"/>
  <c r="C101" i="5"/>
  <c r="W101" i="5" s="1"/>
  <c r="B101" i="5"/>
  <c r="V101" i="5" s="1"/>
  <c r="C100" i="5"/>
  <c r="C109" i="5" s="1"/>
  <c r="C118" i="5" s="1"/>
  <c r="D100" i="5"/>
  <c r="D109" i="5" s="1"/>
  <c r="D118" i="5" s="1"/>
  <c r="E100" i="5"/>
  <c r="E109" i="5" s="1"/>
  <c r="E118" i="5" s="1"/>
  <c r="F100" i="5"/>
  <c r="F109" i="5" s="1"/>
  <c r="F118" i="5" s="1"/>
  <c r="G100" i="5"/>
  <c r="G109" i="5" s="1"/>
  <c r="G118" i="5" s="1"/>
  <c r="H100" i="5"/>
  <c r="H109" i="5" s="1"/>
  <c r="H118" i="5" s="1"/>
  <c r="I100" i="5"/>
  <c r="I109" i="5" s="1"/>
  <c r="I118" i="5" s="1"/>
  <c r="K100" i="5"/>
  <c r="K109" i="5" s="1"/>
  <c r="K118" i="5" s="1"/>
  <c r="L100" i="5"/>
  <c r="L109" i="5" s="1"/>
  <c r="L118" i="5" s="1"/>
  <c r="M100" i="5"/>
  <c r="M109" i="5" s="1"/>
  <c r="M118" i="5" s="1"/>
  <c r="N100" i="5"/>
  <c r="O100" i="5"/>
  <c r="O109" i="5" s="1"/>
  <c r="O118" i="5" s="1"/>
  <c r="B100" i="5"/>
  <c r="B109" i="5" s="1"/>
  <c r="B118" i="5" s="1"/>
  <c r="C97" i="5"/>
  <c r="W97" i="5" s="1"/>
  <c r="B97" i="5"/>
  <c r="V97" i="5" s="1"/>
  <c r="E97" i="5"/>
  <c r="Y97" i="5" s="1"/>
  <c r="D97" i="5"/>
  <c r="X97" i="5" s="1"/>
  <c r="E96" i="5"/>
  <c r="Y96" i="5" s="1"/>
  <c r="D96" i="5"/>
  <c r="X96" i="5" s="1"/>
  <c r="C96" i="5"/>
  <c r="W96" i="5" s="1"/>
  <c r="B96" i="5"/>
  <c r="V96" i="5" s="1"/>
  <c r="C95" i="5"/>
  <c r="W95" i="5" s="1"/>
  <c r="B95" i="5"/>
  <c r="V95" i="5" s="1"/>
  <c r="E95" i="5"/>
  <c r="Y95" i="5" s="1"/>
  <c r="D95" i="5"/>
  <c r="X95" i="5" s="1"/>
  <c r="E94" i="5"/>
  <c r="Y94" i="5" s="1"/>
  <c r="D94" i="5"/>
  <c r="X94" i="5" s="1"/>
  <c r="C94" i="5"/>
  <c r="W94" i="5" s="1"/>
  <c r="B94" i="5"/>
  <c r="V94" i="5" s="1"/>
  <c r="C93" i="5"/>
  <c r="D93" i="5"/>
  <c r="E93" i="5"/>
  <c r="F93" i="5"/>
  <c r="G93" i="5"/>
  <c r="H93" i="5"/>
  <c r="I93" i="5"/>
  <c r="K93" i="5"/>
  <c r="L93" i="5"/>
  <c r="M93" i="5"/>
  <c r="N93" i="5"/>
  <c r="O93" i="5"/>
  <c r="B93" i="5"/>
  <c r="C90" i="5"/>
  <c r="W90" i="5" s="1"/>
  <c r="B90" i="5"/>
  <c r="V90" i="5" s="1"/>
  <c r="E90" i="5"/>
  <c r="Y90" i="5" s="1"/>
  <c r="D90" i="5"/>
  <c r="X90" i="5" s="1"/>
  <c r="E89" i="5"/>
  <c r="Y89" i="5" s="1"/>
  <c r="D89" i="5"/>
  <c r="X89" i="5" s="1"/>
  <c r="C89" i="5"/>
  <c r="W89" i="5" s="1"/>
  <c r="B89" i="5"/>
  <c r="V89" i="5" s="1"/>
  <c r="C88" i="5"/>
  <c r="W88" i="5" s="1"/>
  <c r="B88" i="5"/>
  <c r="V88" i="5" s="1"/>
  <c r="E88" i="5"/>
  <c r="Y88" i="5" s="1"/>
  <c r="D88" i="5"/>
  <c r="X88" i="5" s="1"/>
  <c r="E87" i="5"/>
  <c r="Y87" i="5" s="1"/>
  <c r="D87" i="5"/>
  <c r="X87" i="5" s="1"/>
  <c r="C87" i="5"/>
  <c r="W87" i="5" s="1"/>
  <c r="B87" i="5"/>
  <c r="V87" i="5" s="1"/>
  <c r="O86" i="5"/>
  <c r="C86" i="5"/>
  <c r="D86" i="5"/>
  <c r="E86" i="5"/>
  <c r="F86" i="5"/>
  <c r="G86" i="5"/>
  <c r="H86" i="5"/>
  <c r="I86" i="5"/>
  <c r="K86" i="5"/>
  <c r="L86" i="5"/>
  <c r="M86" i="5"/>
  <c r="N86" i="5"/>
  <c r="B86" i="5"/>
  <c r="C11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C155" i="4"/>
  <c r="B155" i="4"/>
  <c r="E155" i="4"/>
  <c r="D155" i="4"/>
  <c r="E154" i="4"/>
  <c r="D154" i="4"/>
  <c r="C154" i="4"/>
  <c r="B154" i="4"/>
  <c r="C153" i="4"/>
  <c r="B153" i="4"/>
  <c r="E153" i="4"/>
  <c r="D153" i="4"/>
  <c r="C151" i="4"/>
  <c r="B151" i="4"/>
  <c r="E151" i="4"/>
  <c r="D151" i="4"/>
  <c r="E152" i="4"/>
  <c r="D152" i="4"/>
  <c r="C152" i="4"/>
  <c r="B152" i="4"/>
  <c r="C149" i="4"/>
  <c r="B149" i="4"/>
  <c r="E149" i="4"/>
  <c r="D149" i="4"/>
  <c r="E150" i="4"/>
  <c r="D150" i="4"/>
  <c r="C150" i="4"/>
  <c r="B150" i="4"/>
  <c r="C147" i="4"/>
  <c r="B147" i="4"/>
  <c r="E147" i="4"/>
  <c r="D147" i="4"/>
  <c r="E148" i="4"/>
  <c r="D148" i="4"/>
  <c r="C148" i="4"/>
  <c r="B148" i="4"/>
  <c r="C146" i="4"/>
  <c r="B146" i="4"/>
  <c r="E146" i="4"/>
  <c r="D146" i="4"/>
  <c r="E145" i="4"/>
  <c r="D145" i="4"/>
  <c r="C145" i="4"/>
  <c r="B145" i="4"/>
  <c r="C144" i="4"/>
  <c r="B144" i="4"/>
  <c r="E144" i="4"/>
  <c r="D144" i="4"/>
  <c r="E143" i="4"/>
  <c r="D143" i="4"/>
  <c r="C143" i="4"/>
  <c r="B143" i="4"/>
  <c r="C142" i="4"/>
  <c r="B142" i="4"/>
  <c r="E142" i="4"/>
  <c r="D142" i="4"/>
  <c r="E141" i="4"/>
  <c r="D141" i="4"/>
  <c r="C141" i="4"/>
  <c r="B141" i="4"/>
  <c r="C140" i="4"/>
  <c r="B140" i="4"/>
  <c r="E140" i="4"/>
  <c r="D140" i="4"/>
  <c r="C138" i="4"/>
  <c r="B138" i="4"/>
  <c r="E138" i="4"/>
  <c r="D138" i="4"/>
  <c r="E139" i="4"/>
  <c r="D139" i="4"/>
  <c r="C139" i="4"/>
  <c r="B139" i="4"/>
  <c r="E137" i="4"/>
  <c r="D137" i="4"/>
  <c r="C137" i="4"/>
  <c r="B137" i="4"/>
  <c r="C136" i="4"/>
  <c r="B136" i="4"/>
  <c r="E136" i="4"/>
  <c r="D136" i="4"/>
  <c r="E135" i="4"/>
  <c r="D135" i="4"/>
  <c r="C135" i="4"/>
  <c r="B135" i="4"/>
  <c r="C134" i="4"/>
  <c r="W134" i="4" s="1"/>
  <c r="B134" i="4"/>
  <c r="V134" i="4" s="1"/>
  <c r="E134" i="4"/>
  <c r="Y134" i="4" s="1"/>
  <c r="D134" i="4"/>
  <c r="X134" i="4" s="1"/>
  <c r="C132" i="4"/>
  <c r="W132" i="4" s="1"/>
  <c r="B132" i="4"/>
  <c r="V132" i="4" s="1"/>
  <c r="E132" i="4"/>
  <c r="Y132" i="4" s="1"/>
  <c r="D132" i="4"/>
  <c r="X132" i="4" s="1"/>
  <c r="E133" i="4"/>
  <c r="Y133" i="4" s="1"/>
  <c r="D133" i="4"/>
  <c r="X133" i="4" s="1"/>
  <c r="C133" i="4"/>
  <c r="W133" i="4" s="1"/>
  <c r="B133" i="4"/>
  <c r="V133" i="4" s="1"/>
  <c r="C130" i="4"/>
  <c r="W130" i="4" s="1"/>
  <c r="B130" i="4"/>
  <c r="V130" i="4" s="1"/>
  <c r="E130" i="4"/>
  <c r="Y130" i="4" s="1"/>
  <c r="D130" i="4"/>
  <c r="X130" i="4" s="1"/>
  <c r="E131" i="4"/>
  <c r="Y131" i="4" s="1"/>
  <c r="D131" i="4"/>
  <c r="X131" i="4" s="1"/>
  <c r="C131" i="4"/>
  <c r="W131" i="4" s="1"/>
  <c r="B131" i="4"/>
  <c r="V131" i="4" s="1"/>
  <c r="E129" i="4"/>
  <c r="Y129" i="4" s="1"/>
  <c r="D129" i="4"/>
  <c r="X129" i="4" s="1"/>
  <c r="C129" i="4"/>
  <c r="W129" i="4" s="1"/>
  <c r="B129" i="4"/>
  <c r="V129" i="4" s="1"/>
  <c r="C128" i="4"/>
  <c r="W128" i="4" s="1"/>
  <c r="B128" i="4"/>
  <c r="V128" i="4" s="1"/>
  <c r="E128" i="4"/>
  <c r="Y128" i="4" s="1"/>
  <c r="D128" i="4"/>
  <c r="X128" i="4" s="1"/>
  <c r="E127" i="4"/>
  <c r="Y127" i="4" s="1"/>
  <c r="D127" i="4"/>
  <c r="X127" i="4" s="1"/>
  <c r="C127" i="4"/>
  <c r="W127" i="4" s="1"/>
  <c r="B127" i="4"/>
  <c r="V127" i="4" s="1"/>
  <c r="C124" i="4"/>
  <c r="W124" i="4" s="1"/>
  <c r="B124" i="4"/>
  <c r="V124" i="4" s="1"/>
  <c r="E124" i="4"/>
  <c r="Y124" i="4" s="1"/>
  <c r="D124" i="4"/>
  <c r="X124" i="4" s="1"/>
  <c r="E126" i="4"/>
  <c r="Y126" i="4" s="1"/>
  <c r="D126" i="4"/>
  <c r="X126" i="4" s="1"/>
  <c r="C126" i="4"/>
  <c r="W126" i="4" s="1"/>
  <c r="B126" i="4"/>
  <c r="V126" i="4" s="1"/>
  <c r="C125" i="4"/>
  <c r="W125" i="4" s="1"/>
  <c r="B125" i="4"/>
  <c r="V125" i="4" s="1"/>
  <c r="E125" i="4"/>
  <c r="Y125" i="4" s="1"/>
  <c r="D125" i="4"/>
  <c r="X125" i="4" s="1"/>
  <c r="E123" i="4"/>
  <c r="Y123" i="4" s="1"/>
  <c r="D123" i="4"/>
  <c r="X123" i="4" s="1"/>
  <c r="C123" i="4"/>
  <c r="W123" i="4" s="1"/>
  <c r="B123" i="4"/>
  <c r="V123" i="4" s="1"/>
  <c r="C122" i="4"/>
  <c r="W122" i="4" s="1"/>
  <c r="B122" i="4"/>
  <c r="V122" i="4" s="1"/>
  <c r="E122" i="4"/>
  <c r="Y122" i="4" s="1"/>
  <c r="D122" i="4"/>
  <c r="X122" i="4" s="1"/>
  <c r="E121" i="4"/>
  <c r="Y121" i="4" s="1"/>
  <c r="D121" i="4"/>
  <c r="X121" i="4" s="1"/>
  <c r="C121" i="4"/>
  <c r="W121" i="4" s="1"/>
  <c r="B121" i="4"/>
  <c r="V121" i="4" s="1"/>
  <c r="C120" i="4"/>
  <c r="W120" i="4" s="1"/>
  <c r="B120" i="4"/>
  <c r="V120" i="4" s="1"/>
  <c r="E120" i="4"/>
  <c r="Y120" i="4" s="1"/>
  <c r="D120" i="4"/>
  <c r="X120" i="4" s="1"/>
  <c r="E119" i="4"/>
  <c r="Y119" i="4" s="1"/>
  <c r="D119" i="4"/>
  <c r="X119" i="4" s="1"/>
  <c r="C119" i="4"/>
  <c r="W119" i="4" s="1"/>
  <c r="B119" i="4"/>
  <c r="V119" i="4" s="1"/>
  <c r="C115" i="4"/>
  <c r="B115" i="4"/>
  <c r="E115" i="4"/>
  <c r="D115" i="4"/>
  <c r="E114" i="4"/>
  <c r="D114" i="4"/>
  <c r="C114" i="4"/>
  <c r="B114" i="4"/>
  <c r="C113" i="4"/>
  <c r="B113" i="4"/>
  <c r="E113" i="4"/>
  <c r="D113" i="4"/>
  <c r="C112" i="4"/>
  <c r="B112" i="4"/>
  <c r="E112" i="4"/>
  <c r="D112" i="4"/>
  <c r="E111" i="4"/>
  <c r="D111" i="4"/>
  <c r="C111" i="4"/>
  <c r="B111" i="4"/>
  <c r="C110" i="4"/>
  <c r="B110" i="4"/>
  <c r="E110" i="4"/>
  <c r="D110" i="4"/>
  <c r="C108" i="4"/>
  <c r="B108" i="4"/>
  <c r="E108" i="4"/>
  <c r="D108" i="4"/>
  <c r="E109" i="4"/>
  <c r="D109" i="4"/>
  <c r="C109" i="4"/>
  <c r="B109" i="4"/>
  <c r="E107" i="4"/>
  <c r="D107" i="4"/>
  <c r="C107" i="4"/>
  <c r="B107" i="4"/>
  <c r="C106" i="4"/>
  <c r="B106" i="4"/>
  <c r="E106" i="4"/>
  <c r="D106" i="4"/>
  <c r="E105" i="4"/>
  <c r="D105" i="4"/>
  <c r="C105" i="4"/>
  <c r="B105" i="4"/>
  <c r="C104" i="4"/>
  <c r="B104" i="4"/>
  <c r="E104" i="4"/>
  <c r="D104" i="4"/>
  <c r="E103" i="4"/>
  <c r="D103" i="4"/>
  <c r="C103" i="4"/>
  <c r="B103" i="4"/>
  <c r="C98" i="4"/>
  <c r="B98" i="4"/>
  <c r="E98" i="4"/>
  <c r="D98" i="4"/>
  <c r="E99" i="4"/>
  <c r="D99" i="4"/>
  <c r="C99" i="4"/>
  <c r="B99" i="4"/>
  <c r="C96" i="4"/>
  <c r="B96" i="4"/>
  <c r="E96" i="4"/>
  <c r="D96" i="4"/>
  <c r="E97" i="4"/>
  <c r="D97" i="4"/>
  <c r="C97" i="4"/>
  <c r="B97" i="4"/>
  <c r="E95" i="4"/>
  <c r="D95" i="4"/>
  <c r="C95" i="4"/>
  <c r="B95" i="4"/>
  <c r="C94" i="4"/>
  <c r="B94" i="4"/>
  <c r="E94" i="4"/>
  <c r="D94" i="4"/>
  <c r="M93" i="4"/>
  <c r="M102" i="4" s="1"/>
  <c r="M118" i="4" s="1"/>
  <c r="C90" i="4"/>
  <c r="W90" i="4" s="1"/>
  <c r="B90" i="4"/>
  <c r="V90" i="4" s="1"/>
  <c r="E90" i="4"/>
  <c r="Y90" i="4" s="1"/>
  <c r="D90" i="4"/>
  <c r="X90" i="4" s="1"/>
  <c r="E89" i="4"/>
  <c r="Y89" i="4" s="1"/>
  <c r="D89" i="4"/>
  <c r="X89" i="4" s="1"/>
  <c r="C89" i="4"/>
  <c r="W89" i="4" s="1"/>
  <c r="B89" i="4"/>
  <c r="V89" i="4" s="1"/>
  <c r="C88" i="4"/>
  <c r="W88" i="4" s="1"/>
  <c r="B88" i="4"/>
  <c r="V88" i="4" s="1"/>
  <c r="E88" i="4"/>
  <c r="Y88" i="4" s="1"/>
  <c r="D88" i="4"/>
  <c r="X88" i="4" s="1"/>
  <c r="E87" i="4"/>
  <c r="Y87" i="4" s="1"/>
  <c r="D87" i="4"/>
  <c r="X87" i="4" s="1"/>
  <c r="C87" i="4"/>
  <c r="W87" i="4" s="1"/>
  <c r="B87" i="4"/>
  <c r="V87" i="4" s="1"/>
  <c r="C86" i="4"/>
  <c r="C93" i="4" s="1"/>
  <c r="C102" i="4" s="1"/>
  <c r="C118" i="4" s="1"/>
  <c r="D86" i="4"/>
  <c r="D93" i="4" s="1"/>
  <c r="D102" i="4" s="1"/>
  <c r="D118" i="4" s="1"/>
  <c r="E86" i="4"/>
  <c r="E93" i="4" s="1"/>
  <c r="E102" i="4" s="1"/>
  <c r="E118" i="4" s="1"/>
  <c r="F86" i="4"/>
  <c r="F93" i="4" s="1"/>
  <c r="F102" i="4" s="1"/>
  <c r="F118" i="4" s="1"/>
  <c r="G86" i="4"/>
  <c r="G93" i="4" s="1"/>
  <c r="G102" i="4" s="1"/>
  <c r="G118" i="4" s="1"/>
  <c r="H86" i="4"/>
  <c r="H93" i="4" s="1"/>
  <c r="H102" i="4" s="1"/>
  <c r="H118" i="4" s="1"/>
  <c r="I86" i="4"/>
  <c r="I93" i="4" s="1"/>
  <c r="I102" i="4" s="1"/>
  <c r="I118" i="4" s="1"/>
  <c r="K86" i="4"/>
  <c r="K93" i="4" s="1"/>
  <c r="K102" i="4" s="1"/>
  <c r="K118" i="4" s="1"/>
  <c r="L86" i="4"/>
  <c r="L93" i="4" s="1"/>
  <c r="L102" i="4" s="1"/>
  <c r="L118" i="4" s="1"/>
  <c r="M86" i="4"/>
  <c r="N86" i="4"/>
  <c r="N93" i="4" s="1"/>
  <c r="N102" i="4" s="1"/>
  <c r="N118" i="4" s="1"/>
  <c r="O86" i="4"/>
  <c r="O93" i="4" s="1"/>
  <c r="O102" i="4" s="1"/>
  <c r="O118" i="4" s="1"/>
  <c r="B86" i="4"/>
  <c r="B93" i="4" s="1"/>
  <c r="B102" i="4" s="1"/>
  <c r="B118" i="4" s="1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161" i="3"/>
  <c r="D161" i="3"/>
  <c r="C161" i="3"/>
  <c r="B161" i="3"/>
  <c r="E160" i="3"/>
  <c r="D160" i="3"/>
  <c r="C160" i="3"/>
  <c r="B160" i="3"/>
  <c r="C159" i="3"/>
  <c r="B159" i="3"/>
  <c r="E159" i="3"/>
  <c r="D159" i="3"/>
  <c r="C158" i="3"/>
  <c r="B158" i="3"/>
  <c r="E158" i="3"/>
  <c r="D158" i="3"/>
  <c r="E157" i="3"/>
  <c r="D157" i="3"/>
  <c r="C157" i="3"/>
  <c r="B157" i="3"/>
  <c r="C156" i="3"/>
  <c r="B156" i="3"/>
  <c r="E156" i="3"/>
  <c r="D156" i="3"/>
  <c r="C154" i="3"/>
  <c r="B154" i="3"/>
  <c r="E154" i="3"/>
  <c r="D154" i="3"/>
  <c r="E155" i="3"/>
  <c r="D155" i="3"/>
  <c r="C155" i="3"/>
  <c r="B155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C152" i="3"/>
  <c r="B152" i="3"/>
  <c r="E152" i="3"/>
  <c r="D152" i="3"/>
  <c r="E153" i="3"/>
  <c r="D153" i="3"/>
  <c r="C153" i="3"/>
  <c r="B153" i="3"/>
  <c r="E151" i="3"/>
  <c r="D151" i="3"/>
  <c r="C151" i="3"/>
  <c r="B151" i="3"/>
  <c r="C150" i="3"/>
  <c r="B150" i="3"/>
  <c r="E150" i="3"/>
  <c r="D150" i="3"/>
  <c r="C148" i="3"/>
  <c r="B148" i="3"/>
  <c r="E148" i="3"/>
  <c r="D148" i="3"/>
  <c r="E149" i="3"/>
  <c r="D149" i="3"/>
  <c r="C149" i="3"/>
  <c r="B149" i="3"/>
  <c r="E147" i="3"/>
  <c r="D147" i="3"/>
  <c r="C147" i="3"/>
  <c r="B147" i="3"/>
  <c r="C146" i="3"/>
  <c r="B146" i="3"/>
  <c r="E146" i="3"/>
  <c r="D146" i="3"/>
  <c r="E63" i="3"/>
  <c r="D63" i="3"/>
  <c r="C63" i="3"/>
  <c r="B63" i="3"/>
  <c r="E62" i="3"/>
  <c r="D62" i="3"/>
  <c r="C62" i="3"/>
  <c r="B62" i="3"/>
  <c r="E55" i="3"/>
  <c r="D55" i="3"/>
  <c r="C55" i="3"/>
  <c r="B55" i="3"/>
  <c r="E45" i="3"/>
  <c r="D45" i="3"/>
  <c r="C45" i="3"/>
  <c r="B45" i="3"/>
  <c r="E44" i="3"/>
  <c r="D44" i="3"/>
  <c r="C44" i="3"/>
  <c r="B44" i="3"/>
  <c r="E41" i="3"/>
  <c r="D41" i="3"/>
  <c r="C41" i="3"/>
  <c r="B41" i="3"/>
  <c r="E40" i="3"/>
  <c r="D40" i="3"/>
  <c r="C40" i="3"/>
  <c r="B40" i="3"/>
  <c r="E30" i="3"/>
  <c r="D30" i="3"/>
  <c r="C30" i="3"/>
  <c r="B30" i="3"/>
  <c r="E27" i="3"/>
  <c r="D27" i="3"/>
  <c r="C27" i="3"/>
  <c r="B27" i="3"/>
  <c r="E26" i="3"/>
  <c r="D26" i="3"/>
  <c r="C26" i="3"/>
  <c r="B26" i="3"/>
  <c r="E25" i="3"/>
  <c r="D25" i="3"/>
  <c r="C25" i="3"/>
  <c r="B2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B145" i="3"/>
  <c r="C142" i="3"/>
  <c r="W142" i="3" s="1"/>
  <c r="B142" i="3"/>
  <c r="V142" i="3" s="1"/>
  <c r="E142" i="3"/>
  <c r="Y142" i="3" s="1"/>
  <c r="D142" i="3"/>
  <c r="X142" i="3" s="1"/>
  <c r="C140" i="3"/>
  <c r="W140" i="3" s="1"/>
  <c r="B140" i="3"/>
  <c r="V140" i="3" s="1"/>
  <c r="E140" i="3"/>
  <c r="Y140" i="3" s="1"/>
  <c r="D140" i="3"/>
  <c r="X140" i="3" s="1"/>
  <c r="E141" i="3"/>
  <c r="Y141" i="3" s="1"/>
  <c r="D141" i="3"/>
  <c r="X141" i="3" s="1"/>
  <c r="C141" i="3"/>
  <c r="W141" i="3" s="1"/>
  <c r="B141" i="3"/>
  <c r="V141" i="3" s="1"/>
  <c r="C139" i="3"/>
  <c r="W139" i="3" s="1"/>
  <c r="B139" i="3"/>
  <c r="V139" i="3" s="1"/>
  <c r="E139" i="3"/>
  <c r="Y139" i="3" s="1"/>
  <c r="D139" i="3"/>
  <c r="X139" i="3" s="1"/>
  <c r="E138" i="3"/>
  <c r="Y138" i="3" s="1"/>
  <c r="D138" i="3"/>
  <c r="X138" i="3" s="1"/>
  <c r="C138" i="3"/>
  <c r="W138" i="3" s="1"/>
  <c r="B138" i="3"/>
  <c r="V138" i="3" s="1"/>
  <c r="C137" i="3"/>
  <c r="W137" i="3" s="1"/>
  <c r="B137" i="3"/>
  <c r="V137" i="3" s="1"/>
  <c r="E137" i="3"/>
  <c r="Y137" i="3" s="1"/>
  <c r="D137" i="3"/>
  <c r="X137" i="3" s="1"/>
  <c r="E136" i="3"/>
  <c r="Y136" i="3" s="1"/>
  <c r="D136" i="3"/>
  <c r="X136" i="3" s="1"/>
  <c r="C136" i="3"/>
  <c r="W136" i="3" s="1"/>
  <c r="B136" i="3"/>
  <c r="V136" i="3" s="1"/>
  <c r="C135" i="3"/>
  <c r="W135" i="3" s="1"/>
  <c r="B135" i="3"/>
  <c r="V135" i="3" s="1"/>
  <c r="E135" i="3"/>
  <c r="Y135" i="3" s="1"/>
  <c r="D135" i="3"/>
  <c r="X135" i="3" s="1"/>
  <c r="E134" i="3"/>
  <c r="Y134" i="3" s="1"/>
  <c r="D134" i="3"/>
  <c r="X134" i="3" s="1"/>
  <c r="C134" i="3"/>
  <c r="W134" i="3" s="1"/>
  <c r="B134" i="3"/>
  <c r="V134" i="3" s="1"/>
  <c r="C133" i="3"/>
  <c r="W133" i="3" s="1"/>
  <c r="B133" i="3"/>
  <c r="V133" i="3" s="1"/>
  <c r="E133" i="3"/>
  <c r="Y133" i="3" s="1"/>
  <c r="D133" i="3"/>
  <c r="X133" i="3" s="1"/>
  <c r="E132" i="3"/>
  <c r="Y132" i="3" s="1"/>
  <c r="D132" i="3"/>
  <c r="X132" i="3" s="1"/>
  <c r="C132" i="3"/>
  <c r="W132" i="3" s="1"/>
  <c r="B132" i="3"/>
  <c r="V132" i="3" s="1"/>
  <c r="E131" i="3"/>
  <c r="Y131" i="3" s="1"/>
  <c r="D131" i="3"/>
  <c r="X131" i="3" s="1"/>
  <c r="C131" i="3"/>
  <c r="W131" i="3" s="1"/>
  <c r="B131" i="3"/>
  <c r="V131" i="3" s="1"/>
  <c r="C130" i="3"/>
  <c r="W130" i="3" s="1"/>
  <c r="B130" i="3"/>
  <c r="V130" i="3" s="1"/>
  <c r="E130" i="3"/>
  <c r="Y130" i="3" s="1"/>
  <c r="D130" i="3"/>
  <c r="X130" i="3" s="1"/>
  <c r="E129" i="3"/>
  <c r="Y129" i="3" s="1"/>
  <c r="D129" i="3"/>
  <c r="X129" i="3" s="1"/>
  <c r="C129" i="3"/>
  <c r="W129" i="3" s="1"/>
  <c r="B129" i="3"/>
  <c r="V129" i="3" s="1"/>
  <c r="E35" i="3"/>
  <c r="D35" i="3"/>
  <c r="C35" i="3"/>
  <c r="B35" i="3"/>
  <c r="E32" i="3"/>
  <c r="D32" i="3"/>
  <c r="C32" i="3"/>
  <c r="B32" i="3"/>
  <c r="E31" i="3"/>
  <c r="D31" i="3"/>
  <c r="C31" i="3"/>
  <c r="B31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1" i="3"/>
  <c r="D11" i="3"/>
  <c r="C11" i="3"/>
  <c r="B11" i="3"/>
  <c r="E10" i="3"/>
  <c r="D10" i="3"/>
  <c r="C10" i="3"/>
  <c r="B10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C128" i="3"/>
  <c r="D128" i="3"/>
  <c r="E128" i="3"/>
  <c r="F128" i="3"/>
  <c r="G128" i="3"/>
  <c r="H128" i="3"/>
  <c r="I128" i="3"/>
  <c r="K128" i="3"/>
  <c r="L128" i="3"/>
  <c r="M128" i="3"/>
  <c r="N128" i="3"/>
  <c r="O128" i="3"/>
  <c r="B128" i="3"/>
  <c r="C125" i="3"/>
  <c r="B125" i="3"/>
  <c r="E125" i="3"/>
  <c r="D125" i="3"/>
  <c r="C123" i="3"/>
  <c r="B123" i="3"/>
  <c r="E123" i="3"/>
  <c r="D123" i="3"/>
  <c r="E124" i="3"/>
  <c r="D124" i="3"/>
  <c r="C124" i="3"/>
  <c r="B124" i="3"/>
  <c r="E122" i="3"/>
  <c r="D122" i="3"/>
  <c r="C122" i="3"/>
  <c r="B122" i="3"/>
  <c r="C121" i="3"/>
  <c r="B121" i="3"/>
  <c r="E121" i="3"/>
  <c r="D121" i="3"/>
  <c r="E120" i="3"/>
  <c r="D120" i="3"/>
  <c r="C120" i="3"/>
  <c r="B120" i="3"/>
  <c r="E47" i="3"/>
  <c r="D47" i="3"/>
  <c r="C47" i="3"/>
  <c r="B47" i="3"/>
  <c r="E46" i="3"/>
  <c r="D46" i="3"/>
  <c r="C46" i="3"/>
  <c r="B46" i="3"/>
  <c r="E34" i="3"/>
  <c r="D34" i="3"/>
  <c r="C34" i="3"/>
  <c r="B34" i="3"/>
  <c r="E33" i="3"/>
  <c r="D33" i="3"/>
  <c r="C33" i="3"/>
  <c r="B33" i="3"/>
  <c r="E29" i="3"/>
  <c r="D29" i="3"/>
  <c r="C29" i="3"/>
  <c r="B29" i="3"/>
  <c r="E28" i="3"/>
  <c r="D28" i="3"/>
  <c r="C28" i="3"/>
  <c r="B28" i="3"/>
  <c r="C116" i="3"/>
  <c r="W116" i="3" s="1"/>
  <c r="B116" i="3"/>
  <c r="V116" i="3" s="1"/>
  <c r="E116" i="3"/>
  <c r="Y116" i="3" s="1"/>
  <c r="D116" i="3"/>
  <c r="X116" i="3" s="1"/>
  <c r="E115" i="3"/>
  <c r="Y115" i="3" s="1"/>
  <c r="D115" i="3"/>
  <c r="X115" i="3" s="1"/>
  <c r="C115" i="3"/>
  <c r="W115" i="3" s="1"/>
  <c r="B115" i="3"/>
  <c r="V115" i="3" s="1"/>
  <c r="C114" i="3"/>
  <c r="W114" i="3" s="1"/>
  <c r="B114" i="3"/>
  <c r="V114" i="3" s="1"/>
  <c r="E114" i="3"/>
  <c r="Y114" i="3" s="1"/>
  <c r="D114" i="3"/>
  <c r="X114" i="3" s="1"/>
  <c r="E113" i="3"/>
  <c r="Y113" i="3" s="1"/>
  <c r="D113" i="3"/>
  <c r="X113" i="3" s="1"/>
  <c r="C113" i="3"/>
  <c r="W113" i="3" s="1"/>
  <c r="B113" i="3"/>
  <c r="V113" i="3" s="1"/>
  <c r="C112" i="3"/>
  <c r="W112" i="3" s="1"/>
  <c r="B112" i="3"/>
  <c r="V112" i="3" s="1"/>
  <c r="E112" i="3"/>
  <c r="Y112" i="3" s="1"/>
  <c r="D112" i="3"/>
  <c r="X112" i="3" s="1"/>
  <c r="E111" i="3"/>
  <c r="Y111" i="3" s="1"/>
  <c r="D111" i="3"/>
  <c r="X111" i="3" s="1"/>
  <c r="C111" i="3"/>
  <c r="W111" i="3" s="1"/>
  <c r="B111" i="3"/>
  <c r="V111" i="3" s="1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C106" i="3"/>
  <c r="W106" i="3" s="1"/>
  <c r="B106" i="3"/>
  <c r="V106" i="3" s="1"/>
  <c r="E106" i="3"/>
  <c r="Y106" i="3" s="1"/>
  <c r="D106" i="3"/>
  <c r="X106" i="3" s="1"/>
  <c r="E107" i="3"/>
  <c r="Y107" i="3" s="1"/>
  <c r="D107" i="3"/>
  <c r="X107" i="3" s="1"/>
  <c r="C107" i="3"/>
  <c r="W107" i="3" s="1"/>
  <c r="B107" i="3"/>
  <c r="V107" i="3" s="1"/>
  <c r="E105" i="3"/>
  <c r="Y105" i="3" s="1"/>
  <c r="D105" i="3"/>
  <c r="X105" i="3" s="1"/>
  <c r="C105" i="3"/>
  <c r="W105" i="3" s="1"/>
  <c r="B105" i="3"/>
  <c r="V105" i="3" s="1"/>
  <c r="C104" i="3"/>
  <c r="W104" i="3" s="1"/>
  <c r="B104" i="3"/>
  <c r="V104" i="3" s="1"/>
  <c r="E104" i="3"/>
  <c r="Y104" i="3" s="1"/>
  <c r="D104" i="3"/>
  <c r="X104" i="3" s="1"/>
  <c r="E103" i="3"/>
  <c r="Y103" i="3" s="1"/>
  <c r="D103" i="3"/>
  <c r="X103" i="3" s="1"/>
  <c r="C103" i="3"/>
  <c r="W103" i="3" s="1"/>
  <c r="B103" i="3"/>
  <c r="V103" i="3" s="1"/>
  <c r="C102" i="3"/>
  <c r="W102" i="3" s="1"/>
  <c r="B102" i="3"/>
  <c r="V102" i="3" s="1"/>
  <c r="E102" i="3"/>
  <c r="Y102" i="3" s="1"/>
  <c r="D102" i="3"/>
  <c r="X102" i="3" s="1"/>
  <c r="E101" i="3"/>
  <c r="Y101" i="3" s="1"/>
  <c r="D101" i="3"/>
  <c r="X101" i="3" s="1"/>
  <c r="C101" i="3"/>
  <c r="W101" i="3" s="1"/>
  <c r="B101" i="3"/>
  <c r="V101" i="3" s="1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C97" i="3"/>
  <c r="W97" i="3" s="1"/>
  <c r="B97" i="3"/>
  <c r="V97" i="3" s="1"/>
  <c r="E97" i="3"/>
  <c r="Y97" i="3" s="1"/>
  <c r="D97" i="3"/>
  <c r="X97" i="3" s="1"/>
  <c r="E96" i="3"/>
  <c r="Y96" i="3" s="1"/>
  <c r="D96" i="3"/>
  <c r="X96" i="3" s="1"/>
  <c r="C96" i="3"/>
  <c r="W96" i="3" s="1"/>
  <c r="B96" i="3"/>
  <c r="V96" i="3" s="1"/>
  <c r="C95" i="3"/>
  <c r="W95" i="3" s="1"/>
  <c r="B95" i="3"/>
  <c r="V95" i="3" s="1"/>
  <c r="E95" i="3"/>
  <c r="Y95" i="3" s="1"/>
  <c r="D95" i="3"/>
  <c r="X95" i="3" s="1"/>
  <c r="E94" i="3"/>
  <c r="Y94" i="3" s="1"/>
  <c r="D94" i="3"/>
  <c r="X94" i="3" s="1"/>
  <c r="C94" i="3"/>
  <c r="W94" i="3" s="1"/>
  <c r="B94" i="3"/>
  <c r="V94" i="3" s="1"/>
  <c r="E19" i="3"/>
  <c r="D19" i="3"/>
  <c r="C19" i="3"/>
  <c r="B19" i="3"/>
  <c r="E18" i="3"/>
  <c r="D18" i="3"/>
  <c r="C18" i="3"/>
  <c r="B18" i="3"/>
  <c r="E13" i="3"/>
  <c r="D13" i="3"/>
  <c r="C13" i="3"/>
  <c r="B13" i="3"/>
  <c r="E12" i="3"/>
  <c r="D12" i="3"/>
  <c r="C12" i="3"/>
  <c r="B12" i="3"/>
  <c r="C93" i="3"/>
  <c r="C100" i="3" s="1"/>
  <c r="C110" i="3" s="1"/>
  <c r="C119" i="3" s="1"/>
  <c r="D93" i="3"/>
  <c r="D100" i="3" s="1"/>
  <c r="D110" i="3" s="1"/>
  <c r="D119" i="3" s="1"/>
  <c r="E93" i="3"/>
  <c r="E100" i="3" s="1"/>
  <c r="E110" i="3" s="1"/>
  <c r="E119" i="3" s="1"/>
  <c r="F93" i="3"/>
  <c r="F100" i="3" s="1"/>
  <c r="F110" i="3" s="1"/>
  <c r="F119" i="3" s="1"/>
  <c r="G93" i="3"/>
  <c r="G100" i="3" s="1"/>
  <c r="G110" i="3" s="1"/>
  <c r="G119" i="3" s="1"/>
  <c r="H93" i="3"/>
  <c r="H100" i="3" s="1"/>
  <c r="H110" i="3" s="1"/>
  <c r="H119" i="3" s="1"/>
  <c r="I93" i="3"/>
  <c r="I100" i="3" s="1"/>
  <c r="I110" i="3" s="1"/>
  <c r="I119" i="3" s="1"/>
  <c r="K93" i="3"/>
  <c r="K100" i="3" s="1"/>
  <c r="K110" i="3" s="1"/>
  <c r="K119" i="3" s="1"/>
  <c r="L93" i="3"/>
  <c r="L100" i="3" s="1"/>
  <c r="L110" i="3" s="1"/>
  <c r="L119" i="3" s="1"/>
  <c r="M93" i="3"/>
  <c r="M100" i="3" s="1"/>
  <c r="M110" i="3" s="1"/>
  <c r="M119" i="3" s="1"/>
  <c r="N93" i="3"/>
  <c r="N100" i="3" s="1"/>
  <c r="N110" i="3" s="1"/>
  <c r="N119" i="3" s="1"/>
  <c r="O93" i="3"/>
  <c r="O100" i="3" s="1"/>
  <c r="O110" i="3" s="1"/>
  <c r="O119" i="3" s="1"/>
  <c r="B93" i="3"/>
  <c r="B100" i="3" s="1"/>
  <c r="B110" i="3" s="1"/>
  <c r="B119" i="3" s="1"/>
  <c r="C90" i="3"/>
  <c r="W90" i="3" s="1"/>
  <c r="B90" i="3"/>
  <c r="V90" i="3" s="1"/>
  <c r="E90" i="3"/>
  <c r="Y90" i="3" s="1"/>
  <c r="D90" i="3"/>
  <c r="X90" i="3" s="1"/>
  <c r="E89" i="3"/>
  <c r="Y89" i="3" s="1"/>
  <c r="D89" i="3"/>
  <c r="X89" i="3" s="1"/>
  <c r="C89" i="3"/>
  <c r="W89" i="3" s="1"/>
  <c r="B89" i="3"/>
  <c r="V89" i="3" s="1"/>
  <c r="C88" i="3"/>
  <c r="W88" i="3" s="1"/>
  <c r="B88" i="3"/>
  <c r="V88" i="3" s="1"/>
  <c r="E88" i="3"/>
  <c r="Y88" i="3" s="1"/>
  <c r="D88" i="3"/>
  <c r="X88" i="3" s="1"/>
  <c r="D74" i="3"/>
  <c r="E87" i="3"/>
  <c r="Y87" i="3" s="1"/>
  <c r="D87" i="3"/>
  <c r="X87" i="3" s="1"/>
  <c r="C87" i="3"/>
  <c r="W87" i="3" s="1"/>
  <c r="B87" i="3"/>
  <c r="V87" i="3" s="1"/>
  <c r="E83" i="3"/>
  <c r="D83" i="3"/>
  <c r="C83" i="3"/>
  <c r="B83" i="3"/>
  <c r="E82" i="3"/>
  <c r="D82" i="3"/>
  <c r="C82" i="3"/>
  <c r="B82" i="3"/>
  <c r="E75" i="3"/>
  <c r="D75" i="3"/>
  <c r="C75" i="3"/>
  <c r="B75" i="3"/>
  <c r="E74" i="3"/>
  <c r="C74" i="3"/>
  <c r="B74" i="3"/>
  <c r="C35" i="11"/>
  <c r="C25" i="11"/>
  <c r="C26" i="11" s="1"/>
  <c r="C7" i="11"/>
  <c r="C8" i="11" s="1"/>
  <c r="C3" i="11"/>
  <c r="AA96" i="9" l="1"/>
  <c r="AB96" i="9" s="1"/>
  <c r="AC96" i="9" s="1"/>
  <c r="Z87" i="4"/>
  <c r="AA87" i="4"/>
  <c r="AB87" i="4" s="1"/>
  <c r="AC87" i="4" s="1"/>
  <c r="P118" i="4"/>
  <c r="P86" i="5"/>
  <c r="P93" i="5" s="1"/>
  <c r="P100" i="5" s="1"/>
  <c r="P109" i="5" s="1"/>
  <c r="P118" i="5" s="1"/>
  <c r="P127" i="5" s="1"/>
  <c r="X86" i="5"/>
  <c r="X93" i="5" s="1"/>
  <c r="X100" i="5" s="1"/>
  <c r="X109" i="5" s="1"/>
  <c r="X118" i="5" s="1"/>
  <c r="X127" i="5" s="1"/>
  <c r="X118" i="4"/>
  <c r="W86" i="5"/>
  <c r="W93" i="5" s="1"/>
  <c r="W100" i="5" s="1"/>
  <c r="W109" i="5" s="1"/>
  <c r="W118" i="5" s="1"/>
  <c r="W127" i="5" s="1"/>
  <c r="W118" i="4"/>
  <c r="U86" i="5"/>
  <c r="U93" i="5" s="1"/>
  <c r="U100" i="5" s="1"/>
  <c r="U109" i="5" s="1"/>
  <c r="U118" i="5" s="1"/>
  <c r="U127" i="5" s="1"/>
  <c r="U118" i="4"/>
  <c r="R118" i="4"/>
  <c r="R86" i="5"/>
  <c r="R93" i="5" s="1"/>
  <c r="R100" i="5" s="1"/>
  <c r="R109" i="5" s="1"/>
  <c r="R118" i="5" s="1"/>
  <c r="R127" i="5" s="1"/>
  <c r="AA113" i="3"/>
  <c r="AB113" i="3" s="1"/>
  <c r="AC113" i="3" s="1"/>
  <c r="AA94" i="3"/>
  <c r="AB94" i="3" s="1"/>
  <c r="AC94" i="3" s="1"/>
  <c r="T86" i="5"/>
  <c r="T93" i="5" s="1"/>
  <c r="T100" i="5" s="1"/>
  <c r="T109" i="5" s="1"/>
  <c r="T118" i="5" s="1"/>
  <c r="T127" i="5" s="1"/>
  <c r="T118" i="4"/>
  <c r="Q86" i="5"/>
  <c r="Q93" i="5" s="1"/>
  <c r="Q100" i="5" s="1"/>
  <c r="Q109" i="5" s="1"/>
  <c r="Q118" i="5" s="1"/>
  <c r="Q127" i="5" s="1"/>
  <c r="Q118" i="4"/>
  <c r="Y86" i="5"/>
  <c r="Y93" i="5" s="1"/>
  <c r="Y100" i="5" s="1"/>
  <c r="Y109" i="5" s="1"/>
  <c r="Y118" i="5" s="1"/>
  <c r="Y127" i="5" s="1"/>
  <c r="Y118" i="4"/>
  <c r="S86" i="5"/>
  <c r="S93" i="5" s="1"/>
  <c r="S100" i="5" s="1"/>
  <c r="S109" i="5" s="1"/>
  <c r="S118" i="5" s="1"/>
  <c r="S127" i="5" s="1"/>
  <c r="S118" i="4"/>
  <c r="V118" i="4"/>
  <c r="V86" i="5"/>
  <c r="V93" i="5" s="1"/>
  <c r="V100" i="5" s="1"/>
  <c r="V109" i="5" s="1"/>
  <c r="V118" i="5" s="1"/>
  <c r="V127" i="5" s="1"/>
  <c r="AA96" i="2"/>
  <c r="AB96" i="2" s="1"/>
  <c r="AC96" i="2" s="1"/>
  <c r="AA87" i="2"/>
  <c r="AB87" i="2" s="1"/>
  <c r="AC87" i="2" s="1"/>
  <c r="I127" i="5"/>
  <c r="I136" i="5" s="1"/>
  <c r="I153" i="5" s="1"/>
  <c r="E127" i="5"/>
  <c r="E136" i="5" s="1"/>
  <c r="E153" i="5" s="1"/>
  <c r="O127" i="5"/>
  <c r="N136" i="5" s="1"/>
  <c r="N153" i="5" s="1"/>
  <c r="K127" i="5"/>
  <c r="J136" i="5" s="1"/>
  <c r="J153" i="5" s="1"/>
  <c r="F127" i="5"/>
  <c r="F136" i="5" s="1"/>
  <c r="F153" i="5" s="1"/>
  <c r="N127" i="5"/>
  <c r="M136" i="5" s="1"/>
  <c r="M153" i="5" s="1"/>
  <c r="M127" i="5"/>
  <c r="L136" i="5" s="1"/>
  <c r="L153" i="5" s="1"/>
  <c r="H127" i="5"/>
  <c r="H136" i="5" s="1"/>
  <c r="H153" i="5" s="1"/>
  <c r="D127" i="5"/>
  <c r="D136" i="5" s="1"/>
  <c r="D153" i="5" s="1"/>
  <c r="B127" i="5"/>
  <c r="B136" i="5" s="1"/>
  <c r="B153" i="5" s="1"/>
  <c r="L127" i="5"/>
  <c r="K136" i="5" s="1"/>
  <c r="K153" i="5" s="1"/>
  <c r="G127" i="5"/>
  <c r="G136" i="5" s="1"/>
  <c r="G153" i="5" s="1"/>
  <c r="C127" i="5"/>
  <c r="C136" i="5" s="1"/>
  <c r="C153" i="5" s="1"/>
  <c r="C86" i="3"/>
  <c r="D86" i="3"/>
  <c r="E86" i="3"/>
  <c r="F86" i="3"/>
  <c r="G86" i="3"/>
  <c r="H86" i="3"/>
  <c r="I86" i="3"/>
  <c r="K86" i="3"/>
  <c r="L86" i="3"/>
  <c r="M86" i="3"/>
  <c r="N86" i="3"/>
  <c r="O86" i="3"/>
  <c r="B86" i="3"/>
  <c r="C136" i="2"/>
  <c r="W136" i="2" s="1"/>
  <c r="B136" i="2"/>
  <c r="V136" i="2" s="1"/>
  <c r="E136" i="2"/>
  <c r="Y136" i="2" s="1"/>
  <c r="D136" i="2"/>
  <c r="X136" i="2" s="1"/>
  <c r="E131" i="2"/>
  <c r="Y131" i="2" s="1"/>
  <c r="D131" i="2"/>
  <c r="X131" i="2" s="1"/>
  <c r="C131" i="2"/>
  <c r="W131" i="2" s="1"/>
  <c r="B131" i="2"/>
  <c r="V131" i="2" s="1"/>
  <c r="C130" i="2"/>
  <c r="W130" i="2" s="1"/>
  <c r="B130" i="2"/>
  <c r="V130" i="2" s="1"/>
  <c r="E130" i="2"/>
  <c r="Y130" i="2" s="1"/>
  <c r="D130" i="2"/>
  <c r="X130" i="2" s="1"/>
  <c r="C128" i="2"/>
  <c r="W128" i="2" s="1"/>
  <c r="B128" i="2"/>
  <c r="V128" i="2" s="1"/>
  <c r="E128" i="2"/>
  <c r="Y128" i="2" s="1"/>
  <c r="D128" i="2"/>
  <c r="X128" i="2" s="1"/>
  <c r="E129" i="2"/>
  <c r="Y129" i="2" s="1"/>
  <c r="D129" i="2"/>
  <c r="X129" i="2" s="1"/>
  <c r="C129" i="2"/>
  <c r="W129" i="2" s="1"/>
  <c r="B129" i="2"/>
  <c r="V129" i="2" s="1"/>
  <c r="E127" i="2"/>
  <c r="Y127" i="2" s="1"/>
  <c r="D127" i="2"/>
  <c r="X127" i="2" s="1"/>
  <c r="C127" i="2"/>
  <c r="W127" i="2" s="1"/>
  <c r="B127" i="2"/>
  <c r="V127" i="2" s="1"/>
  <c r="C123" i="2"/>
  <c r="B123" i="2"/>
  <c r="E123" i="2"/>
  <c r="D123" i="2"/>
  <c r="E122" i="2"/>
  <c r="D122" i="2"/>
  <c r="C122" i="2"/>
  <c r="B122" i="2"/>
  <c r="C121" i="2"/>
  <c r="B121" i="2"/>
  <c r="E121" i="2"/>
  <c r="D121" i="2"/>
  <c r="E115" i="2"/>
  <c r="D115" i="2"/>
  <c r="C115" i="2"/>
  <c r="B115" i="2"/>
  <c r="C114" i="2"/>
  <c r="C126" i="2" s="1"/>
  <c r="C139" i="2" s="1"/>
  <c r="D114" i="2"/>
  <c r="D126" i="2" s="1"/>
  <c r="D139" i="2" s="1"/>
  <c r="E114" i="2"/>
  <c r="E126" i="2" s="1"/>
  <c r="E139" i="2" s="1"/>
  <c r="F114" i="2"/>
  <c r="F126" i="2" s="1"/>
  <c r="F139" i="2" s="1"/>
  <c r="G114" i="2"/>
  <c r="G126" i="2" s="1"/>
  <c r="G139" i="2" s="1"/>
  <c r="H114" i="2"/>
  <c r="H126" i="2" s="1"/>
  <c r="H139" i="2" s="1"/>
  <c r="I114" i="2"/>
  <c r="I126" i="2" s="1"/>
  <c r="I139" i="2" s="1"/>
  <c r="K114" i="2"/>
  <c r="K126" i="2" s="1"/>
  <c r="J139" i="2" s="1"/>
  <c r="L114" i="2"/>
  <c r="L126" i="2" s="1"/>
  <c r="K139" i="2" s="1"/>
  <c r="M114" i="2"/>
  <c r="M126" i="2" s="1"/>
  <c r="L139" i="2" s="1"/>
  <c r="N114" i="2"/>
  <c r="N126" i="2" s="1"/>
  <c r="M139" i="2" s="1"/>
  <c r="O114" i="2"/>
  <c r="O126" i="2" s="1"/>
  <c r="N139" i="2" s="1"/>
  <c r="B114" i="2"/>
  <c r="B126" i="2" s="1"/>
  <c r="B139" i="2" s="1"/>
  <c r="C111" i="2"/>
  <c r="B111" i="2"/>
  <c r="E111" i="2"/>
  <c r="D111" i="2"/>
  <c r="C109" i="2"/>
  <c r="B109" i="2"/>
  <c r="E109" i="2"/>
  <c r="D109" i="2"/>
  <c r="E110" i="2"/>
  <c r="D110" i="2"/>
  <c r="C110" i="2"/>
  <c r="B110" i="2"/>
  <c r="C107" i="2"/>
  <c r="B107" i="2"/>
  <c r="E107" i="2"/>
  <c r="D107" i="2"/>
  <c r="E105" i="2"/>
  <c r="D105" i="2"/>
  <c r="C105" i="2"/>
  <c r="B105" i="2"/>
  <c r="C104" i="2"/>
  <c r="B104" i="2"/>
  <c r="E104" i="2"/>
  <c r="D104" i="2"/>
  <c r="E103" i="2"/>
  <c r="D103" i="2"/>
  <c r="C103" i="2"/>
  <c r="B103" i="2"/>
  <c r="C102" i="2"/>
  <c r="D102" i="2"/>
  <c r="E102" i="2"/>
  <c r="F102" i="2"/>
  <c r="G102" i="2"/>
  <c r="H102" i="2"/>
  <c r="I102" i="2"/>
  <c r="K102" i="2"/>
  <c r="L102" i="2"/>
  <c r="M102" i="2"/>
  <c r="N102" i="2"/>
  <c r="O102" i="2"/>
  <c r="B102" i="2"/>
  <c r="C99" i="2"/>
  <c r="W99" i="2" s="1"/>
  <c r="B99" i="2"/>
  <c r="V99" i="2" s="1"/>
  <c r="E99" i="2"/>
  <c r="Y99" i="2" s="1"/>
  <c r="D99" i="2"/>
  <c r="X99" i="2" s="1"/>
  <c r="E98" i="2"/>
  <c r="Y98" i="2" s="1"/>
  <c r="D98" i="2"/>
  <c r="X98" i="2" s="1"/>
  <c r="C98" i="2"/>
  <c r="W98" i="2" s="1"/>
  <c r="B98" i="2"/>
  <c r="V98" i="2" s="1"/>
  <c r="C97" i="2"/>
  <c r="W97" i="2" s="1"/>
  <c r="B97" i="2"/>
  <c r="V97" i="2" s="1"/>
  <c r="E97" i="2"/>
  <c r="Y97" i="2" s="1"/>
  <c r="D97" i="2"/>
  <c r="X97" i="2" s="1"/>
  <c r="E96" i="2"/>
  <c r="Y96" i="2" s="1"/>
  <c r="D96" i="2"/>
  <c r="X96" i="2" s="1"/>
  <c r="C96" i="2"/>
  <c r="W96" i="2" s="1"/>
  <c r="B96" i="2"/>
  <c r="V96" i="2" s="1"/>
  <c r="C95" i="2"/>
  <c r="W95" i="2" s="1"/>
  <c r="B95" i="2"/>
  <c r="V95" i="2" s="1"/>
  <c r="E95" i="2"/>
  <c r="Y95" i="2" s="1"/>
  <c r="D95" i="2"/>
  <c r="X95" i="2" s="1"/>
  <c r="E94" i="2"/>
  <c r="Y94" i="2" s="1"/>
  <c r="D94" i="2"/>
  <c r="X94" i="2" s="1"/>
  <c r="C94" i="2"/>
  <c r="W94" i="2" s="1"/>
  <c r="B94" i="2"/>
  <c r="V94" i="2" s="1"/>
  <c r="C93" i="2"/>
  <c r="D93" i="2"/>
  <c r="E93" i="2"/>
  <c r="F93" i="2"/>
  <c r="G93" i="2"/>
  <c r="H93" i="2"/>
  <c r="I93" i="2"/>
  <c r="K93" i="2"/>
  <c r="L93" i="2"/>
  <c r="M93" i="2"/>
  <c r="N93" i="2"/>
  <c r="O93" i="2"/>
  <c r="B93" i="2"/>
  <c r="C90" i="2"/>
  <c r="W90" i="2" s="1"/>
  <c r="B90" i="2"/>
  <c r="V90" i="2" s="1"/>
  <c r="E90" i="2"/>
  <c r="Y90" i="2" s="1"/>
  <c r="D90" i="2"/>
  <c r="X90" i="2" s="1"/>
  <c r="E89" i="2"/>
  <c r="Y89" i="2" s="1"/>
  <c r="D89" i="2"/>
  <c r="X89" i="2" s="1"/>
  <c r="C89" i="2"/>
  <c r="W89" i="2" s="1"/>
  <c r="B89" i="2"/>
  <c r="V89" i="2" s="1"/>
  <c r="C88" i="2"/>
  <c r="W88" i="2" s="1"/>
  <c r="B88" i="2"/>
  <c r="V88" i="2" s="1"/>
  <c r="E88" i="2"/>
  <c r="Y88" i="2" s="1"/>
  <c r="D88" i="2"/>
  <c r="X88" i="2" s="1"/>
  <c r="E87" i="2"/>
  <c r="Y87" i="2" s="1"/>
  <c r="D87" i="2"/>
  <c r="X87" i="2" s="1"/>
  <c r="C87" i="2"/>
  <c r="W87" i="2" s="1"/>
  <c r="B87" i="2"/>
  <c r="V87" i="2" s="1"/>
  <c r="C86" i="2"/>
  <c r="D86" i="2"/>
  <c r="E86" i="2"/>
  <c r="F86" i="2"/>
  <c r="G86" i="2"/>
  <c r="H86" i="2"/>
  <c r="I86" i="2"/>
  <c r="K86" i="2"/>
  <c r="L86" i="2"/>
  <c r="M86" i="2"/>
  <c r="N86" i="2"/>
  <c r="O86" i="2"/>
  <c r="B86" i="2"/>
  <c r="E67" i="10" l="1"/>
  <c r="D67" i="10"/>
  <c r="C67" i="10"/>
  <c r="B67" i="10"/>
  <c r="E66" i="10"/>
  <c r="D66" i="10"/>
  <c r="C66" i="10"/>
  <c r="B66" i="10"/>
  <c r="E65" i="10"/>
  <c r="D65" i="10"/>
  <c r="C65" i="10"/>
  <c r="B65" i="10"/>
  <c r="E64" i="10"/>
  <c r="D64" i="10"/>
  <c r="C64" i="10"/>
  <c r="B64" i="10"/>
  <c r="E61" i="10"/>
  <c r="D61" i="10"/>
  <c r="C61" i="10"/>
  <c r="B61" i="10"/>
  <c r="E60" i="10"/>
  <c r="D60" i="10"/>
  <c r="C60" i="10"/>
  <c r="B60" i="10"/>
  <c r="E59" i="10"/>
  <c r="D59" i="10"/>
  <c r="C59" i="10"/>
  <c r="B59" i="10"/>
  <c r="E58" i="10"/>
  <c r="D58" i="10"/>
  <c r="C58" i="10"/>
  <c r="B58" i="10"/>
  <c r="E57" i="10"/>
  <c r="D57" i="10"/>
  <c r="C57" i="10"/>
  <c r="B57" i="10"/>
  <c r="E56" i="10"/>
  <c r="D56" i="10"/>
  <c r="C56" i="10"/>
  <c r="B56" i="10"/>
  <c r="E49" i="10"/>
  <c r="D49" i="10"/>
  <c r="C49" i="10"/>
  <c r="B49" i="10"/>
  <c r="E48" i="10"/>
  <c r="D48" i="10"/>
  <c r="C48" i="10"/>
  <c r="B48" i="10"/>
  <c r="E44" i="10"/>
  <c r="D44" i="10"/>
  <c r="C44" i="10"/>
  <c r="B44" i="10"/>
  <c r="E43" i="10"/>
  <c r="D43" i="10"/>
  <c r="C43" i="10"/>
  <c r="B43" i="10"/>
  <c r="E40" i="10"/>
  <c r="D40" i="10"/>
  <c r="C40" i="10"/>
  <c r="B40" i="10"/>
  <c r="E39" i="10"/>
  <c r="D39" i="10"/>
  <c r="C39" i="10"/>
  <c r="B39" i="10"/>
  <c r="E38" i="10"/>
  <c r="D38" i="10"/>
  <c r="C38" i="10"/>
  <c r="B38" i="10"/>
  <c r="E33" i="10"/>
  <c r="D33" i="10"/>
  <c r="C33" i="10"/>
  <c r="B33" i="10"/>
  <c r="E32" i="10"/>
  <c r="D32" i="10"/>
  <c r="C32" i="10"/>
  <c r="B32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21" i="10"/>
  <c r="D21" i="10"/>
  <c r="C21" i="10"/>
  <c r="B21" i="10"/>
  <c r="E20" i="10"/>
  <c r="D20" i="10"/>
  <c r="C20" i="10"/>
  <c r="B20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9" i="10"/>
  <c r="D9" i="10"/>
  <c r="C9" i="10"/>
  <c r="B9" i="10"/>
  <c r="E8" i="10"/>
  <c r="D8" i="10"/>
  <c r="C8" i="10"/>
  <c r="B8" i="10"/>
  <c r="E83" i="9" l="1"/>
  <c r="D83" i="9"/>
  <c r="C83" i="9"/>
  <c r="B83" i="9"/>
  <c r="E82" i="9"/>
  <c r="D82" i="9"/>
  <c r="C82" i="9"/>
  <c r="B82" i="9"/>
  <c r="E75" i="9"/>
  <c r="D75" i="9"/>
  <c r="C75" i="9"/>
  <c r="B75" i="9"/>
  <c r="E74" i="9"/>
  <c r="D74" i="9"/>
  <c r="C74" i="9"/>
  <c r="B74" i="9"/>
  <c r="E67" i="9"/>
  <c r="D67" i="9"/>
  <c r="C67" i="9"/>
  <c r="B67" i="9"/>
  <c r="E66" i="9"/>
  <c r="D66" i="9"/>
  <c r="C66" i="9"/>
  <c r="B66" i="9"/>
  <c r="E65" i="9"/>
  <c r="D65" i="9"/>
  <c r="C65" i="9"/>
  <c r="B65" i="9"/>
  <c r="E64" i="9"/>
  <c r="D64" i="9"/>
  <c r="C64" i="9"/>
  <c r="B64" i="9"/>
  <c r="E61" i="9"/>
  <c r="D61" i="9"/>
  <c r="C61" i="9"/>
  <c r="B61" i="9"/>
  <c r="E60" i="9"/>
  <c r="D60" i="9"/>
  <c r="C60" i="9"/>
  <c r="B60" i="9"/>
  <c r="E59" i="9"/>
  <c r="D59" i="9"/>
  <c r="C59" i="9"/>
  <c r="B59" i="9"/>
  <c r="E58" i="9"/>
  <c r="D58" i="9"/>
  <c r="C58" i="9"/>
  <c r="B58" i="9"/>
  <c r="E57" i="9"/>
  <c r="D57" i="9"/>
  <c r="C57" i="9"/>
  <c r="B57" i="9"/>
  <c r="E56" i="9"/>
  <c r="D56" i="9"/>
  <c r="C56" i="9"/>
  <c r="B56" i="9"/>
  <c r="E49" i="9"/>
  <c r="D49" i="9"/>
  <c r="C49" i="9"/>
  <c r="B49" i="9"/>
  <c r="E48" i="9"/>
  <c r="D48" i="9"/>
  <c r="C48" i="9"/>
  <c r="B48" i="9"/>
  <c r="E43" i="9"/>
  <c r="D43" i="9"/>
  <c r="C43" i="9"/>
  <c r="B43" i="9"/>
  <c r="E42" i="9"/>
  <c r="D42" i="9"/>
  <c r="C42" i="9"/>
  <c r="B42" i="9"/>
  <c r="E39" i="9"/>
  <c r="D39" i="9"/>
  <c r="C39" i="9"/>
  <c r="B39" i="9"/>
  <c r="E38" i="9"/>
  <c r="D38" i="9"/>
  <c r="C38" i="9"/>
  <c r="B38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3" i="9"/>
  <c r="D13" i="9"/>
  <c r="C13" i="9"/>
  <c r="B13" i="9"/>
  <c r="E12" i="9"/>
  <c r="D12" i="9"/>
  <c r="C12" i="9"/>
  <c r="B12" i="9"/>
  <c r="E9" i="9"/>
  <c r="D9" i="9"/>
  <c r="C9" i="9"/>
  <c r="B9" i="9"/>
  <c r="E8" i="9"/>
  <c r="D8" i="9"/>
  <c r="C8" i="9"/>
  <c r="B8" i="9"/>
  <c r="E83" i="8" l="1"/>
  <c r="D83" i="8"/>
  <c r="C83" i="8"/>
  <c r="B83" i="8"/>
  <c r="E82" i="8"/>
  <c r="D82" i="8"/>
  <c r="C82" i="8"/>
  <c r="B82" i="8"/>
  <c r="E81" i="8"/>
  <c r="D81" i="8"/>
  <c r="C81" i="8"/>
  <c r="B81" i="8"/>
  <c r="E80" i="8"/>
  <c r="D80" i="8"/>
  <c r="C80" i="8"/>
  <c r="B80" i="8"/>
  <c r="E79" i="8"/>
  <c r="D79" i="8"/>
  <c r="C79" i="8"/>
  <c r="B79" i="8"/>
  <c r="E78" i="8"/>
  <c r="D78" i="8"/>
  <c r="C78" i="8"/>
  <c r="B78" i="8"/>
  <c r="E77" i="8"/>
  <c r="D77" i="8"/>
  <c r="C77" i="8"/>
  <c r="B77" i="8"/>
  <c r="E76" i="8"/>
  <c r="D76" i="8"/>
  <c r="C76" i="8"/>
  <c r="B76" i="8"/>
  <c r="E75" i="8"/>
  <c r="D75" i="8"/>
  <c r="C75" i="8"/>
  <c r="B75" i="8"/>
  <c r="E74" i="8"/>
  <c r="D74" i="8"/>
  <c r="C74" i="8"/>
  <c r="B74" i="8"/>
  <c r="E73" i="8"/>
  <c r="D73" i="8"/>
  <c r="C73" i="8"/>
  <c r="B73" i="8"/>
  <c r="E72" i="8"/>
  <c r="D72" i="8"/>
  <c r="C72" i="8"/>
  <c r="B72" i="8"/>
  <c r="E71" i="8"/>
  <c r="D71" i="8"/>
  <c r="C71" i="8"/>
  <c r="B71" i="8"/>
  <c r="E70" i="8"/>
  <c r="D70" i="8"/>
  <c r="C70" i="8"/>
  <c r="B70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E64" i="8"/>
  <c r="D64" i="8"/>
  <c r="C64" i="8"/>
  <c r="B64" i="8"/>
  <c r="E63" i="8"/>
  <c r="D63" i="8"/>
  <c r="C63" i="8"/>
  <c r="B63" i="8"/>
  <c r="E62" i="8"/>
  <c r="D62" i="8"/>
  <c r="C62" i="8"/>
  <c r="B62" i="8"/>
  <c r="E61" i="8"/>
  <c r="D61" i="8"/>
  <c r="C61" i="8"/>
  <c r="B61" i="8"/>
  <c r="E60" i="8"/>
  <c r="D60" i="8"/>
  <c r="C60" i="8"/>
  <c r="B60" i="8"/>
  <c r="E59" i="8"/>
  <c r="D59" i="8"/>
  <c r="C59" i="8"/>
  <c r="B59" i="8"/>
  <c r="E58" i="8"/>
  <c r="D58" i="8"/>
  <c r="C58" i="8"/>
  <c r="B58" i="8"/>
  <c r="E57" i="8"/>
  <c r="D57" i="8"/>
  <c r="C57" i="8"/>
  <c r="B57" i="8"/>
  <c r="E56" i="8"/>
  <c r="D56" i="8"/>
  <c r="C56" i="8"/>
  <c r="B56" i="8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83" i="7" l="1"/>
  <c r="D83" i="7"/>
  <c r="C83" i="7"/>
  <c r="B83" i="7"/>
  <c r="E82" i="7"/>
  <c r="D82" i="7"/>
  <c r="C82" i="7"/>
  <c r="B82" i="7"/>
  <c r="E81" i="7"/>
  <c r="D81" i="7"/>
  <c r="C81" i="7"/>
  <c r="B81" i="7"/>
  <c r="E80" i="7"/>
  <c r="D80" i="7"/>
  <c r="C80" i="7"/>
  <c r="B80" i="7"/>
  <c r="E79" i="7"/>
  <c r="D79" i="7"/>
  <c r="C79" i="7"/>
  <c r="B79" i="7"/>
  <c r="E78" i="7"/>
  <c r="D78" i="7"/>
  <c r="C78" i="7"/>
  <c r="B78" i="7"/>
  <c r="E77" i="7"/>
  <c r="D77" i="7"/>
  <c r="C77" i="7"/>
  <c r="B77" i="7"/>
  <c r="E76" i="7"/>
  <c r="D76" i="7"/>
  <c r="C76" i="7"/>
  <c r="B76" i="7"/>
  <c r="E75" i="7"/>
  <c r="D75" i="7"/>
  <c r="C75" i="7"/>
  <c r="B75" i="7"/>
  <c r="E74" i="7"/>
  <c r="D74" i="7"/>
  <c r="C74" i="7"/>
  <c r="B74" i="7"/>
  <c r="E73" i="7"/>
  <c r="D73" i="7"/>
  <c r="C73" i="7"/>
  <c r="B73" i="7"/>
  <c r="E72" i="7"/>
  <c r="D72" i="7"/>
  <c r="C72" i="7"/>
  <c r="B72" i="7"/>
  <c r="E71" i="7"/>
  <c r="D71" i="7"/>
  <c r="C71" i="7"/>
  <c r="B71" i="7"/>
  <c r="E70" i="7"/>
  <c r="D70" i="7"/>
  <c r="C70" i="7"/>
  <c r="B70" i="7"/>
  <c r="E69" i="7"/>
  <c r="D69" i="7"/>
  <c r="C69" i="7"/>
  <c r="B69" i="7"/>
  <c r="E68" i="7"/>
  <c r="D68" i="7"/>
  <c r="C68" i="7"/>
  <c r="B68" i="7"/>
  <c r="E67" i="7"/>
  <c r="D67" i="7"/>
  <c r="C67" i="7"/>
  <c r="B67" i="7"/>
  <c r="E66" i="7"/>
  <c r="D66" i="7"/>
  <c r="C66" i="7"/>
  <c r="B66" i="7"/>
  <c r="E65" i="7"/>
  <c r="D65" i="7"/>
  <c r="C65" i="7"/>
  <c r="B65" i="7"/>
  <c r="E64" i="7"/>
  <c r="D64" i="7"/>
  <c r="C64" i="7"/>
  <c r="B64" i="7"/>
  <c r="E63" i="7"/>
  <c r="D63" i="7"/>
  <c r="C63" i="7"/>
  <c r="B63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83" i="6" l="1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67" i="3" l="1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49" i="3"/>
  <c r="D49" i="3"/>
  <c r="C49" i="3"/>
  <c r="B49" i="3"/>
  <c r="E48" i="3"/>
  <c r="D48" i="3"/>
  <c r="C48" i="3"/>
  <c r="B48" i="3"/>
  <c r="E43" i="3"/>
  <c r="D43" i="3"/>
  <c r="C43" i="3"/>
  <c r="B43" i="3"/>
  <c r="E42" i="3"/>
  <c r="D42" i="3"/>
  <c r="C42" i="3"/>
  <c r="B42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9" i="3"/>
  <c r="D9" i="3"/>
  <c r="C9" i="3"/>
  <c r="B9" i="3"/>
  <c r="E8" i="3"/>
  <c r="D8" i="3"/>
  <c r="C8" i="3"/>
  <c r="B8" i="3"/>
  <c r="E79" i="2" l="1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0" i="2"/>
  <c r="D60" i="2"/>
  <c r="C60" i="2"/>
  <c r="B60" i="2"/>
  <c r="E59" i="2"/>
  <c r="D59" i="2"/>
  <c r="C59" i="2"/>
  <c r="B59" i="2"/>
  <c r="E56" i="2"/>
  <c r="D56" i="2"/>
  <c r="C56" i="2"/>
  <c r="B56" i="2"/>
  <c r="E55" i="2"/>
  <c r="D55" i="2"/>
  <c r="C55" i="2"/>
  <c r="B55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</calcChain>
</file>

<file path=xl/sharedStrings.xml><?xml version="1.0" encoding="utf-8"?>
<sst xmlns="http://schemas.openxmlformats.org/spreadsheetml/2006/main" count="521" uniqueCount="154">
  <si>
    <t>Var1</t>
  </si>
  <si>
    <t>Var2</t>
  </si>
  <si>
    <t>flow</t>
  </si>
  <si>
    <t>TiempoNav</t>
  </si>
  <si>
    <t>TiempoPort</t>
  </si>
  <si>
    <t>TiempoCD</t>
  </si>
  <si>
    <t>offer</t>
  </si>
  <si>
    <t>nodo inicial</t>
  </si>
  <si>
    <t>puerto O</t>
  </si>
  <si>
    <t>nodo final</t>
  </si>
  <si>
    <t>puerto D</t>
  </si>
  <si>
    <t>Coste variable</t>
  </si>
  <si>
    <t>Coste fijo</t>
  </si>
  <si>
    <t>Subruta 1</t>
  </si>
  <si>
    <t>Subruta 2</t>
  </si>
  <si>
    <t>Subruta 3</t>
  </si>
  <si>
    <t>NL33</t>
  </si>
  <si>
    <t>PT18</t>
  </si>
  <si>
    <t>PT15</t>
  </si>
  <si>
    <t>PT17</t>
  </si>
  <si>
    <t>Subruta 4</t>
  </si>
  <si>
    <t>FRD2</t>
  </si>
  <si>
    <t>FRI1</t>
  </si>
  <si>
    <t>FRE1</t>
  </si>
  <si>
    <t>FRJ2</t>
  </si>
  <si>
    <t>FRF2</t>
  </si>
  <si>
    <t>NL12</t>
  </si>
  <si>
    <t>Subruta 5</t>
  </si>
  <si>
    <t>DE50</t>
  </si>
  <si>
    <t>NL11</t>
  </si>
  <si>
    <t>DE94</t>
  </si>
  <si>
    <t>Name</t>
  </si>
  <si>
    <t>Port</t>
  </si>
  <si>
    <t>Longitude</t>
  </si>
  <si>
    <t>Latitude</t>
  </si>
  <si>
    <t>NUT</t>
  </si>
  <si>
    <t>BE21</t>
  </si>
  <si>
    <t>Prov. Antwerpen</t>
  </si>
  <si>
    <t>BE23</t>
  </si>
  <si>
    <t>Prov. Oost-Vlaanderen</t>
  </si>
  <si>
    <t>BE25</t>
  </si>
  <si>
    <t>Prov. West-Vlaanderen</t>
  </si>
  <si>
    <t>Bremen</t>
  </si>
  <si>
    <t>DE60</t>
  </si>
  <si>
    <t>Hamburg</t>
  </si>
  <si>
    <t>DE80</t>
  </si>
  <si>
    <t>Mecklenburg-Vorpommern</t>
  </si>
  <si>
    <t>DE93</t>
  </si>
  <si>
    <t>Lüneburg</t>
  </si>
  <si>
    <t>Weser-Ems</t>
  </si>
  <si>
    <t>DEA1</t>
  </si>
  <si>
    <t>Düsseldorf</t>
  </si>
  <si>
    <t>DEF0</t>
  </si>
  <si>
    <t>Schleswig-Holstein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</si>
  <si>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</si>
  <si>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</si>
  <si>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</si>
  <si>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</si>
  <si>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</si>
  <si>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</si>
  <si>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</si>
  <si>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</si>
  <si>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ES51</t>
  </si>
  <si>
    <t>Cataluña</t>
  </si>
  <si>
    <t>ES52</t>
  </si>
  <si>
    <t xml:space="preserve">Comunitat Valenciana </t>
  </si>
  <si>
    <t>ES61</t>
  </si>
  <si>
    <t>Andalucía</t>
  </si>
  <si>
    <t>ES62</t>
  </si>
  <si>
    <t>Región de Murcia</t>
  </si>
  <si>
    <t>FRD1</t>
  </si>
  <si>
    <t xml:space="preserve">Basse-Normandie </t>
  </si>
  <si>
    <t xml:space="preserve">Haute-Normandie </t>
  </si>
  <si>
    <t>Nord-Pas de Calais</t>
  </si>
  <si>
    <t>FRG0</t>
  </si>
  <si>
    <t>Pays de la Loire</t>
  </si>
  <si>
    <t>FRH0</t>
  </si>
  <si>
    <t>Bretagne</t>
  </si>
  <si>
    <t>Aquitaine</t>
  </si>
  <si>
    <t>FRI3</t>
  </si>
  <si>
    <t>Poitou-Charentes</t>
  </si>
  <si>
    <t>FRJ1</t>
  </si>
  <si>
    <t>Languedoc-Roussillon</t>
  </si>
  <si>
    <t>Champagne-Ardenne</t>
  </si>
  <si>
    <t>Midi-Pyrénées</t>
  </si>
  <si>
    <t>FRI2</t>
  </si>
  <si>
    <t>Limousin</t>
  </si>
  <si>
    <t>Groningen</t>
  </si>
  <si>
    <t>Friesland (NL)</t>
  </si>
  <si>
    <t>NL32</t>
  </si>
  <si>
    <t>Noord-Holland</t>
  </si>
  <si>
    <t>Zuid-Holland</t>
  </si>
  <si>
    <t>NL34</t>
  </si>
  <si>
    <t>Zeeland</t>
  </si>
  <si>
    <t>NL41</t>
  </si>
  <si>
    <t>Noord-Brabant</t>
  </si>
  <si>
    <t>PT11</t>
  </si>
  <si>
    <t>Norte</t>
  </si>
  <si>
    <t>Algarve</t>
  </si>
  <si>
    <t>PT16</t>
  </si>
  <si>
    <t>Centro (PT)</t>
  </si>
  <si>
    <t>Área Metropolitana de Lisboa</t>
  </si>
  <si>
    <t>Alentejo</t>
  </si>
  <si>
    <t>Subruta 6</t>
  </si>
  <si>
    <t>Subruta 7</t>
  </si>
  <si>
    <t>Subruta 8</t>
  </si>
  <si>
    <t>Coste fijo/buque</t>
  </si>
  <si>
    <t>Tiempo C/D</t>
  </si>
  <si>
    <t>Tiempo total</t>
  </si>
  <si>
    <t>TEUs/buque</t>
  </si>
  <si>
    <t>Coste Total</t>
  </si>
  <si>
    <t>Nodo inicial</t>
  </si>
  <si>
    <t>Puerto O</t>
  </si>
  <si>
    <t>Nodo final</t>
  </si>
  <si>
    <t>Puerto D</t>
  </si>
  <si>
    <t>ID</t>
  </si>
  <si>
    <t>Puerto</t>
  </si>
  <si>
    <t>Anual</t>
  </si>
  <si>
    <t>Semanal</t>
  </si>
  <si>
    <t>Saint Nazaire</t>
  </si>
  <si>
    <t>Valencia</t>
  </si>
  <si>
    <t>Le Havre</t>
  </si>
  <si>
    <t>Gennevilliers</t>
  </si>
  <si>
    <t>Calais</t>
  </si>
  <si>
    <t>Dunkerque</t>
  </si>
  <si>
    <t>Barcelona</t>
  </si>
  <si>
    <t>Zeebrugge</t>
  </si>
  <si>
    <t>se han unificado</t>
  </si>
  <si>
    <t>Antwerpen-Bruges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</si>
  <si>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</si>
  <si>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</si>
  <si>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</si>
  <si>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</si>
  <si>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</si>
  <si>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</si>
  <si>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</si>
  <si>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</si>
  <si>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https://www.hafen-hamburg.de/en/statistics/containerhandling/</t>
  </si>
  <si>
    <t>Vigo</t>
  </si>
  <si>
    <t>Ferrol</t>
  </si>
  <si>
    <t>A Coruña</t>
  </si>
  <si>
    <t>Cádiz</t>
  </si>
  <si>
    <t>Algeciras</t>
  </si>
  <si>
    <t>Málaga</t>
  </si>
  <si>
    <t>https://www.puertomalaga.com/en/statistics/</t>
  </si>
  <si>
    <t>Burdeos</t>
  </si>
  <si>
    <t>Brest</t>
  </si>
  <si>
    <t>Bilbao</t>
  </si>
  <si>
    <t>Lyon</t>
  </si>
  <si>
    <t>Caen</t>
  </si>
  <si>
    <t>http://lyon-terminal.fr/#statistiques</t>
  </si>
  <si>
    <t>Rouen</t>
  </si>
  <si>
    <t>Cherburgo</t>
  </si>
  <si>
    <t>La Rochelle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</si>
</sst>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5" fillId="0" borderId="0"/>
  </cellStyleXfs>
  <cellXfs count="19">
    <xf numFmtId="0" fontId="0" fillId="0" borderId="0" xfId="0"/>
    <xf numFmtId="0" fontId="2" fillId="0" borderId="0" xfId="0" applyFont="1"/>
    <xf numFmtId="0" fontId="3" fillId="0" borderId="0" xfId="3" quotePrefix="1"/>
    <xf numFmtId="49" fontId="3" fillId="0" borderId="0" xfId="3" quotePrefix="1" applyNumberFormat="1"/>
    <xf numFmtId="0" fontId="3" fillId="0" borderId="0" xfId="3"/>
    <xf numFmtId="0" fontId="4" fillId="0" borderId="0" xfId="3" applyFont="1" applyAlignment="1">
      <alignment wrapText="1"/>
    </xf>
    <xf numFmtId="9" fontId="3" fillId="0" borderId="0" xfId="2" applyFont="1"/>
    <xf numFmtId="9" fontId="3" fillId="0" borderId="0" xfId="3" applyNumberFormat="1"/>
    <xf numFmtId="0" fontId="5" fillId="0" borderId="0" xfId="4"/>
    <xf numFmtId="0" fontId="4" fillId="0" borderId="0" xfId="3" applyFont="1"/>
    <xf numFmtId="0" fontId="6" fillId="0" borderId="0" xfId="0" applyFont="1"/>
    <xf numFmtId="0" fontId="0" fillId="0" borderId="0" xfId="0" applyAlignment="1">
      <alignment horizontal="right"/>
    </xf>
    <xf numFmtId="49" fontId="3" fillId="0" borderId="0" xfId="3" applyNumberFormat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Fill="1" applyBorder="1"/>
    <xf numFmtId="44" fontId="6" fillId="0" borderId="0" xfId="1" applyFont="1" applyFill="1" applyBorder="1"/>
    <xf numFmtId="1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center"/>
    </xf>
  </cellXfs>
  <cellStyles count="5">
    <cellStyle name="Moneda" xfId="1" builtinId="4"/>
    <cellStyle name="Normal" xfId="0" builtinId="0"/>
    <cellStyle name="Normal 2" xfId="3" xr:uid="{C3554264-07DD-4C57-B061-EDEDE79B8B9C}"/>
    <cellStyle name="Normal 3" xfId="4" xr:uid="{04D899B1-5407-496F-AB9D-32C217F5505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%20restricciones_7_SI\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/>
      <sheetData sheetId="1"/>
      <sheetData sheetId="2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FB4B-F5EF-443F-85A7-F7CD87A58187}">
  <dimension ref="B3:AC201"/>
  <sheetViews>
    <sheetView tabSelected="1" workbookViewId="0">
      <selection activeCell="H10" sqref="H10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3" width="12" bestFit="1" customWidth="1"/>
    <col min="14" max="14" width="12.5703125" bestFit="1" customWidth="1"/>
    <col min="16" max="16" width="12.5703125" customWidth="1"/>
    <col min="27" max="27" width="11.85546875" bestFit="1" customWidth="1"/>
  </cols>
  <sheetData>
    <row r="3" spans="2:14" x14ac:dyDescent="0.25">
      <c r="B3" t="s">
        <v>7</v>
      </c>
      <c r="C3" t="s">
        <v>8</v>
      </c>
      <c r="D3" t="s">
        <v>9</v>
      </c>
      <c r="E3" t="s">
        <v>10</v>
      </c>
      <c r="F3" t="s">
        <v>0</v>
      </c>
      <c r="G3" t="s">
        <v>1</v>
      </c>
      <c r="H3" t="s">
        <v>11</v>
      </c>
      <c r="I3" t="s">
        <v>12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331711.83006514271</v>
      </c>
      <c r="I4" s="16">
        <v>1707349.8251359076</v>
      </c>
      <c r="J4" s="15">
        <v>135416.16140000001</v>
      </c>
      <c r="K4" s="15">
        <v>6.7272727272727275</v>
      </c>
      <c r="L4" s="15">
        <v>13.110954504865557</v>
      </c>
      <c r="M4" s="15">
        <v>3.7453976737481947</v>
      </c>
      <c r="N4" s="15">
        <v>1827.1881558260525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ES21</v>
      </c>
      <c r="E5" s="15">
        <f>VLOOKUP(G5,[1]NUTS_Europa!$A$2:$C$81,3,FALSE)</f>
        <v>163</v>
      </c>
      <c r="F5" s="15">
        <v>1</v>
      </c>
      <c r="G5" s="15">
        <v>14</v>
      </c>
      <c r="H5" s="15">
        <v>639018.3511979453</v>
      </c>
      <c r="I5" s="15">
        <v>3276683.3645513621</v>
      </c>
      <c r="J5" s="15">
        <v>145277.79319999999</v>
      </c>
      <c r="K5" s="15">
        <v>41.492513368983957</v>
      </c>
      <c r="L5" s="15">
        <v>11.254708180648951</v>
      </c>
      <c r="M5" s="15">
        <v>7.5138073194248598</v>
      </c>
      <c r="N5" s="15">
        <v>3181.4479505489426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413281.16371752933</v>
      </c>
      <c r="I6" s="15">
        <v>1707349.8251359076</v>
      </c>
      <c r="J6" s="15">
        <v>135416.16140000001</v>
      </c>
      <c r="K6" s="15">
        <v>6.7272727272727275</v>
      </c>
      <c r="L6" s="15">
        <v>13.110954504865557</v>
      </c>
      <c r="M6" s="15">
        <v>3.7453976737481947</v>
      </c>
      <c r="N6" s="15">
        <v>1827.1881558260525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ES21</v>
      </c>
      <c r="E7" s="15">
        <f>VLOOKUP(G7,[1]NUTS_Europa!$A$2:$C$81,3,FALSE)</f>
        <v>163</v>
      </c>
      <c r="F7" s="15">
        <v>2</v>
      </c>
      <c r="G7" s="15">
        <v>14</v>
      </c>
      <c r="H7" s="15">
        <v>781044.55060635123</v>
      </c>
      <c r="I7" s="15">
        <v>3276683.3645513621</v>
      </c>
      <c r="J7" s="15">
        <v>145277.79319999999</v>
      </c>
      <c r="K7" s="15">
        <v>41.492513368983957</v>
      </c>
      <c r="L7" s="15">
        <v>11.254708180648951</v>
      </c>
      <c r="M7" s="15">
        <v>7.5138073194248598</v>
      </c>
      <c r="N7" s="15">
        <v>3181.4479505489426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1911857.0123468682</v>
      </c>
      <c r="I8" s="15">
        <v>12211212.638623878</v>
      </c>
      <c r="J8" s="15">
        <v>159445.52859999999</v>
      </c>
      <c r="K8" s="15">
        <v>59.395721925133692</v>
      </c>
      <c r="L8" s="15">
        <v>10.320359325517076</v>
      </c>
      <c r="M8" s="15">
        <v>2.0273101726387313</v>
      </c>
      <c r="N8" s="15">
        <v>990.49714506110752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33359.780428950173</v>
      </c>
      <c r="I9" s="15">
        <v>13207576.030352464</v>
      </c>
      <c r="J9" s="15">
        <v>114346.8514</v>
      </c>
      <c r="K9" s="15">
        <v>53.793582887700538</v>
      </c>
      <c r="L9" s="15">
        <v>11.988406268389065</v>
      </c>
      <c r="M9" s="15">
        <v>3.1948865631353671E-2</v>
      </c>
      <c r="N9" s="15">
        <v>15.609481283570693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FRD2</v>
      </c>
      <c r="E10" s="15">
        <f>VLOOKUP(G10,[1]NUTS_Europa!$A$2:$C$81,3,FALSE)</f>
        <v>269</v>
      </c>
      <c r="F10" s="15">
        <v>5</v>
      </c>
      <c r="G10" s="15">
        <v>20</v>
      </c>
      <c r="H10" s="15">
        <v>2206171.8229175531</v>
      </c>
      <c r="I10" s="15">
        <v>2858282.6355751557</v>
      </c>
      <c r="J10" s="15">
        <v>145277.79319999999</v>
      </c>
      <c r="K10" s="15">
        <v>27.863636363636363</v>
      </c>
      <c r="L10" s="15">
        <v>13.858014755199465</v>
      </c>
      <c r="M10" s="15">
        <v>33.7221142632824</v>
      </c>
      <c r="N10" s="15">
        <v>16475.84980039356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276660.77432971681</v>
      </c>
      <c r="I11" s="15">
        <v>2219339.8089386174</v>
      </c>
      <c r="J11" s="15">
        <v>119215.969</v>
      </c>
      <c r="K11" s="15">
        <v>14.436898395721927</v>
      </c>
      <c r="L11" s="15">
        <v>9.3247472769585631</v>
      </c>
      <c r="M11" s="15">
        <v>7.7847142768386943</v>
      </c>
      <c r="N11" s="15">
        <v>4803.0739633682033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FRD1</v>
      </c>
      <c r="E12" s="15">
        <f>VLOOKUP(G12,[1]NUTS_Europa!$A$2:$C$81,3,FALSE)</f>
        <v>268</v>
      </c>
      <c r="F12" s="15">
        <v>6</v>
      </c>
      <c r="G12" s="15">
        <v>19</v>
      </c>
      <c r="H12" s="15">
        <v>74577.850061871679</v>
      </c>
      <c r="I12" s="15">
        <v>3025046.5941083338</v>
      </c>
      <c r="J12" s="15">
        <v>114346.8514</v>
      </c>
      <c r="K12" s="15">
        <v>33.425133689839569</v>
      </c>
      <c r="L12" s="15">
        <v>10.765369363897896</v>
      </c>
      <c r="M12" s="15">
        <v>0.21968803959378511</v>
      </c>
      <c r="N12" s="15">
        <v>107.3345257960644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FRG0</v>
      </c>
      <c r="E13" s="15">
        <f>VLOOKUP(G13,[1]NUTS_Europa!$A$2:$C$81,3,FALSE)</f>
        <v>282</v>
      </c>
      <c r="F13" s="15">
        <v>6</v>
      </c>
      <c r="G13" s="15">
        <v>22</v>
      </c>
      <c r="H13" s="15">
        <v>508403.83461718797</v>
      </c>
      <c r="I13" s="15">
        <v>3543115.7034538426</v>
      </c>
      <c r="J13" s="15">
        <v>137713.6226</v>
      </c>
      <c r="K13" s="15">
        <v>49.952941176470588</v>
      </c>
      <c r="L13" s="15">
        <v>9.5325727093392807</v>
      </c>
      <c r="M13" s="15">
        <v>1.7288460177480915</v>
      </c>
      <c r="N13" s="15">
        <v>844.67442029400002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1268032.5314351821</v>
      </c>
      <c r="I14" s="15">
        <v>2219339.8089386174</v>
      </c>
      <c r="J14" s="15">
        <v>163171.4883</v>
      </c>
      <c r="K14" s="15">
        <v>14.436898395721927</v>
      </c>
      <c r="L14" s="15">
        <v>9.3247472769585631</v>
      </c>
      <c r="M14" s="15">
        <v>7.7847142768386943</v>
      </c>
      <c r="N14" s="15">
        <v>4803.0739633682033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525765.00082886359</v>
      </c>
      <c r="I15" s="15">
        <v>2219339.8089386174</v>
      </c>
      <c r="J15" s="15">
        <v>199058.85829999999</v>
      </c>
      <c r="K15" s="15">
        <v>14.436898395721927</v>
      </c>
      <c r="L15" s="15">
        <v>9.3247472769585631</v>
      </c>
      <c r="M15" s="15">
        <v>7.7847142768386943</v>
      </c>
      <c r="N15" s="15">
        <v>4803.0739633682033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1929804.2263170886</v>
      </c>
      <c r="I16" s="15">
        <v>12211212.638623878</v>
      </c>
      <c r="J16" s="15">
        <v>123840.01519999999</v>
      </c>
      <c r="K16" s="15">
        <v>59.395721925133692</v>
      </c>
      <c r="L16" s="15">
        <v>10.320359325517076</v>
      </c>
      <c r="M16" s="15">
        <v>2.0273101726387313</v>
      </c>
      <c r="N16" s="15">
        <v>990.49714506110752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33642.614864119707</v>
      </c>
      <c r="I17" s="15">
        <v>13207576.030352464</v>
      </c>
      <c r="J17" s="15">
        <v>117061.7148</v>
      </c>
      <c r="K17" s="15">
        <v>53.793582887700538</v>
      </c>
      <c r="L17" s="15">
        <v>11.988406268389065</v>
      </c>
      <c r="M17" s="15">
        <v>3.1948865631353671E-2</v>
      </c>
      <c r="N17" s="15">
        <v>15.609481283570693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FRD1</v>
      </c>
      <c r="E18" s="15">
        <f>VLOOKUP(G18,[1]NUTS_Europa!$A$2:$C$81,3,FALSE)</f>
        <v>268</v>
      </c>
      <c r="F18" s="15">
        <v>9</v>
      </c>
      <c r="G18" s="15">
        <v>19</v>
      </c>
      <c r="H18" s="15">
        <v>76695.445329207636</v>
      </c>
      <c r="I18" s="15">
        <v>2501998.4762189896</v>
      </c>
      <c r="J18" s="15">
        <v>117061.7148</v>
      </c>
      <c r="K18" s="15">
        <v>20.316042780748667</v>
      </c>
      <c r="L18" s="15">
        <v>12.133008481010201</v>
      </c>
      <c r="M18" s="15">
        <v>0.25349807951888992</v>
      </c>
      <c r="N18" s="15">
        <v>107.3345257960644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525183.23576374946</v>
      </c>
      <c r="I19" s="15">
        <v>2970376.7033616146</v>
      </c>
      <c r="J19" s="15">
        <v>507158.32770000002</v>
      </c>
      <c r="K19" s="15">
        <v>35.71764705882353</v>
      </c>
      <c r="L19" s="15">
        <v>10.900211826451585</v>
      </c>
      <c r="M19" s="15">
        <v>1.9949158183275995</v>
      </c>
      <c r="N19" s="15">
        <v>844.67442029400002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FRH0</v>
      </c>
      <c r="E20" s="15">
        <f>VLOOKUP(G20,[1]NUTS_Europa!$A$2:$C$81,3,FALSE)</f>
        <v>283</v>
      </c>
      <c r="F20" s="15">
        <v>10</v>
      </c>
      <c r="G20" s="15">
        <v>23</v>
      </c>
      <c r="H20" s="15">
        <v>1181899.4824107925</v>
      </c>
      <c r="I20" s="15">
        <v>3561119.5024271058</v>
      </c>
      <c r="J20" s="15">
        <v>119215.969</v>
      </c>
      <c r="K20" s="15">
        <v>51.223529411764709</v>
      </c>
      <c r="L20" s="15">
        <v>9.5282949926554359</v>
      </c>
      <c r="M20" s="15">
        <v>4.2202941272360324</v>
      </c>
      <c r="N20" s="15">
        <v>2344.8291728734844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FRI3</v>
      </c>
      <c r="E21" s="15">
        <f>VLOOKUP(G21,[1]NUTS_Europa!$A$2:$C$81,3,FALSE)</f>
        <v>283</v>
      </c>
      <c r="F21" s="15">
        <v>10</v>
      </c>
      <c r="G21" s="15">
        <v>25</v>
      </c>
      <c r="H21" s="15">
        <v>613868.1325259502</v>
      </c>
      <c r="I21" s="15">
        <v>3561119.5024271058</v>
      </c>
      <c r="J21" s="15">
        <v>156784.57750000001</v>
      </c>
      <c r="K21" s="15">
        <v>51.223529411764709</v>
      </c>
      <c r="L21" s="15">
        <v>9.5282949926554359</v>
      </c>
      <c r="M21" s="15">
        <v>4.2202941272360324</v>
      </c>
      <c r="N21" s="15">
        <v>2344.8291728734844</v>
      </c>
    </row>
    <row r="22" spans="2:14" s="15" customFormat="1" x14ac:dyDescent="0.25">
      <c r="B22" s="15" t="str">
        <f>VLOOKUP(F22,[1]NUTS_Europa!$A$2:$C$81,2,FALSE)</f>
        <v>ES13</v>
      </c>
      <c r="C22" s="15">
        <f>VLOOKUP(F22,[1]NUTS_Europa!$A$2:$C$81,3,FALSE)</f>
        <v>163</v>
      </c>
      <c r="D22" s="15" t="str">
        <f>VLOOKUP(G22,[1]NUTS_Europa!$A$2:$C$81,2,FALSE)</f>
        <v>FRH0</v>
      </c>
      <c r="E22" s="15">
        <f>VLOOKUP(G22,[1]NUTS_Europa!$A$2:$C$81,3,FALSE)</f>
        <v>283</v>
      </c>
      <c r="F22" s="15">
        <v>13</v>
      </c>
      <c r="G22" s="15">
        <v>23</v>
      </c>
      <c r="H22" s="15">
        <v>1347468.7622602584</v>
      </c>
      <c r="I22" s="15">
        <v>1725774.0682382365</v>
      </c>
      <c r="J22" s="15">
        <v>118487.9544</v>
      </c>
      <c r="K22" s="15">
        <v>10.04812834224599</v>
      </c>
      <c r="L22" s="15">
        <v>9.2113827110498026</v>
      </c>
      <c r="M22" s="15">
        <v>4.9589079829774052</v>
      </c>
      <c r="N22" s="15">
        <v>2344.8291728734844</v>
      </c>
    </row>
    <row r="23" spans="2:14" s="15" customFormat="1" x14ac:dyDescent="0.25">
      <c r="B23" s="15" t="str">
        <f>VLOOKUP(F23,[1]NUTS_Europa!$A$2:$C$81,2,FALSE)</f>
        <v>ES13</v>
      </c>
      <c r="C23" s="15">
        <f>VLOOKUP(F23,[1]NUTS_Europa!$A$2:$C$81,3,FALSE)</f>
        <v>163</v>
      </c>
      <c r="D23" s="15" t="str">
        <f>VLOOKUP(G23,[1]NUTS_Europa!$A$2:$C$81,2,FALSE)</f>
        <v>FRI3</v>
      </c>
      <c r="E23" s="15">
        <f>VLOOKUP(G23,[1]NUTS_Europa!$A$2:$C$81,3,FALSE)</f>
        <v>283</v>
      </c>
      <c r="F23" s="15">
        <v>13</v>
      </c>
      <c r="G23" s="15">
        <v>25</v>
      </c>
      <c r="H23" s="15">
        <v>779437.41237541626</v>
      </c>
      <c r="I23" s="15">
        <v>1725774.0682382365</v>
      </c>
      <c r="J23" s="15">
        <v>113696.3812</v>
      </c>
      <c r="K23" s="15">
        <v>10.04812834224599</v>
      </c>
      <c r="L23" s="15">
        <v>9.2113827110498026</v>
      </c>
      <c r="M23" s="15">
        <v>4.9589079829774052</v>
      </c>
      <c r="N23" s="15">
        <v>2344.8291728734844</v>
      </c>
    </row>
    <row r="24" spans="2:14" s="15" customFormat="1" x14ac:dyDescent="0.25">
      <c r="B24" s="15" t="str">
        <f>VLOOKUP(F24,NUTS_Europa!$A$2:$C$81,2,FALSE)</f>
        <v>ES51</v>
      </c>
      <c r="C24" s="15">
        <f>VLOOKUP(F24,NUTS_Europa!$A$2:$C$81,3,FALSE)</f>
        <v>1063</v>
      </c>
      <c r="D24" s="15" t="str">
        <f>VLOOKUP(G24,NUTS_Europa!$A$2:$C$81,2,FALSE)</f>
        <v>ES52</v>
      </c>
      <c r="E24" s="15">
        <f>VLOOKUP(G24,NUTS_Europa!$A$2:$C$81,3,FALSE)</f>
        <v>1064</v>
      </c>
      <c r="F24" s="15">
        <v>15</v>
      </c>
      <c r="G24" s="15">
        <v>16</v>
      </c>
      <c r="H24" s="15">
        <v>2941386.9683552166</v>
      </c>
      <c r="I24" s="15">
        <v>10121849.017948352</v>
      </c>
      <c r="J24" s="15">
        <v>135416.16140000001</v>
      </c>
      <c r="K24" s="15">
        <v>8.6631016042780757</v>
      </c>
      <c r="L24" s="15">
        <v>11.562361540687279</v>
      </c>
      <c r="M24" s="15">
        <v>20.364287256214961</v>
      </c>
      <c r="N24" s="15">
        <v>11759.278234738651</v>
      </c>
    </row>
    <row r="25" spans="2:14" s="15" customFormat="1" x14ac:dyDescent="0.25">
      <c r="B25" s="15" t="str">
        <f>VLOOKUP(F25,NUTS_Europa!$A$2:$C$81,2,FALSE)</f>
        <v>ES51</v>
      </c>
      <c r="C25" s="15">
        <f>VLOOKUP(F25,NUTS_Europa!$A$2:$C$81,3,FALSE)</f>
        <v>1063</v>
      </c>
      <c r="D25" s="15" t="str">
        <f>VLOOKUP(G25,NUTS_Europa!$A$2:$C$81,2,FALSE)</f>
        <v>FRJ1</v>
      </c>
      <c r="E25" s="15">
        <f>VLOOKUP(G25,NUTS_Europa!$A$2:$C$81,3,FALSE)</f>
        <v>1064</v>
      </c>
      <c r="F25" s="15">
        <v>15</v>
      </c>
      <c r="G25" s="15">
        <v>66</v>
      </c>
      <c r="H25" s="15">
        <v>7306255.8358445065</v>
      </c>
      <c r="I25" s="15">
        <v>10121849.017948352</v>
      </c>
      <c r="J25" s="15">
        <v>145277.79319999999</v>
      </c>
      <c r="K25" s="15">
        <v>8.6631016042780757</v>
      </c>
      <c r="L25" s="15">
        <v>11.562361540687279</v>
      </c>
      <c r="M25" s="15">
        <v>20.364287256214961</v>
      </c>
      <c r="N25" s="15">
        <v>11759.278234738651</v>
      </c>
    </row>
    <row r="26" spans="2:14" s="15" customFormat="1" x14ac:dyDescent="0.25">
      <c r="B26" s="15" t="str">
        <f>VLOOKUP(F26,NUTS_Europa!$A$2:$C$81,2,FALSE)</f>
        <v>ES52</v>
      </c>
      <c r="C26" s="15">
        <f>VLOOKUP(F26,NUTS_Europa!$A$2:$C$81,3,FALSE)</f>
        <v>1064</v>
      </c>
      <c r="D26" s="15" t="str">
        <f>VLOOKUP(G26,NUTS_Europa!$A$2:$C$81,2,FALSE)</f>
        <v>PT18</v>
      </c>
      <c r="E26" s="15">
        <f>VLOOKUP(G26,NUTS_Europa!$A$2:$C$81,3,FALSE)</f>
        <v>61</v>
      </c>
      <c r="F26" s="15">
        <v>16</v>
      </c>
      <c r="G26" s="15">
        <v>80</v>
      </c>
      <c r="H26" s="15">
        <v>13431491.106805168</v>
      </c>
      <c r="I26" s="15">
        <v>2185700.1048061592</v>
      </c>
      <c r="J26" s="15">
        <v>145277.79319999999</v>
      </c>
      <c r="K26" s="15">
        <v>20.908556149732622</v>
      </c>
      <c r="L26" s="15">
        <v>9.9474535533982653</v>
      </c>
      <c r="M26" s="15">
        <v>30.815176996514239</v>
      </c>
      <c r="N26" s="15">
        <v>19116.552947283857</v>
      </c>
    </row>
    <row r="27" spans="2:14" s="15" customFormat="1" x14ac:dyDescent="0.25">
      <c r="B27" s="15" t="str">
        <f>VLOOKUP(F27,[1]NUTS_Europa!$A$2:$C$81,2,FALSE)</f>
        <v>ES61</v>
      </c>
      <c r="C27" s="15">
        <f>VLOOKUP(F27,[1]NUTS_Europa!$A$2:$C$81,3,FALSE)</f>
        <v>61</v>
      </c>
      <c r="D27" s="15" t="str">
        <f>VLOOKUP(G27,[1]NUTS_Europa!$A$2:$C$81,2,FALSE)</f>
        <v>PT11</v>
      </c>
      <c r="E27" s="15">
        <f>VLOOKUP(G27,[1]NUTS_Europa!$A$2:$C$81,3,FALSE)</f>
        <v>111</v>
      </c>
      <c r="F27" s="15">
        <v>17</v>
      </c>
      <c r="G27" s="15">
        <v>36</v>
      </c>
      <c r="H27" s="15">
        <v>1647494.9262593898</v>
      </c>
      <c r="I27" s="15">
        <v>1976079.1827577688</v>
      </c>
      <c r="J27" s="15">
        <v>507158.32770000002</v>
      </c>
      <c r="K27" s="15">
        <v>17.122459893048127</v>
      </c>
      <c r="L27" s="15">
        <v>7.4307417077380151</v>
      </c>
      <c r="M27" s="15">
        <v>4.5542248284823179</v>
      </c>
      <c r="N27" s="15">
        <v>2825.2662665986036</v>
      </c>
    </row>
    <row r="28" spans="2:14" s="15" customFormat="1" x14ac:dyDescent="0.25">
      <c r="B28" s="15" t="str">
        <f>VLOOKUP(F28,[1]NUTS_Europa!$A$2:$C$81,2,FALSE)</f>
        <v>ES61</v>
      </c>
      <c r="C28" s="15">
        <f>VLOOKUP(F28,[1]NUTS_Europa!$A$2:$C$81,3,FALSE)</f>
        <v>61</v>
      </c>
      <c r="D28" s="15" t="str">
        <f>VLOOKUP(G28,[1]NUTS_Europa!$A$2:$C$81,2,FALSE)</f>
        <v>PT16</v>
      </c>
      <c r="E28" s="15">
        <f>VLOOKUP(G28,[1]NUTS_Europa!$A$2:$C$81,3,FALSE)</f>
        <v>111</v>
      </c>
      <c r="F28" s="15">
        <v>17</v>
      </c>
      <c r="G28" s="15">
        <v>38</v>
      </c>
      <c r="H28" s="15">
        <v>1554755.5610582908</v>
      </c>
      <c r="I28" s="15">
        <v>1976079.1827577688</v>
      </c>
      <c r="J28" s="15">
        <v>118487.9544</v>
      </c>
      <c r="K28" s="15">
        <v>17.122459893048127</v>
      </c>
      <c r="L28" s="15">
        <v>7.4307417077380151</v>
      </c>
      <c r="M28" s="15">
        <v>4.5542248284823179</v>
      </c>
      <c r="N28" s="15">
        <v>2825.2662665986036</v>
      </c>
    </row>
    <row r="29" spans="2:14" s="15" customFormat="1" x14ac:dyDescent="0.25">
      <c r="B29" s="15" t="str">
        <f>VLOOKUP(F29,[1]NUTS_Europa!$A$2:$C$81,2,FALSE)</f>
        <v>ES62</v>
      </c>
      <c r="C29" s="15">
        <f>VLOOKUP(F29,[1]NUTS_Europa!$A$2:$C$81,3,FALSE)</f>
        <v>1064</v>
      </c>
      <c r="D29" s="15" t="str">
        <f>VLOOKUP(G29,[1]NUTS_Europa!$A$2:$C$81,2,FALSE)</f>
        <v>PT16</v>
      </c>
      <c r="E29" s="15">
        <f>VLOOKUP(G29,[1]NUTS_Europa!$A$2:$C$81,3,FALSE)</f>
        <v>111</v>
      </c>
      <c r="F29" s="15">
        <v>18</v>
      </c>
      <c r="G29" s="15">
        <v>38</v>
      </c>
      <c r="H29" s="15">
        <v>1477417.7598450945</v>
      </c>
      <c r="I29" s="15">
        <v>3048171.4671901423</v>
      </c>
      <c r="J29" s="15">
        <v>115262.5922</v>
      </c>
      <c r="K29" s="15">
        <v>39.471711229946521</v>
      </c>
      <c r="L29" s="15">
        <v>9.4308294327908584</v>
      </c>
      <c r="M29" s="15">
        <v>4.8926926193771338</v>
      </c>
      <c r="N29" s="15">
        <v>2825.2662665986036</v>
      </c>
    </row>
    <row r="30" spans="2:14" s="15" customFormat="1" x14ac:dyDescent="0.25">
      <c r="B30" s="15" t="str">
        <f>VLOOKUP(F30,[1]NUTS_Europa!$A$2:$C$81,2,FALSE)</f>
        <v>ES62</v>
      </c>
      <c r="C30" s="15">
        <f>VLOOKUP(F30,[1]NUTS_Europa!$A$2:$C$81,3,FALSE)</f>
        <v>1064</v>
      </c>
      <c r="D30" s="15" t="str">
        <f>VLOOKUP(G30,[1]NUTS_Europa!$A$2:$C$81,2,FALSE)</f>
        <v>PT18</v>
      </c>
      <c r="E30" s="15">
        <f>VLOOKUP(G30,[1]NUTS_Europa!$A$2:$C$81,3,FALSE)</f>
        <v>1065</v>
      </c>
      <c r="F30" s="15">
        <v>18</v>
      </c>
      <c r="G30" s="15">
        <v>40</v>
      </c>
      <c r="H30" s="15">
        <v>3797055.0404983126</v>
      </c>
      <c r="I30" s="15">
        <v>2748656.0765834162</v>
      </c>
      <c r="J30" s="15">
        <v>163029.68049999999</v>
      </c>
      <c r="K30" s="15">
        <v>30.809090909090909</v>
      </c>
      <c r="L30" s="15">
        <v>11.092036670979276</v>
      </c>
      <c r="M30" s="15">
        <v>12.266589117157068</v>
      </c>
      <c r="N30" s="15">
        <v>7083.2940335706926</v>
      </c>
    </row>
    <row r="31" spans="2:14" s="15" customFormat="1" x14ac:dyDescent="0.25">
      <c r="B31" s="15" t="str">
        <f>VLOOKUP(F31,[1]NUTS_Europa!$A$2:$C$81,2,FALSE)</f>
        <v>FRD2</v>
      </c>
      <c r="C31" s="15">
        <f>VLOOKUP(F31,[1]NUTS_Europa!$A$2:$C$81,3,FALSE)</f>
        <v>269</v>
      </c>
      <c r="D31" s="15" t="str">
        <f>VLOOKUP(G31,[1]NUTS_Europa!$A$2:$C$81,2,FALSE)</f>
        <v>FRI1</v>
      </c>
      <c r="E31" s="15">
        <f>VLOOKUP(G31,[1]NUTS_Europa!$A$2:$C$81,3,FALSE)</f>
        <v>283</v>
      </c>
      <c r="F31" s="15">
        <v>20</v>
      </c>
      <c r="G31" s="15">
        <v>24</v>
      </c>
      <c r="H31" s="15">
        <v>924852.72243417846</v>
      </c>
      <c r="I31" s="15">
        <v>2613974.3920707377</v>
      </c>
      <c r="J31" s="15">
        <v>114346.8514</v>
      </c>
      <c r="K31" s="15">
        <v>24.759358288770056</v>
      </c>
      <c r="L31" s="15">
        <v>13.182328402712622</v>
      </c>
      <c r="M31" s="15">
        <v>4.9589079829774052</v>
      </c>
      <c r="N31" s="15">
        <v>2344.8291728734844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FRI1</v>
      </c>
      <c r="E32" s="15">
        <f>VLOOKUP(G32,[1]NUTS_Europa!$A$2:$C$81,3,FALSE)</f>
        <v>283</v>
      </c>
      <c r="F32" s="15">
        <v>21</v>
      </c>
      <c r="G32" s="15">
        <v>24</v>
      </c>
      <c r="H32" s="15">
        <v>1053732.3382013189</v>
      </c>
      <c r="I32" s="15">
        <v>2621491.2029510234</v>
      </c>
      <c r="J32" s="15">
        <v>123840.01519999999</v>
      </c>
      <c r="K32" s="15">
        <v>32.191978609625671</v>
      </c>
      <c r="L32" s="15">
        <v>8.5115426365194331</v>
      </c>
      <c r="M32" s="15">
        <v>4.4700578233691139</v>
      </c>
      <c r="N32" s="15">
        <v>2344.8291728734844</v>
      </c>
    </row>
    <row r="33" spans="2:14" s="15" customFormat="1" x14ac:dyDescent="0.25">
      <c r="B33" s="15" t="str">
        <f>VLOOKUP(F33,[1]NUTS_Europa!$A$2:$C$81,2,FALSE)</f>
        <v>FRE1</v>
      </c>
      <c r="C33" s="15">
        <f>VLOOKUP(F33,[1]NUTS_Europa!$A$2:$C$81,3,FALSE)</f>
        <v>220</v>
      </c>
      <c r="D33" s="15" t="str">
        <f>VLOOKUP(G33,[1]NUTS_Europa!$A$2:$C$81,2,FALSE)</f>
        <v>FRJ2</v>
      </c>
      <c r="E33" s="15">
        <f>VLOOKUP(G33,[1]NUTS_Europa!$A$2:$C$81,3,FALSE)</f>
        <v>283</v>
      </c>
      <c r="F33" s="15">
        <v>21</v>
      </c>
      <c r="G33" s="15">
        <v>28</v>
      </c>
      <c r="H33" s="15">
        <v>1669484.4789978962</v>
      </c>
      <c r="I33" s="15">
        <v>2621491.2029510234</v>
      </c>
      <c r="J33" s="15">
        <v>507158.32770000002</v>
      </c>
      <c r="K33" s="15">
        <v>32.191978609625671</v>
      </c>
      <c r="L33" s="15">
        <v>8.5115426365194331</v>
      </c>
      <c r="M33" s="15">
        <v>4.4700578233691139</v>
      </c>
      <c r="N33" s="15">
        <v>2344.8291728734844</v>
      </c>
    </row>
    <row r="34" spans="2:14" s="15" customFormat="1" x14ac:dyDescent="0.25">
      <c r="B34" s="15" t="str">
        <f>VLOOKUP(F34,[1]NUTS_Europa!$A$2:$C$81,2,FALSE)</f>
        <v>FRJ1</v>
      </c>
      <c r="C34" s="15">
        <f>VLOOKUP(F34,[1]NUTS_Europa!$A$2:$C$81,3,FALSE)</f>
        <v>1063</v>
      </c>
      <c r="D34" s="15" t="str">
        <f>VLOOKUP(G34,[1]NUTS_Europa!$A$2:$C$81,2,FALSE)</f>
        <v>PT11</v>
      </c>
      <c r="E34" s="15">
        <f>VLOOKUP(G34,[1]NUTS_Europa!$A$2:$C$81,3,FALSE)</f>
        <v>111</v>
      </c>
      <c r="F34" s="15">
        <v>26</v>
      </c>
      <c r="G34" s="15">
        <v>36</v>
      </c>
      <c r="H34" s="15">
        <v>1919349.9219008428</v>
      </c>
      <c r="I34" s="15">
        <v>11970639.042842485</v>
      </c>
      <c r="J34" s="15">
        <v>114346.8514</v>
      </c>
      <c r="K34" s="15">
        <v>51.710695187165776</v>
      </c>
      <c r="L34" s="15">
        <v>9.0456496950270289</v>
      </c>
      <c r="M34" s="15">
        <v>4.8926926193771338</v>
      </c>
      <c r="N34" s="15">
        <v>2825.2662665986036</v>
      </c>
    </row>
    <row r="35" spans="2:14" s="15" customFormat="1" x14ac:dyDescent="0.25">
      <c r="B35" s="15" t="str">
        <f>VLOOKUP(F35,[1]NUTS_Europa!$A$2:$C$81,2,FALSE)</f>
        <v>FRJ1</v>
      </c>
      <c r="C35" s="15">
        <f>VLOOKUP(F35,[1]NUTS_Europa!$A$2:$C$81,3,FALSE)</f>
        <v>1063</v>
      </c>
      <c r="D35" s="15" t="str">
        <f>VLOOKUP(G35,[1]NUTS_Europa!$A$2:$C$81,2,FALSE)</f>
        <v>PT17</v>
      </c>
      <c r="E35" s="15">
        <f>VLOOKUP(G35,[1]NUTS_Europa!$A$2:$C$81,3,FALSE)</f>
        <v>294</v>
      </c>
      <c r="F35" s="15">
        <v>26</v>
      </c>
      <c r="G35" s="15">
        <v>39</v>
      </c>
      <c r="H35" s="15">
        <v>1462287.9541431174</v>
      </c>
      <c r="I35" s="15">
        <v>11677135.490865253</v>
      </c>
      <c r="J35" s="15">
        <v>137713.6226</v>
      </c>
      <c r="K35" s="15">
        <v>43.529411764705884</v>
      </c>
      <c r="L35" s="15">
        <v>11.931120216959847</v>
      </c>
      <c r="M35" s="15">
        <v>4.8926926193771338</v>
      </c>
      <c r="N35" s="15">
        <v>2825.2662665986036</v>
      </c>
    </row>
    <row r="36" spans="2:14" s="15" customFormat="1" x14ac:dyDescent="0.25">
      <c r="B36" s="15" t="str">
        <f>VLOOKUP(F36,[1]NUTS_Europa!$A$2:$C$81,2,FALSE)</f>
        <v>FRF2</v>
      </c>
      <c r="C36" s="15">
        <f>VLOOKUP(F36,[1]NUTS_Europa!$A$2:$C$81,3,FALSE)</f>
        <v>269</v>
      </c>
      <c r="D36" s="15" t="str">
        <f>VLOOKUP(G36,[1]NUTS_Europa!$A$2:$C$81,2,FALSE)</f>
        <v>FRJ2</v>
      </c>
      <c r="E36" s="15">
        <f>VLOOKUP(G36,[1]NUTS_Europa!$A$2:$C$81,3,FALSE)</f>
        <v>283</v>
      </c>
      <c r="F36" s="15">
        <v>27</v>
      </c>
      <c r="G36" s="15">
        <v>28</v>
      </c>
      <c r="H36" s="15">
        <v>1941459.506889327</v>
      </c>
      <c r="I36" s="15">
        <v>2613974.3920707377</v>
      </c>
      <c r="J36" s="15">
        <v>176841.96369999999</v>
      </c>
      <c r="K36" s="15">
        <v>24.759358288770056</v>
      </c>
      <c r="L36" s="15">
        <v>13.182328402712622</v>
      </c>
      <c r="M36" s="15">
        <v>4.9589079829774052</v>
      </c>
      <c r="N36" s="15">
        <v>2344.8291728734844</v>
      </c>
    </row>
    <row r="37" spans="2:14" s="15" customFormat="1" x14ac:dyDescent="0.25">
      <c r="B37" s="15" t="str">
        <f>VLOOKUP(F37,[1]NUTS_Europa!$A$2:$C$81,2,FALSE)</f>
        <v>FRF2</v>
      </c>
      <c r="C37" s="15">
        <f>VLOOKUP(F37,[1]NUTS_Europa!$A$2:$C$81,3,FALSE)</f>
        <v>269</v>
      </c>
      <c r="D37" s="15" t="str">
        <f>VLOOKUP(G37,[1]NUTS_Europa!$A$2:$C$81,2,FALSE)</f>
        <v>NL12</v>
      </c>
      <c r="E37" s="15">
        <f>VLOOKUP(G37,[1]NUTS_Europa!$A$2:$C$81,3,FALSE)</f>
        <v>218</v>
      </c>
      <c r="F37" s="15">
        <v>27</v>
      </c>
      <c r="G37" s="15">
        <v>31</v>
      </c>
      <c r="H37" s="15">
        <v>2277902.5525231436</v>
      </c>
      <c r="I37" s="15">
        <v>2452803.1354662962</v>
      </c>
      <c r="J37" s="15">
        <v>145035.59770000001</v>
      </c>
      <c r="K37" s="15">
        <v>14.705882352941178</v>
      </c>
      <c r="L37" s="15">
        <v>12.97878068701575</v>
      </c>
      <c r="M37" s="15">
        <v>9.2976675531521842</v>
      </c>
      <c r="N37" s="15">
        <v>4803.0739633682033</v>
      </c>
    </row>
    <row r="38" spans="2:14" s="15" customFormat="1" x14ac:dyDescent="0.25">
      <c r="B38" s="15" t="str">
        <f>VLOOKUP(F38,NUTS_Europa!$A$2:$C$81,2,FALSE)</f>
        <v>FRI2</v>
      </c>
      <c r="C38" s="15">
        <f>VLOOKUP(F38,NUTS_Europa!$A$2:$C$81,3,FALSE)</f>
        <v>269</v>
      </c>
      <c r="D38" s="15" t="str">
        <f>VLOOKUP(G38,NUTS_Europa!$A$2:$C$81,2,FALSE)</f>
        <v>FRG0</v>
      </c>
      <c r="E38" s="15">
        <f>VLOOKUP(G38,NUTS_Europa!$A$2:$C$81,3,FALSE)</f>
        <v>283</v>
      </c>
      <c r="F38" s="15">
        <v>29</v>
      </c>
      <c r="G38" s="15">
        <v>62</v>
      </c>
      <c r="H38" s="15">
        <v>1405755.1443963051</v>
      </c>
      <c r="I38" s="15">
        <v>2613974.3920707377</v>
      </c>
      <c r="J38" s="15">
        <v>118487.9544</v>
      </c>
      <c r="K38" s="15">
        <v>24.759358288770056</v>
      </c>
      <c r="L38" s="15">
        <v>13.182328402712622</v>
      </c>
      <c r="M38" s="15">
        <v>4.9589079829774052</v>
      </c>
      <c r="N38" s="15">
        <v>2344.8291728734844</v>
      </c>
    </row>
    <row r="39" spans="2:14" s="15" customFormat="1" x14ac:dyDescent="0.25">
      <c r="B39" s="15" t="str">
        <f>VLOOKUP(F39,NUTS_Europa!$A$2:$C$81,2,FALSE)</f>
        <v>FRI2</v>
      </c>
      <c r="C39" s="15">
        <f>VLOOKUP(F39,NUTS_Europa!$A$2:$C$81,3,FALSE)</f>
        <v>269</v>
      </c>
      <c r="D39" s="15" t="str">
        <f>VLOOKUP(G39,NUTS_Europa!$A$2:$C$81,2,FALSE)</f>
        <v>FRI2</v>
      </c>
      <c r="E39" s="15">
        <f>VLOOKUP(G39,NUTS_Europa!$A$2:$C$81,3,FALSE)</f>
        <v>275</v>
      </c>
      <c r="F39" s="15">
        <v>29</v>
      </c>
      <c r="G39" s="15">
        <v>69</v>
      </c>
      <c r="H39" s="15">
        <v>129778.70401819401</v>
      </c>
      <c r="I39" s="15">
        <v>3231368.2525210367</v>
      </c>
      <c r="J39" s="15">
        <v>135416.16140000001</v>
      </c>
      <c r="K39" s="15">
        <v>36.898395721925134</v>
      </c>
      <c r="L39" s="15">
        <v>16.883505736092591</v>
      </c>
      <c r="M39" s="15">
        <v>0.5069961612347631</v>
      </c>
      <c r="N39" s="15">
        <v>214.66905252236134</v>
      </c>
    </row>
    <row r="40" spans="2:14" s="15" customFormat="1" x14ac:dyDescent="0.25">
      <c r="B40" s="15" t="str">
        <f>VLOOKUP(F40,NUTS_Europa!$A$2:$C$81,2,FALSE)</f>
        <v>NL11</v>
      </c>
      <c r="C40" s="15">
        <f>VLOOKUP(F40,NUTS_Europa!$A$2:$C$81,3,FALSE)</f>
        <v>245</v>
      </c>
      <c r="D40" s="15" t="str">
        <f>VLOOKUP(G40,NUTS_Europa!$A$2:$C$81,2,FALSE)</f>
        <v>FRH0</v>
      </c>
      <c r="E40" s="15">
        <f>VLOOKUP(G40,NUTS_Europa!$A$2:$C$81,3,FALSE)</f>
        <v>282</v>
      </c>
      <c r="F40" s="15">
        <v>30</v>
      </c>
      <c r="G40" s="15">
        <v>63</v>
      </c>
      <c r="H40" s="15">
        <v>1981615.9373148645</v>
      </c>
      <c r="I40" s="15">
        <v>12084347.855557105</v>
      </c>
      <c r="J40" s="15">
        <v>159445.52859999999</v>
      </c>
      <c r="K40" s="15">
        <v>47.383422459893055</v>
      </c>
      <c r="L40" s="15">
        <v>10.930985733489877</v>
      </c>
      <c r="M40" s="15">
        <v>1.9949158183275995</v>
      </c>
      <c r="N40" s="15">
        <v>844.67442029400002</v>
      </c>
    </row>
    <row r="41" spans="2:14" s="15" customFormat="1" x14ac:dyDescent="0.25">
      <c r="B41" s="15" t="str">
        <f>VLOOKUP(F41,NUTS_Europa!$A$2:$C$81,2,FALSE)</f>
        <v>NL11</v>
      </c>
      <c r="C41" s="15">
        <f>VLOOKUP(F41,NUTS_Europa!$A$2:$C$81,3,FALSE)</f>
        <v>245</v>
      </c>
      <c r="D41" s="15" t="str">
        <f>VLOOKUP(G41,NUTS_Europa!$A$2:$C$81,2,FALSE)</f>
        <v>FRI1</v>
      </c>
      <c r="E41" s="15">
        <f>VLOOKUP(G41,NUTS_Europa!$A$2:$C$81,3,FALSE)</f>
        <v>275</v>
      </c>
      <c r="F41" s="15">
        <v>30</v>
      </c>
      <c r="G41" s="15">
        <v>64</v>
      </c>
      <c r="H41" s="15">
        <v>560093.56150534179</v>
      </c>
      <c r="I41" s="15">
        <v>15768656.477313034</v>
      </c>
      <c r="J41" s="15">
        <v>114346.8514</v>
      </c>
      <c r="K41" s="15">
        <v>63.63636363636364</v>
      </c>
      <c r="L41" s="15">
        <v>14.627885350186002</v>
      </c>
      <c r="M41" s="15">
        <v>0.5069961612347631</v>
      </c>
      <c r="N41" s="15">
        <v>214.66905252236134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PT15</v>
      </c>
      <c r="E42" s="15">
        <f>VLOOKUP(G42,[1]NUTS_Europa!$A$2:$C$81,3,FALSE)</f>
        <v>1065</v>
      </c>
      <c r="F42" s="15">
        <v>33</v>
      </c>
      <c r="G42" s="15">
        <v>37</v>
      </c>
      <c r="H42" s="15">
        <v>2539280.9657126791</v>
      </c>
      <c r="I42" s="15">
        <v>4325385.1396643575</v>
      </c>
      <c r="J42" s="15">
        <v>114346.8514</v>
      </c>
      <c r="K42" s="15">
        <v>62.340106951871661</v>
      </c>
      <c r="L42" s="15">
        <v>10.169972330229228</v>
      </c>
      <c r="M42" s="15">
        <v>14.497804583942713</v>
      </c>
      <c r="N42" s="15">
        <v>7083.2940335706926</v>
      </c>
    </row>
    <row r="43" spans="2:14" s="15" customFormat="1" x14ac:dyDescent="0.25">
      <c r="B43" s="15" t="str">
        <f>VLOOKUP(F43,[1]NUTS_Europa!$A$2:$C$81,2,FALSE)</f>
        <v>NL33</v>
      </c>
      <c r="C43" s="15">
        <f>VLOOKUP(F43,[1]NUTS_Europa!$A$2:$C$81,3,FALSE)</f>
        <v>250</v>
      </c>
      <c r="D43" s="15" t="str">
        <f>VLOOKUP(G43,[1]NUTS_Europa!$A$2:$C$81,2,FALSE)</f>
        <v>PT18</v>
      </c>
      <c r="E43" s="15">
        <f>VLOOKUP(G43,[1]NUTS_Europa!$A$2:$C$81,3,FALSE)</f>
        <v>1065</v>
      </c>
      <c r="F43" s="15">
        <v>33</v>
      </c>
      <c r="G43" s="15">
        <v>40</v>
      </c>
      <c r="H43" s="15">
        <v>2037061.2521444503</v>
      </c>
      <c r="I43" s="15">
        <v>4325385.1396643575</v>
      </c>
      <c r="J43" s="15">
        <v>137713.6226</v>
      </c>
      <c r="K43" s="15">
        <v>62.340106951871661</v>
      </c>
      <c r="L43" s="15">
        <v>10.169972330229228</v>
      </c>
      <c r="M43" s="15">
        <v>14.497804583942713</v>
      </c>
      <c r="N43" s="15">
        <v>7083.2940335706926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FRE1</v>
      </c>
      <c r="E44" s="15">
        <f>VLOOKUP(G44,[1]NUTS_Europa!$A$2:$C$81,3,FALSE)</f>
        <v>235</v>
      </c>
      <c r="F44" s="15">
        <v>34</v>
      </c>
      <c r="G44" s="15">
        <v>61</v>
      </c>
      <c r="H44" s="15">
        <v>645932.98736482544</v>
      </c>
      <c r="I44" s="15">
        <v>1861124.6287886181</v>
      </c>
      <c r="J44" s="15">
        <v>142841.86170000001</v>
      </c>
      <c r="K44" s="15">
        <v>7.5401069518716577</v>
      </c>
      <c r="L44" s="15">
        <v>11.693031013657617</v>
      </c>
      <c r="M44" s="15">
        <v>3.7453976737481947</v>
      </c>
      <c r="N44" s="15">
        <v>1827.1881558260525</v>
      </c>
    </row>
    <row r="45" spans="2:14" s="15" customFormat="1" x14ac:dyDescent="0.25">
      <c r="B45" s="15" t="str">
        <f>VLOOKUP(F45,[1]NUTS_Europa!$A$2:$C$81,2,FALSE)</f>
        <v>NL34</v>
      </c>
      <c r="C45" s="15">
        <f>VLOOKUP(F45,[1]NUTS_Europa!$A$2:$C$81,3,FALSE)</f>
        <v>250</v>
      </c>
      <c r="D45" s="15" t="str">
        <f>VLOOKUP(G45,[1]NUTS_Europa!$A$2:$C$81,2,FALSE)</f>
        <v>FRF2</v>
      </c>
      <c r="E45" s="15">
        <f>VLOOKUP(G45,[1]NUTS_Europa!$A$2:$C$81,3,FALSE)</f>
        <v>235</v>
      </c>
      <c r="F45" s="15">
        <v>34</v>
      </c>
      <c r="G45" s="15">
        <v>67</v>
      </c>
      <c r="H45" s="15">
        <v>1241868.9426369679</v>
      </c>
      <c r="I45" s="15">
        <v>1861124.6287886181</v>
      </c>
      <c r="J45" s="15">
        <v>120125.8052</v>
      </c>
      <c r="K45" s="15">
        <v>7.5401069518716577</v>
      </c>
      <c r="L45" s="15">
        <v>11.693031013657617</v>
      </c>
      <c r="M45" s="15">
        <v>3.7453976737481947</v>
      </c>
      <c r="N45" s="15">
        <v>1827.1881558260525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ES12</v>
      </c>
      <c r="E46" s="15">
        <f>VLOOKUP(G46,[1]NUTS_Europa!$A$2:$C$81,3,FALSE)</f>
        <v>163</v>
      </c>
      <c r="F46" s="15">
        <v>35</v>
      </c>
      <c r="G46" s="15">
        <v>52</v>
      </c>
      <c r="H46" s="15">
        <v>1644062.5740703705</v>
      </c>
      <c r="I46" s="15">
        <v>3276683.3645513621</v>
      </c>
      <c r="J46" s="15">
        <v>113696.3812</v>
      </c>
      <c r="K46" s="15">
        <v>41.492513368983957</v>
      </c>
      <c r="L46" s="15">
        <v>11.254708180648951</v>
      </c>
      <c r="M46" s="15">
        <v>7.5138073194248598</v>
      </c>
      <c r="N46" s="15">
        <v>3181.4479505489426</v>
      </c>
    </row>
    <row r="47" spans="2:14" s="15" customFormat="1" x14ac:dyDescent="0.25">
      <c r="B47" s="15" t="str">
        <f>VLOOKUP(F47,[1]NUTS_Europa!$A$2:$C$81,2,FALSE)</f>
        <v>NL41</v>
      </c>
      <c r="C47" s="15">
        <f>VLOOKUP(F47,[1]NUTS_Europa!$A$2:$C$81,3,FALSE)</f>
        <v>253</v>
      </c>
      <c r="D47" s="15" t="str">
        <f>VLOOKUP(G47,[1]NUTS_Europa!$A$2:$C$81,2,FALSE)</f>
        <v>FRJ2</v>
      </c>
      <c r="E47" s="15">
        <f>VLOOKUP(G47,[1]NUTS_Europa!$A$2:$C$81,3,FALSE)</f>
        <v>163</v>
      </c>
      <c r="F47" s="15">
        <v>35</v>
      </c>
      <c r="G47" s="15">
        <v>68</v>
      </c>
      <c r="H47" s="15">
        <v>2700904.587315273</v>
      </c>
      <c r="I47" s="15">
        <v>3276683.3645513621</v>
      </c>
      <c r="J47" s="15">
        <v>145277.79319999999</v>
      </c>
      <c r="K47" s="15">
        <v>41.492513368983957</v>
      </c>
      <c r="L47" s="15">
        <v>11.254708180648951</v>
      </c>
      <c r="M47" s="15">
        <v>7.5138073194248598</v>
      </c>
      <c r="N47" s="15">
        <v>3181.4479505489426</v>
      </c>
    </row>
    <row r="48" spans="2:14" s="15" customFormat="1" x14ac:dyDescent="0.25">
      <c r="B48" s="15" t="str">
        <f>VLOOKUP(F48,[1]NUTS_Europa!$A$2:$C$81,2,FALSE)</f>
        <v>PT15</v>
      </c>
      <c r="C48" s="15">
        <f>VLOOKUP(F48,[1]NUTS_Europa!$A$2:$C$81,3,FALSE)</f>
        <v>1065</v>
      </c>
      <c r="D48" s="15" t="str">
        <f>VLOOKUP(G48,[1]NUTS_Europa!$A$2:$C$81,2,FALSE)</f>
        <v>PT17</v>
      </c>
      <c r="E48" s="15">
        <f>VLOOKUP(G48,[1]NUTS_Europa!$A$2:$C$81,3,FALSE)</f>
        <v>294</v>
      </c>
      <c r="F48" s="15">
        <v>37</v>
      </c>
      <c r="G48" s="15">
        <v>39</v>
      </c>
      <c r="H48" s="15">
        <v>887913.33398106415</v>
      </c>
      <c r="I48" s="15">
        <v>1509862.9330134692</v>
      </c>
      <c r="J48" s="15">
        <v>507158.32770000002</v>
      </c>
      <c r="K48" s="15">
        <v>2.4064171122994655</v>
      </c>
      <c r="L48" s="15">
        <v>11.460795347251846</v>
      </c>
      <c r="M48" s="15">
        <v>4.8926926193771338</v>
      </c>
      <c r="N48" s="15">
        <v>2825.2662665986036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ES12</v>
      </c>
      <c r="E49" s="15">
        <f>VLOOKUP(G49,[1]NUTS_Europa!$A$2:$C$81,3,FALSE)</f>
        <v>163</v>
      </c>
      <c r="F49" s="15">
        <v>41</v>
      </c>
      <c r="G49" s="15">
        <v>52</v>
      </c>
      <c r="H49" s="15">
        <v>1846059.2735720035</v>
      </c>
      <c r="I49" s="15">
        <v>3398355.2358592795</v>
      </c>
      <c r="J49" s="15">
        <v>117923.68180000001</v>
      </c>
      <c r="K49" s="15">
        <v>41.983796791443851</v>
      </c>
      <c r="L49" s="15">
        <v>9.8367846894410107</v>
      </c>
      <c r="M49" s="15">
        <v>7.5138073194248598</v>
      </c>
      <c r="N49" s="15">
        <v>3181.4479505489426</v>
      </c>
    </row>
    <row r="50" spans="2:14" s="15" customFormat="1" x14ac:dyDescent="0.25">
      <c r="B50" s="15" t="str">
        <f>VLOOKUP(F50,[1]NUTS_Europa!$A$2:$C$81,2,FALSE)</f>
        <v>BE21</v>
      </c>
      <c r="C50" s="15">
        <f>VLOOKUP(F50,[1]NUTS_Europa!$A$2:$C$81,3,FALSE)</f>
        <v>250</v>
      </c>
      <c r="D50" s="15" t="str">
        <f>VLOOKUP(G50,[1]NUTS_Europa!$A$2:$C$81,2,FALSE)</f>
        <v>FRE1</v>
      </c>
      <c r="E50" s="15">
        <f>VLOOKUP(G50,[1]NUTS_Europa!$A$2:$C$81,3,FALSE)</f>
        <v>235</v>
      </c>
      <c r="F50" s="15">
        <v>41</v>
      </c>
      <c r="G50" s="15">
        <v>61</v>
      </c>
      <c r="H50" s="15">
        <v>612345.61468443112</v>
      </c>
      <c r="I50" s="15">
        <v>1861124.6287886181</v>
      </c>
      <c r="J50" s="15">
        <v>142392.87169999999</v>
      </c>
      <c r="K50" s="15">
        <v>7.5401069518716577</v>
      </c>
      <c r="L50" s="15">
        <v>11.693031013657617</v>
      </c>
      <c r="M50" s="15">
        <v>3.7453976737481947</v>
      </c>
      <c r="N50" s="15">
        <v>1827.1881558260525</v>
      </c>
    </row>
    <row r="51" spans="2:14" s="15" customFormat="1" x14ac:dyDescent="0.25">
      <c r="B51" s="15" t="str">
        <f>VLOOKUP(F51,NUTS_Europa!$A$2:$C$81,2,FALSE)</f>
        <v>BE23</v>
      </c>
      <c r="C51" s="15">
        <f>VLOOKUP(F51,NUTS_Europa!$A$2:$C$81,3,FALSE)</f>
        <v>220</v>
      </c>
      <c r="D51" s="15" t="str">
        <f>VLOOKUP(G51,NUTS_Europa!$A$2:$C$81,2,FALSE)</f>
        <v>FRD1</v>
      </c>
      <c r="E51" s="15">
        <f>VLOOKUP(G51,NUTS_Europa!$A$2:$C$81,3,FALSE)</f>
        <v>269</v>
      </c>
      <c r="F51" s="15">
        <v>42</v>
      </c>
      <c r="G51" s="15">
        <v>59</v>
      </c>
      <c r="H51" s="15">
        <v>4743342.8547945041</v>
      </c>
      <c r="I51" s="15">
        <v>1958882.3681461711</v>
      </c>
      <c r="J51" s="15">
        <v>115262.5922</v>
      </c>
      <c r="K51" s="15">
        <v>9.6786096256684502</v>
      </c>
      <c r="L51" s="15">
        <v>12.841262399063464</v>
      </c>
      <c r="M51" s="15">
        <v>35.477069033841211</v>
      </c>
      <c r="N51" s="15">
        <v>16475.84980039356</v>
      </c>
    </row>
    <row r="52" spans="2:14" s="15" customFormat="1" x14ac:dyDescent="0.25">
      <c r="B52" s="15" t="str">
        <f>VLOOKUP(F52,NUTS_Europa!$A$2:$C$81,2,FALSE)</f>
        <v>BE23</v>
      </c>
      <c r="C52" s="15">
        <f>VLOOKUP(F52,NUTS_Europa!$A$2:$C$81,3,FALSE)</f>
        <v>220</v>
      </c>
      <c r="D52" s="15" t="str">
        <f>VLOOKUP(G52,NUTS_Europa!$A$2:$C$81,2,FALSE)</f>
        <v>FRG0</v>
      </c>
      <c r="E52" s="15">
        <f>VLOOKUP(G52,NUTS_Europa!$A$2:$C$81,3,FALSE)</f>
        <v>283</v>
      </c>
      <c r="F52" s="15">
        <v>42</v>
      </c>
      <c r="G52" s="15">
        <v>62</v>
      </c>
      <c r="H52" s="15">
        <v>972760.93168656901</v>
      </c>
      <c r="I52" s="15">
        <v>2621491.2029510234</v>
      </c>
      <c r="J52" s="15">
        <v>142392.87169999999</v>
      </c>
      <c r="K52" s="15">
        <v>32.191978609625671</v>
      </c>
      <c r="L52" s="15">
        <v>8.5115426365194331</v>
      </c>
      <c r="M52" s="15">
        <v>4.4700578233691139</v>
      </c>
      <c r="N52" s="15">
        <v>2344.8291728734844</v>
      </c>
    </row>
    <row r="53" spans="2:14" s="15" customFormat="1" x14ac:dyDescent="0.25">
      <c r="B53" s="15" t="str">
        <f>VLOOKUP(F53,NUTS_Europa!$A$2:$C$81,2,FALSE)</f>
        <v>BE25</v>
      </c>
      <c r="C53" s="15">
        <f>VLOOKUP(F53,NUTS_Europa!$A$2:$C$81,3,FALSE)</f>
        <v>220</v>
      </c>
      <c r="D53" s="15" t="str">
        <f>VLOOKUP(G53,NUTS_Europa!$A$2:$C$81,2,FALSE)</f>
        <v>FRD1</v>
      </c>
      <c r="E53" s="15">
        <f>VLOOKUP(G53,NUTS_Europa!$A$2:$C$81,3,FALSE)</f>
        <v>269</v>
      </c>
      <c r="F53" s="15">
        <v>43</v>
      </c>
      <c r="G53" s="15">
        <v>59</v>
      </c>
      <c r="H53" s="15">
        <v>4120318.4801025013</v>
      </c>
      <c r="I53" s="15">
        <v>1958882.3681461711</v>
      </c>
      <c r="J53" s="15">
        <v>199058.85829999999</v>
      </c>
      <c r="K53" s="15">
        <v>9.6786096256684502</v>
      </c>
      <c r="L53" s="15">
        <v>12.841262399063464</v>
      </c>
      <c r="M53" s="15">
        <v>35.477069033841211</v>
      </c>
      <c r="N53" s="15">
        <v>16475.84980039356</v>
      </c>
    </row>
    <row r="54" spans="2:14" s="15" customFormat="1" x14ac:dyDescent="0.25">
      <c r="B54" s="15" t="str">
        <f>VLOOKUP(F54,NUTS_Europa!$A$2:$C$81,2,FALSE)</f>
        <v>BE25</v>
      </c>
      <c r="C54" s="15">
        <f>VLOOKUP(F54,NUTS_Europa!$A$2:$C$81,3,FALSE)</f>
        <v>220</v>
      </c>
      <c r="D54" s="15" t="str">
        <f>VLOOKUP(G54,NUTS_Europa!$A$2:$C$81,2,FALSE)</f>
        <v>PT18</v>
      </c>
      <c r="E54" s="15">
        <f>VLOOKUP(G54,NUTS_Europa!$A$2:$C$81,3,FALSE)</f>
        <v>61</v>
      </c>
      <c r="F54" s="15">
        <v>43</v>
      </c>
      <c r="G54" s="15">
        <v>80</v>
      </c>
      <c r="H54" s="15">
        <v>12742365.186232418</v>
      </c>
      <c r="I54" s="15">
        <v>4389069.2684802106</v>
      </c>
      <c r="J54" s="15">
        <v>117768.50930000001</v>
      </c>
      <c r="K54" s="15">
        <v>72.388770053475938</v>
      </c>
      <c r="L54" s="15">
        <v>8.0589212306078473</v>
      </c>
      <c r="M54" s="15">
        <v>32.851411011628564</v>
      </c>
      <c r="N54" s="15">
        <v>19116.552947283857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FRJ2</v>
      </c>
      <c r="E55" s="15">
        <f>VLOOKUP(G55,[1]NUTS_Europa!$A$2:$C$81,3,FALSE)</f>
        <v>163</v>
      </c>
      <c r="F55" s="15">
        <v>44</v>
      </c>
      <c r="G55" s="15">
        <v>68</v>
      </c>
      <c r="H55" s="15">
        <v>2799800.8245249968</v>
      </c>
      <c r="I55" s="15">
        <v>3863890.531548881</v>
      </c>
      <c r="J55" s="15">
        <v>122072.6309</v>
      </c>
      <c r="K55" s="15">
        <v>56.045454545454547</v>
      </c>
      <c r="L55" s="15">
        <v>9.8870690635366447</v>
      </c>
      <c r="M55" s="15">
        <v>6.5116611653339023</v>
      </c>
      <c r="N55" s="15">
        <v>3181.4479505489426</v>
      </c>
    </row>
    <row r="56" spans="2:14" s="15" customFormat="1" x14ac:dyDescent="0.25">
      <c r="B56" s="15" t="str">
        <f>VLOOKUP(F56,[1]NUTS_Europa!$A$2:$C$81,2,FALSE)</f>
        <v>DE50</v>
      </c>
      <c r="C56" s="15">
        <f>VLOOKUP(F56,[1]NUTS_Europa!$A$2:$C$81,3,FALSE)</f>
        <v>1069</v>
      </c>
      <c r="D56" s="15" t="str">
        <f>VLOOKUP(G56,[1]NUTS_Europa!$A$2:$C$81,2,FALSE)</f>
        <v>NL11</v>
      </c>
      <c r="E56" s="15">
        <f>VLOOKUP(G56,[1]NUTS_Europa!$A$2:$C$81,3,FALSE)</f>
        <v>218</v>
      </c>
      <c r="F56" s="15">
        <v>44</v>
      </c>
      <c r="G56" s="15">
        <v>70</v>
      </c>
      <c r="H56" s="15">
        <v>1927055.1053379884</v>
      </c>
      <c r="I56" s="15">
        <v>2219339.8089386174</v>
      </c>
      <c r="J56" s="15">
        <v>120437.3524</v>
      </c>
      <c r="K56" s="15">
        <v>14.436898395721927</v>
      </c>
      <c r="L56" s="15">
        <v>9.3247472769585631</v>
      </c>
      <c r="M56" s="15">
        <v>7.7847142768386943</v>
      </c>
      <c r="N56" s="15">
        <v>4803.0739633682033</v>
      </c>
    </row>
    <row r="57" spans="2:14" s="15" customFormat="1" x14ac:dyDescent="0.25">
      <c r="B57" s="15" t="str">
        <f>VLOOKUP(F57,NUTS_Europa!$A$2:$C$81,2,FALSE)</f>
        <v>DE60</v>
      </c>
      <c r="C57" s="15">
        <f>VLOOKUP(F57,NUTS_Europa!$A$2:$C$81,3,FALSE)</f>
        <v>245</v>
      </c>
      <c r="D57" s="15" t="str">
        <f>VLOOKUP(G57,NUTS_Europa!$A$2:$C$81,2,FALSE)</f>
        <v>FRH0</v>
      </c>
      <c r="E57" s="15">
        <f>VLOOKUP(G57,NUTS_Europa!$A$2:$C$81,3,FALSE)</f>
        <v>282</v>
      </c>
      <c r="F57" s="15">
        <v>45</v>
      </c>
      <c r="G57" s="15">
        <v>63</v>
      </c>
      <c r="H57" s="15">
        <v>1973852.5347179424</v>
      </c>
      <c r="I57" s="15">
        <v>12084347.855557105</v>
      </c>
      <c r="J57" s="15">
        <v>145277.79319999999</v>
      </c>
      <c r="K57" s="15">
        <v>47.383422459893055</v>
      </c>
      <c r="L57" s="15">
        <v>10.930985733489877</v>
      </c>
      <c r="M57" s="15">
        <v>1.9949158183275995</v>
      </c>
      <c r="N57" s="15">
        <v>844.67442029400002</v>
      </c>
    </row>
    <row r="58" spans="2:14" s="15" customFormat="1" x14ac:dyDescent="0.25">
      <c r="B58" s="15" t="str">
        <f>VLOOKUP(F58,NUTS_Europa!$A$2:$C$81,2,FALSE)</f>
        <v>DE60</v>
      </c>
      <c r="C58" s="15">
        <f>VLOOKUP(F58,NUTS_Europa!$A$2:$C$81,3,FALSE)</f>
        <v>245</v>
      </c>
      <c r="D58" s="15" t="str">
        <f>VLOOKUP(G58,NUTS_Europa!$A$2:$C$81,2,FALSE)</f>
        <v>FRI3</v>
      </c>
      <c r="E58" s="15">
        <f>VLOOKUP(G58,NUTS_Europa!$A$2:$C$81,3,FALSE)</f>
        <v>282</v>
      </c>
      <c r="F58" s="15">
        <v>45</v>
      </c>
      <c r="G58" s="15">
        <v>65</v>
      </c>
      <c r="H58" s="15">
        <v>2130229.6441702312</v>
      </c>
      <c r="I58" s="15">
        <v>12084347.855557105</v>
      </c>
      <c r="J58" s="15">
        <v>163171.4883</v>
      </c>
      <c r="K58" s="15">
        <v>47.383422459893055</v>
      </c>
      <c r="L58" s="15">
        <v>10.930985733489877</v>
      </c>
      <c r="M58" s="15">
        <v>1.9949158183275995</v>
      </c>
      <c r="N58" s="15">
        <v>844.67442029400002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ES11</v>
      </c>
      <c r="E59" s="15">
        <f>VLOOKUP(G59,[1]NUTS_Europa!$A$2:$C$81,3,FALSE)</f>
        <v>285</v>
      </c>
      <c r="F59" s="15">
        <v>46</v>
      </c>
      <c r="G59" s="15">
        <v>51</v>
      </c>
      <c r="H59" s="15">
        <v>37151.401480135915</v>
      </c>
      <c r="I59" s="15">
        <v>13207576.030352464</v>
      </c>
      <c r="J59" s="15">
        <v>127001.217</v>
      </c>
      <c r="K59" s="15">
        <v>53.793582887700538</v>
      </c>
      <c r="L59" s="15">
        <v>11.988406268389065</v>
      </c>
      <c r="M59" s="15">
        <v>3.1948865631353671E-2</v>
      </c>
      <c r="N59" s="15">
        <v>15.609481283570693</v>
      </c>
    </row>
    <row r="60" spans="2:14" s="15" customFormat="1" x14ac:dyDescent="0.25">
      <c r="B60" s="15" t="str">
        <f>VLOOKUP(F60,[1]NUTS_Europa!$A$2:$C$81,2,FALSE)</f>
        <v>DE80</v>
      </c>
      <c r="C60" s="15">
        <f>VLOOKUP(F60,[1]NUTS_Europa!$A$2:$C$81,3,FALSE)</f>
        <v>245</v>
      </c>
      <c r="D60" s="15" t="str">
        <f>VLOOKUP(G60,[1]NUTS_Europa!$A$2:$C$81,2,FALSE)</f>
        <v>ES13</v>
      </c>
      <c r="E60" s="15">
        <f>VLOOKUP(G60,[1]NUTS_Europa!$A$2:$C$81,3,FALSE)</f>
        <v>285</v>
      </c>
      <c r="F60" s="15">
        <v>46</v>
      </c>
      <c r="G60" s="15">
        <v>53</v>
      </c>
      <c r="H60" s="15">
        <v>43894.338376568929</v>
      </c>
      <c r="I60" s="15">
        <v>13207576.030352464</v>
      </c>
      <c r="J60" s="15">
        <v>117768.50930000001</v>
      </c>
      <c r="K60" s="15">
        <v>53.793582887700538</v>
      </c>
      <c r="L60" s="15">
        <v>11.988406268389065</v>
      </c>
      <c r="M60" s="15">
        <v>3.1948865631353671E-2</v>
      </c>
      <c r="N60" s="15">
        <v>15.609481283570693</v>
      </c>
    </row>
    <row r="61" spans="2:14" s="15" customFormat="1" x14ac:dyDescent="0.25">
      <c r="B61" s="15" t="str">
        <f>VLOOKUP(F61,NUTS_Europa!$A$2:$C$81,2,FALSE)</f>
        <v>DE93</v>
      </c>
      <c r="C61" s="15">
        <f>VLOOKUP(F61,NUTS_Europa!$A$2:$C$81,3,FALSE)</f>
        <v>245</v>
      </c>
      <c r="D61" s="15" t="str">
        <f>VLOOKUP(G61,NUTS_Europa!$A$2:$C$81,2,FALSE)</f>
        <v>FRI1</v>
      </c>
      <c r="E61" s="15">
        <f>VLOOKUP(G61,NUTS_Europa!$A$2:$C$81,3,FALSE)</f>
        <v>275</v>
      </c>
      <c r="F61" s="15">
        <v>47</v>
      </c>
      <c r="G61" s="15">
        <v>64</v>
      </c>
      <c r="H61" s="15">
        <v>562348.44523303665</v>
      </c>
      <c r="I61" s="15">
        <v>15768656.477313034</v>
      </c>
      <c r="J61" s="15">
        <v>154854.3009</v>
      </c>
      <c r="K61" s="15">
        <v>63.63636363636364</v>
      </c>
      <c r="L61" s="15">
        <v>14.627885350186002</v>
      </c>
      <c r="M61" s="15">
        <v>0.5069961612347631</v>
      </c>
      <c r="N61" s="15">
        <v>214.66905252236134</v>
      </c>
    </row>
    <row r="62" spans="2:14" s="15" customFormat="1" x14ac:dyDescent="0.25">
      <c r="B62" s="15" t="str">
        <f>VLOOKUP(F62,NUTS_Europa!$A$2:$C$81,2,FALSE)</f>
        <v>DE93</v>
      </c>
      <c r="C62" s="15">
        <f>VLOOKUP(F62,NUTS_Europa!$A$2:$C$81,3,FALSE)</f>
        <v>245</v>
      </c>
      <c r="D62" s="15" t="str">
        <f>VLOOKUP(G62,NUTS_Europa!$A$2:$C$81,2,FALSE)</f>
        <v>FRI2</v>
      </c>
      <c r="E62" s="15">
        <f>VLOOKUP(G62,NUTS_Europa!$A$2:$C$81,3,FALSE)</f>
        <v>275</v>
      </c>
      <c r="F62" s="15">
        <v>47</v>
      </c>
      <c r="G62" s="15">
        <v>69</v>
      </c>
      <c r="H62" s="15">
        <v>525142.86372607097</v>
      </c>
      <c r="I62" s="15">
        <v>15768656.477313034</v>
      </c>
      <c r="J62" s="15">
        <v>114346.8514</v>
      </c>
      <c r="K62" s="15">
        <v>63.63636363636364</v>
      </c>
      <c r="L62" s="15">
        <v>14.627885350186002</v>
      </c>
      <c r="M62" s="15">
        <v>0.5069961612347631</v>
      </c>
      <c r="N62" s="15">
        <v>214.66905252236134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FRF2</v>
      </c>
      <c r="E63" s="15">
        <f>VLOOKUP(G63,[1]NUTS_Europa!$A$2:$C$81,3,FALSE)</f>
        <v>235</v>
      </c>
      <c r="F63" s="15">
        <v>48</v>
      </c>
      <c r="G63" s="15">
        <v>67</v>
      </c>
      <c r="H63" s="15">
        <v>1269902.8359601661</v>
      </c>
      <c r="I63" s="15">
        <v>2316013.6960664224</v>
      </c>
      <c r="J63" s="15">
        <v>126450.71709999999</v>
      </c>
      <c r="K63" s="15">
        <v>21.8</v>
      </c>
      <c r="L63" s="15">
        <v>11.743315387753251</v>
      </c>
      <c r="M63" s="15">
        <v>3.1698391193969657</v>
      </c>
      <c r="N63" s="15">
        <v>1827.1881558260525</v>
      </c>
    </row>
    <row r="64" spans="2:14" s="15" customFormat="1" x14ac:dyDescent="0.25">
      <c r="B64" s="15" t="str">
        <f>VLOOKUP(F64,[1]NUTS_Europa!$A$2:$C$81,2,FALSE)</f>
        <v>DE94</v>
      </c>
      <c r="C64" s="15">
        <f>VLOOKUP(F64,[1]NUTS_Europa!$A$2:$C$81,3,FALSE)</f>
        <v>1069</v>
      </c>
      <c r="D64" s="15" t="str">
        <f>VLOOKUP(G64,[1]NUTS_Europa!$A$2:$C$81,2,FALSE)</f>
        <v>NL11</v>
      </c>
      <c r="E64" s="15">
        <f>VLOOKUP(G64,[1]NUTS_Europa!$A$2:$C$81,3,FALSE)</f>
        <v>218</v>
      </c>
      <c r="F64" s="15">
        <v>48</v>
      </c>
      <c r="G64" s="15">
        <v>70</v>
      </c>
      <c r="H64" s="15">
        <v>2229764.038805306</v>
      </c>
      <c r="I64" s="15">
        <v>2219339.8089386174</v>
      </c>
      <c r="J64" s="15">
        <v>135416.16140000001</v>
      </c>
      <c r="K64" s="15">
        <v>14.436898395721927</v>
      </c>
      <c r="L64" s="15">
        <v>9.3247472769585631</v>
      </c>
      <c r="M64" s="15">
        <v>7.7847142768386943</v>
      </c>
      <c r="N64" s="15">
        <v>4803.0739633682033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ES11</v>
      </c>
      <c r="E65" s="15">
        <f>VLOOKUP(G65,[1]NUTS_Europa!$A$2:$C$81,3,FALSE)</f>
        <v>285</v>
      </c>
      <c r="F65" s="15">
        <v>49</v>
      </c>
      <c r="G65" s="15">
        <v>51</v>
      </c>
      <c r="H65" s="15">
        <v>35942.181793541546</v>
      </c>
      <c r="I65" s="15">
        <v>13207576.030352464</v>
      </c>
      <c r="J65" s="15">
        <v>176841.96369999999</v>
      </c>
      <c r="K65" s="15">
        <v>53.793582887700538</v>
      </c>
      <c r="L65" s="15">
        <v>11.988406268389065</v>
      </c>
      <c r="M65" s="15">
        <v>3.1948865631353671E-2</v>
      </c>
      <c r="N65" s="15">
        <v>15.609481283570693</v>
      </c>
    </row>
    <row r="66" spans="2:14" s="15" customFormat="1" x14ac:dyDescent="0.25">
      <c r="B66" s="15" t="str">
        <f>VLOOKUP(F66,[1]NUTS_Europa!$A$2:$C$81,2,FALSE)</f>
        <v>DEA1</v>
      </c>
      <c r="C66" s="15">
        <f>VLOOKUP(F66,[1]NUTS_Europa!$A$2:$C$81,3,FALSE)</f>
        <v>245</v>
      </c>
      <c r="D66" s="15" t="str">
        <f>VLOOKUP(G66,[1]NUTS_Europa!$A$2:$C$81,2,FALSE)</f>
        <v>ES13</v>
      </c>
      <c r="E66" s="15">
        <f>VLOOKUP(G66,[1]NUTS_Europa!$A$2:$C$81,3,FALSE)</f>
        <v>285</v>
      </c>
      <c r="F66" s="15">
        <v>49</v>
      </c>
      <c r="G66" s="15">
        <v>53</v>
      </c>
      <c r="H66" s="15">
        <v>42685.118689974559</v>
      </c>
      <c r="I66" s="15">
        <v>13207576.030352464</v>
      </c>
      <c r="J66" s="15">
        <v>199058.85829999999</v>
      </c>
      <c r="K66" s="15">
        <v>53.793582887700538</v>
      </c>
      <c r="L66" s="15">
        <v>11.988406268389065</v>
      </c>
      <c r="M66" s="15">
        <v>3.1948865631353671E-2</v>
      </c>
      <c r="N66" s="15">
        <v>15.609481283570693</v>
      </c>
    </row>
    <row r="67" spans="2:14" s="15" customFormat="1" x14ac:dyDescent="0.25">
      <c r="B67" s="15" t="str">
        <f>VLOOKUP(F67,NUTS_Europa!$A$2:$C$81,2,FALSE)</f>
        <v>DEF0</v>
      </c>
      <c r="C67" s="15">
        <f>VLOOKUP(F67,NUTS_Europa!$A$2:$C$81,3,FALSE)</f>
        <v>245</v>
      </c>
      <c r="D67" s="15" t="str">
        <f>VLOOKUP(G67,NUTS_Europa!$A$2:$C$81,2,FALSE)</f>
        <v>FRI3</v>
      </c>
      <c r="E67" s="15">
        <f>VLOOKUP(G67,NUTS_Europa!$A$2:$C$81,3,FALSE)</f>
        <v>282</v>
      </c>
      <c r="F67" s="15">
        <v>50</v>
      </c>
      <c r="G67" s="15">
        <v>65</v>
      </c>
      <c r="H67" s="15">
        <v>2086976.4011302362</v>
      </c>
      <c r="I67" s="15">
        <v>12084347.855557105</v>
      </c>
      <c r="J67" s="15">
        <v>191087.21979999999</v>
      </c>
      <c r="K67" s="15">
        <v>47.383422459893055</v>
      </c>
      <c r="L67" s="15">
        <v>10.930985733489877</v>
      </c>
      <c r="M67" s="15">
        <v>1.9949158183275995</v>
      </c>
      <c r="N67" s="15">
        <v>844.67442029400002</v>
      </c>
    </row>
    <row r="68" spans="2:14" s="15" customFormat="1" x14ac:dyDescent="0.25">
      <c r="B68" s="15" t="str">
        <f>VLOOKUP(F68,NUTS_Europa!$A$2:$C$81,2,FALSE)</f>
        <v>DEF0</v>
      </c>
      <c r="C68" s="15">
        <f>VLOOKUP(F68,NUTS_Europa!$A$2:$C$81,3,FALSE)</f>
        <v>245</v>
      </c>
      <c r="D68" s="15" t="str">
        <f>VLOOKUP(G68,NUTS_Europa!$A$2:$C$81,2,FALSE)</f>
        <v>PT11</v>
      </c>
      <c r="E68" s="15">
        <f>VLOOKUP(G68,NUTS_Europa!$A$2:$C$81,3,FALSE)</f>
        <v>288</v>
      </c>
      <c r="F68" s="15">
        <v>50</v>
      </c>
      <c r="G68" s="15">
        <v>76</v>
      </c>
      <c r="H68" s="15">
        <v>2149852.6758650062</v>
      </c>
      <c r="I68" s="15">
        <v>12211212.638623878</v>
      </c>
      <c r="J68" s="15">
        <v>114203.5226</v>
      </c>
      <c r="K68" s="15">
        <v>59.395721925133692</v>
      </c>
      <c r="L68" s="15">
        <v>10.320359325517076</v>
      </c>
      <c r="M68" s="15">
        <v>2.0273101726387313</v>
      </c>
      <c r="N68" s="15">
        <v>990.49714506110752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ES61</v>
      </c>
      <c r="E69" s="15">
        <f>VLOOKUP(G69,[1]NUTS_Europa!$A$2:$C$81,3,FALSE)</f>
        <v>297</v>
      </c>
      <c r="F69" s="15">
        <v>54</v>
      </c>
      <c r="G69" s="15">
        <v>57</v>
      </c>
      <c r="H69" s="15">
        <v>1088812.2262402119</v>
      </c>
      <c r="I69" s="15">
        <v>11084789.985296361</v>
      </c>
      <c r="J69" s="15">
        <v>199597.76430000001</v>
      </c>
      <c r="K69" s="15">
        <v>31.336898395721928</v>
      </c>
      <c r="L69" s="15">
        <v>12.425518223189197</v>
      </c>
      <c r="M69" s="15">
        <v>1.6106890120944284</v>
      </c>
      <c r="N69" s="15">
        <v>930.08608671409615</v>
      </c>
    </row>
    <row r="70" spans="2:14" s="15" customFormat="1" x14ac:dyDescent="0.25">
      <c r="B70" s="15" t="str">
        <f>VLOOKUP(F70,[1]NUTS_Europa!$A$2:$C$81,2,FALSE)</f>
        <v>ES21</v>
      </c>
      <c r="C70" s="15">
        <f>VLOOKUP(F70,[1]NUTS_Europa!$A$2:$C$81,3,FALSE)</f>
        <v>1063</v>
      </c>
      <c r="D70" s="15" t="str">
        <f>VLOOKUP(G70,[1]NUTS_Europa!$A$2:$C$81,2,FALSE)</f>
        <v>FRD2</v>
      </c>
      <c r="E70" s="15">
        <f>VLOOKUP(G70,[1]NUTS_Europa!$A$2:$C$81,3,FALSE)</f>
        <v>271</v>
      </c>
      <c r="F70" s="15">
        <v>54</v>
      </c>
      <c r="G70" s="15">
        <v>60</v>
      </c>
      <c r="H70" s="15">
        <v>309206.93576439511</v>
      </c>
      <c r="I70" s="15">
        <v>13662769.574836042</v>
      </c>
      <c r="J70" s="15">
        <v>159445.52859999999</v>
      </c>
      <c r="K70" s="15">
        <v>89.251336898395721</v>
      </c>
      <c r="L70" s="15">
        <v>11.081499572912659</v>
      </c>
      <c r="M70" s="15">
        <v>0.7358341066701839</v>
      </c>
      <c r="N70" s="15">
        <v>359.511628626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ES62</v>
      </c>
      <c r="E71" s="15">
        <f>VLOOKUP(G71,[1]NUTS_Europa!$A$2:$C$81,3,FALSE)</f>
        <v>462</v>
      </c>
      <c r="F71" s="15">
        <v>55</v>
      </c>
      <c r="G71" s="15">
        <v>58</v>
      </c>
      <c r="H71" s="15">
        <v>1079348.9125304159</v>
      </c>
      <c r="I71" s="15">
        <v>2056289.7492243142</v>
      </c>
      <c r="J71" s="15">
        <v>114203.5226</v>
      </c>
      <c r="K71" s="15">
        <v>17.807486631016044</v>
      </c>
      <c r="L71" s="15">
        <v>9.3173547081665902</v>
      </c>
      <c r="M71" s="15">
        <v>1.7414835600679568</v>
      </c>
      <c r="N71" s="15">
        <v>1005.6128882100924</v>
      </c>
    </row>
    <row r="72" spans="2:14" s="15" customFormat="1" x14ac:dyDescent="0.25">
      <c r="B72" s="15" t="str">
        <f>VLOOKUP(F72,[1]NUTS_Europa!$A$2:$C$81,2,FALSE)</f>
        <v>ES51</v>
      </c>
      <c r="C72" s="15">
        <f>VLOOKUP(F72,[1]NUTS_Europa!$A$2:$C$81,3,FALSE)</f>
        <v>1064</v>
      </c>
      <c r="D72" s="15" t="str">
        <f>VLOOKUP(G72,[1]NUTS_Europa!$A$2:$C$81,2,FALSE)</f>
        <v>FRD2</v>
      </c>
      <c r="E72" s="15">
        <f>VLOOKUP(G72,[1]NUTS_Europa!$A$2:$C$81,3,FALSE)</f>
        <v>271</v>
      </c>
      <c r="F72" s="15">
        <v>55</v>
      </c>
      <c r="G72" s="15">
        <v>60</v>
      </c>
      <c r="H72" s="15">
        <v>189292.80109515847</v>
      </c>
      <c r="I72" s="15">
        <v>4971031.5134012867</v>
      </c>
      <c r="J72" s="15">
        <v>507158.32770000002</v>
      </c>
      <c r="K72" s="15">
        <v>82.406417112299465</v>
      </c>
      <c r="L72" s="15">
        <v>11.466679310676488</v>
      </c>
      <c r="M72" s="15">
        <v>0.7358341066701839</v>
      </c>
      <c r="N72" s="15">
        <v>359.511628626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ES61</v>
      </c>
      <c r="E73" s="15">
        <f>VLOOKUP(G73,[1]NUTS_Europa!$A$2:$C$81,3,FALSE)</f>
        <v>297</v>
      </c>
      <c r="F73" s="15">
        <v>56</v>
      </c>
      <c r="G73" s="15">
        <v>57</v>
      </c>
      <c r="H73" s="15">
        <v>790838.68646744348</v>
      </c>
      <c r="I73" s="15">
        <v>11084789.985296361</v>
      </c>
      <c r="J73" s="15">
        <v>176841.96369999999</v>
      </c>
      <c r="K73" s="15">
        <v>31.336898395721928</v>
      </c>
      <c r="L73" s="15">
        <v>12.425518223189197</v>
      </c>
      <c r="M73" s="15">
        <v>1.6106890120944284</v>
      </c>
      <c r="N73" s="15">
        <v>930.08608671409615</v>
      </c>
    </row>
    <row r="74" spans="2:14" s="15" customFormat="1" x14ac:dyDescent="0.25">
      <c r="B74" s="15" t="str">
        <f>VLOOKUP(F74,[1]NUTS_Europa!$A$2:$C$81,2,FALSE)</f>
        <v>ES52</v>
      </c>
      <c r="C74" s="15">
        <f>VLOOKUP(F74,[1]NUTS_Europa!$A$2:$C$81,3,FALSE)</f>
        <v>1063</v>
      </c>
      <c r="D74" s="15" t="str">
        <f>VLOOKUP(G74,[1]NUTS_Europa!$A$2:$C$81,2,FALSE)</f>
        <v>ES62</v>
      </c>
      <c r="E74" s="15">
        <f>VLOOKUP(G74,[1]NUTS_Europa!$A$2:$C$81,3,FALSE)</f>
        <v>462</v>
      </c>
      <c r="F74" s="15">
        <v>56</v>
      </c>
      <c r="G74" s="15">
        <v>58</v>
      </c>
      <c r="H74" s="15">
        <v>1091407.6392995492</v>
      </c>
      <c r="I74" s="15">
        <v>10736726.778140156</v>
      </c>
      <c r="J74" s="15">
        <v>163171.4883</v>
      </c>
      <c r="K74" s="15">
        <v>24.598930481283425</v>
      </c>
      <c r="L74" s="15">
        <v>8.9321749704027589</v>
      </c>
      <c r="M74" s="15">
        <v>1.7414835600679568</v>
      </c>
      <c r="N74" s="15">
        <v>1005.6128882100924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863948.64251456049</v>
      </c>
      <c r="I75" s="15">
        <v>2399596.2831508415</v>
      </c>
      <c r="J75" s="15">
        <v>192445.7181</v>
      </c>
      <c r="K75" s="15">
        <v>24.759358288770056</v>
      </c>
      <c r="L75" s="15">
        <v>12.810697960953025</v>
      </c>
      <c r="M75" s="15">
        <v>1.6106890120944284</v>
      </c>
      <c r="N75" s="15">
        <v>930.08608671409615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NL34</v>
      </c>
      <c r="E76" s="15">
        <f>VLOOKUP(G76,[1]NUTS_Europa!$A$2:$C$81,3,FALSE)</f>
        <v>218</v>
      </c>
      <c r="F76" s="15">
        <v>71</v>
      </c>
      <c r="G76" s="15">
        <v>74</v>
      </c>
      <c r="H76" s="15">
        <v>2837073.7426444283</v>
      </c>
      <c r="I76" s="15">
        <v>1891943.9407948963</v>
      </c>
      <c r="J76" s="15">
        <v>117768.50930000001</v>
      </c>
      <c r="K76" s="15">
        <v>3.6363636363636367</v>
      </c>
      <c r="L76" s="15">
        <v>9.2744629028629291</v>
      </c>
      <c r="M76" s="15">
        <v>9.2976675531521842</v>
      </c>
      <c r="N76" s="15">
        <v>4803.0739633682033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NL41</v>
      </c>
      <c r="E77" s="15">
        <f>VLOOKUP(G77,[1]NUTS_Europa!$A$2:$C$81,3,FALSE)</f>
        <v>218</v>
      </c>
      <c r="F77" s="15">
        <v>71</v>
      </c>
      <c r="G77" s="15">
        <v>75</v>
      </c>
      <c r="H77" s="15">
        <v>2490219.7563797939</v>
      </c>
      <c r="I77" s="15">
        <v>1891943.9407948963</v>
      </c>
      <c r="J77" s="15">
        <v>126450.71709999999</v>
      </c>
      <c r="K77" s="15">
        <v>3.6363636363636367</v>
      </c>
      <c r="L77" s="15">
        <v>9.2744629028629291</v>
      </c>
      <c r="M77" s="15">
        <v>9.2976675531521842</v>
      </c>
      <c r="N77" s="15">
        <v>4803.0739633682033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2430914.2415192355</v>
      </c>
      <c r="I78" s="15">
        <v>2059820.6458317596</v>
      </c>
      <c r="J78" s="15">
        <v>120125.8052</v>
      </c>
      <c r="K78" s="15">
        <v>9.5716577540106957</v>
      </c>
      <c r="L78" s="15">
        <v>10.692386394070869</v>
      </c>
      <c r="M78" s="15">
        <v>9.2976675531521842</v>
      </c>
      <c r="N78" s="15">
        <v>4803.0739633682033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2084060.2552546007</v>
      </c>
      <c r="I79" s="15">
        <v>2059820.6458317596</v>
      </c>
      <c r="J79" s="15">
        <v>159445.52859999999</v>
      </c>
      <c r="K79" s="15">
        <v>9.5716577540106957</v>
      </c>
      <c r="L79" s="15">
        <v>10.692386394070869</v>
      </c>
      <c r="M79" s="15">
        <v>9.2976675531521842</v>
      </c>
      <c r="N79" s="15">
        <v>4803.0739633682033</v>
      </c>
    </row>
    <row r="80" spans="2:14" s="15" customFormat="1" x14ac:dyDescent="0.25">
      <c r="B80" s="15" t="str">
        <f>VLOOKUP(F80,NUTS_Europa!$A$2:$C$81,2,FALSE)</f>
        <v>NL33</v>
      </c>
      <c r="C80" s="15">
        <f>VLOOKUP(F80,NUTS_Europa!$A$2:$C$81,3,FALSE)</f>
        <v>220</v>
      </c>
      <c r="D80" s="15" t="str">
        <f>VLOOKUP(G80,NUTS_Europa!$A$2:$C$81,2,FALSE)</f>
        <v>PT11</v>
      </c>
      <c r="E80" s="15">
        <f>VLOOKUP(G80,NUTS_Europa!$A$2:$C$81,3,FALSE)</f>
        <v>288</v>
      </c>
      <c r="F80" s="15">
        <v>73</v>
      </c>
      <c r="G80" s="15">
        <v>76</v>
      </c>
      <c r="H80" s="15">
        <v>637272.89284472982</v>
      </c>
      <c r="I80" s="15">
        <v>3291813.848445686</v>
      </c>
      <c r="J80" s="15">
        <v>163171.4883</v>
      </c>
      <c r="K80" s="15">
        <v>44.95775401069519</v>
      </c>
      <c r="L80" s="15">
        <v>7.9051939452304767</v>
      </c>
      <c r="M80" s="15">
        <v>1.8208112544845751</v>
      </c>
      <c r="N80" s="15">
        <v>990.49714506110752</v>
      </c>
    </row>
    <row r="81" spans="2:29" s="15" customFormat="1" x14ac:dyDescent="0.25">
      <c r="B81" s="15" t="str">
        <f>VLOOKUP(F81,NUTS_Europa!$A$2:$C$81,2,FALSE)</f>
        <v>NL33</v>
      </c>
      <c r="C81" s="15">
        <f>VLOOKUP(F81,NUTS_Europa!$A$2:$C$81,3,FALSE)</f>
        <v>220</v>
      </c>
      <c r="D81" s="15" t="str">
        <f>VLOOKUP(G81,NUTS_Europa!$A$2:$C$81,2,FALSE)</f>
        <v>PT16</v>
      </c>
      <c r="E81" s="15">
        <f>VLOOKUP(G81,NUTS_Europa!$A$2:$C$81,3,FALSE)</f>
        <v>294</v>
      </c>
      <c r="F81" s="15">
        <v>73</v>
      </c>
      <c r="G81" s="15">
        <v>78</v>
      </c>
      <c r="H81" s="15">
        <v>2049421.3042814205</v>
      </c>
      <c r="I81" s="15">
        <v>3827069.1796194408</v>
      </c>
      <c r="J81" s="15">
        <v>145035.59770000001</v>
      </c>
      <c r="K81" s="15">
        <v>57.373796791443858</v>
      </c>
      <c r="L81" s="15">
        <v>10.427767631933261</v>
      </c>
      <c r="M81" s="15">
        <v>5.1936309365343867</v>
      </c>
      <c r="N81" s="15">
        <v>2825.2662665986036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2360488.3169278544</v>
      </c>
      <c r="I82" s="15">
        <v>2003249.4281974281</v>
      </c>
      <c r="J82" s="15">
        <v>127001.217</v>
      </c>
      <c r="K82" s="15">
        <v>16.454545454545453</v>
      </c>
      <c r="L82" s="15">
        <v>10.316212229670834</v>
      </c>
      <c r="M82" s="15">
        <v>4.5542248284823179</v>
      </c>
      <c r="N82" s="15">
        <v>2825.2662665986036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790508.52675010322</v>
      </c>
      <c r="I83" s="15">
        <v>1397835.8173472779</v>
      </c>
      <c r="J83" s="15">
        <v>113696.3812</v>
      </c>
      <c r="K83" s="15">
        <v>4.0106951871657754</v>
      </c>
      <c r="L83" s="15">
        <v>10.810610235900182</v>
      </c>
      <c r="M83" s="15">
        <v>1.4992644052055621</v>
      </c>
      <c r="N83" s="15">
        <v>930.08608671409615</v>
      </c>
    </row>
    <row r="84" spans="2:29" s="15" customFormat="1" x14ac:dyDescent="0.25">
      <c r="N84" s="15">
        <f>SUM(N4:N83)</f>
        <v>273209.70263131347</v>
      </c>
    </row>
    <row r="85" spans="2:29" s="15" customFormat="1" x14ac:dyDescent="0.25">
      <c r="B85" s="15" t="s">
        <v>13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106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">
        <v>107</v>
      </c>
      <c r="Q86" s="15" t="s">
        <v>108</v>
      </c>
      <c r="R86" s="15" t="s">
        <v>109</v>
      </c>
      <c r="S86" s="15" t="s">
        <v>11</v>
      </c>
      <c r="T86" s="15" t="s">
        <v>12</v>
      </c>
      <c r="U86" s="15" t="s">
        <v>110</v>
      </c>
      <c r="V86" s="15" t="s">
        <v>111</v>
      </c>
      <c r="W86" s="15" t="s">
        <v>112</v>
      </c>
      <c r="X86" s="15" t="s">
        <v>113</v>
      </c>
      <c r="Y86" s="15" t="s">
        <v>114</v>
      </c>
    </row>
    <row r="87" spans="2:29" s="15" customFormat="1" x14ac:dyDescent="0.25">
      <c r="B87" s="15" t="str">
        <f>VLOOKUP(F87,[1]NUTS_Europa!$A$2:$C$81,2,FALSE)</f>
        <v>DE80</v>
      </c>
      <c r="C87" s="15">
        <f>VLOOKUP(F87,[1]NUTS_Europa!$A$2:$C$81,3,FALSE)</f>
        <v>1069</v>
      </c>
      <c r="D87" s="15" t="str">
        <f>VLOOKUP(G87,[1]NUTS_Europa!$A$2:$C$81,2,FALSE)</f>
        <v>FRD1</v>
      </c>
      <c r="E87" s="15">
        <f>VLOOKUP(G87,[1]NUTS_Europa!$A$2:$C$81,3,FALSE)</f>
        <v>268</v>
      </c>
      <c r="F87" s="15">
        <v>6</v>
      </c>
      <c r="G87" s="15">
        <v>19</v>
      </c>
      <c r="H87" s="15">
        <v>74577.850061871679</v>
      </c>
      <c r="I87" s="15">
        <v>3025046.5941083338</v>
      </c>
      <c r="J87" s="15">
        <f>I87/30</f>
        <v>100834.88647027779</v>
      </c>
      <c r="K87" s="15">
        <v>114346.8514</v>
      </c>
      <c r="L87" s="15">
        <v>33.425133689839569</v>
      </c>
      <c r="M87" s="15">
        <v>10.765369363897896</v>
      </c>
      <c r="N87" s="15">
        <v>0.21968803959378511</v>
      </c>
      <c r="O87" s="17">
        <v>107.3345257960644</v>
      </c>
      <c r="P87" s="15">
        <f>N87*(R87/O87)</f>
        <v>0.21968803959378511</v>
      </c>
      <c r="Q87" s="15">
        <f>P87+M87+L87</f>
        <v>44.41019109333125</v>
      </c>
      <c r="R87" s="17">
        <f>O87</f>
        <v>107.3345257960644</v>
      </c>
      <c r="S87" s="15">
        <f>H87*(R87/O87)</f>
        <v>74577.850061871679</v>
      </c>
      <c r="T87" s="15">
        <f>J87</f>
        <v>100834.88647027779</v>
      </c>
      <c r="U87" s="15">
        <f>T87+S87</f>
        <v>175412.73653214949</v>
      </c>
      <c r="V87" s="15" t="str">
        <f>VLOOKUP(B87,NUTS_Europa!$B$2:$F$41,5,FALSE)</f>
        <v>Mecklenburg-Vorpommern</v>
      </c>
      <c r="W87" s="15" t="str">
        <f>VLOOKUP(C87,Puertos!$N$3:$O$27,2,FALSE)</f>
        <v>Hamburgo</v>
      </c>
      <c r="X87" s="15" t="str">
        <f>VLOOKUP(D87,NUTS_Europa!$B$2:$F$41,5,FALSE)</f>
        <v xml:space="preserve">Basse-Normandie </v>
      </c>
      <c r="Y87" s="15" t="str">
        <f>VLOOKUP(E87,Puertos!$N$3:$O$27,2,FALSE)</f>
        <v>Gennevilliers</v>
      </c>
      <c r="Z87" s="15">
        <f>Q87/24</f>
        <v>1.850424628888802</v>
      </c>
      <c r="AA87" s="15">
        <f>SUM(Q87:Q90)</f>
        <v>186.11250910395049</v>
      </c>
      <c r="AB87" s="15">
        <f>AA87/24</f>
        <v>7.7546878793312706</v>
      </c>
      <c r="AC87" s="15">
        <f>AB87/7</f>
        <v>1.1078125541901815</v>
      </c>
    </row>
    <row r="88" spans="2:29" s="15" customFormat="1" x14ac:dyDescent="0.25">
      <c r="B88" s="15" t="str">
        <f>VLOOKUP(G88,[1]NUTS_Europa!$A$2:$C$81,2,FALSE)</f>
        <v>FRD1</v>
      </c>
      <c r="C88" s="15">
        <f>VLOOKUP(G88,[1]NUTS_Europa!$A$2:$C$81,3,FALSE)</f>
        <v>268</v>
      </c>
      <c r="D88" s="15" t="str">
        <f>VLOOKUP(F88,[1]NUTS_Europa!$A$2:$C$81,2,FALSE)</f>
        <v>DEA1</v>
      </c>
      <c r="E88" s="15">
        <f>VLOOKUP(F88,[1]NUTS_Europa!$A$2:$C$81,3,FALSE)</f>
        <v>253</v>
      </c>
      <c r="F88" s="15">
        <v>9</v>
      </c>
      <c r="G88" s="15">
        <v>19</v>
      </c>
      <c r="H88" s="15">
        <v>76695.445329207636</v>
      </c>
      <c r="I88" s="15">
        <v>2501998.4762189896</v>
      </c>
      <c r="J88" s="15">
        <f t="shared" ref="J88:J136" si="1">I88/30</f>
        <v>83399.949207299651</v>
      </c>
      <c r="K88" s="15">
        <v>117061.7148</v>
      </c>
      <c r="L88" s="15">
        <v>20.316042780748667</v>
      </c>
      <c r="M88" s="15">
        <v>12.133008481010201</v>
      </c>
      <c r="N88" s="15">
        <v>0.25349807951888992</v>
      </c>
      <c r="O88" s="17">
        <v>107.3345257960644</v>
      </c>
      <c r="P88" s="15">
        <f t="shared" ref="P88:P136" si="2">N88*(R88/O88)</f>
        <v>0.25349807951888992</v>
      </c>
      <c r="Q88" s="15">
        <f t="shared" ref="Q88:Q136" si="3">P88+M88+L88</f>
        <v>32.702549341277759</v>
      </c>
      <c r="R88" s="17">
        <f>O88</f>
        <v>107.3345257960644</v>
      </c>
      <c r="S88" s="15">
        <f t="shared" ref="S88:S136" si="4">H88*(R88/O88)</f>
        <v>76695.445329207636</v>
      </c>
      <c r="T88" s="15">
        <f t="shared" ref="T88:T90" si="5">J88</f>
        <v>83399.949207299651</v>
      </c>
      <c r="U88" s="15">
        <f t="shared" ref="U88:U136" si="6">T88+S88</f>
        <v>160095.39453650729</v>
      </c>
      <c r="V88" s="15" t="str">
        <f>VLOOKUP(B88,NUTS_Europa!$B$2:$F$41,5,FALSE)</f>
        <v xml:space="preserve">Basse-Normandie </v>
      </c>
      <c r="W88" s="15" t="str">
        <f>VLOOKUP(C88,Puertos!$N$3:$O$27,2,FALSE)</f>
        <v>Gennevilliers</v>
      </c>
      <c r="X88" s="15" t="str">
        <f>VLOOKUP(D88,NUTS_Europa!$B$2:$F$41,5,FALSE)</f>
        <v>Düsseldorf</v>
      </c>
      <c r="Y88" s="15" t="str">
        <f>VLOOKUP(E88,Puertos!$N$3:$O$27,2,FALSE)</f>
        <v>Amberes</v>
      </c>
      <c r="Z88" s="15">
        <f t="shared" ref="Z88:Z136" si="7">Q88/24</f>
        <v>1.36260622255324</v>
      </c>
    </row>
    <row r="89" spans="2:29" s="15" customFormat="1" x14ac:dyDescent="0.25">
      <c r="B89" s="15" t="str">
        <f>VLOOKUP(F89,[1]NUTS_Europa!$A$2:$C$81,2,FALSE)</f>
        <v>DEA1</v>
      </c>
      <c r="C89" s="15">
        <f>VLOOKUP(F89,[1]NUTS_Europa!$A$2:$C$81,3,FALSE)</f>
        <v>253</v>
      </c>
      <c r="D89" s="15" t="str">
        <f>VLOOKUP(G89,[1]NUTS_Europa!$A$2:$C$81,2,FALSE)</f>
        <v>FRG0</v>
      </c>
      <c r="E89" s="15">
        <f>VLOOKUP(G89,[1]NUTS_Europa!$A$2:$C$81,3,FALSE)</f>
        <v>282</v>
      </c>
      <c r="F89" s="15">
        <v>9</v>
      </c>
      <c r="G89" s="15">
        <v>22</v>
      </c>
      <c r="H89" s="15">
        <v>525183.23576374946</v>
      </c>
      <c r="I89" s="15">
        <v>2970376.7033616146</v>
      </c>
      <c r="J89" s="15">
        <f t="shared" si="1"/>
        <v>99012.556778720493</v>
      </c>
      <c r="K89" s="15">
        <v>507158.32770000002</v>
      </c>
      <c r="L89" s="15">
        <v>35.71764705882353</v>
      </c>
      <c r="M89" s="15">
        <v>10.900211826451585</v>
      </c>
      <c r="N89" s="15">
        <v>1.9949158183275995</v>
      </c>
      <c r="O89" s="17">
        <v>844.67442029400002</v>
      </c>
      <c r="P89" s="15">
        <f t="shared" si="2"/>
        <v>1.5516744217080003</v>
      </c>
      <c r="Q89" s="15">
        <f t="shared" si="3"/>
        <v>48.169533306983112</v>
      </c>
      <c r="R89" s="15">
        <v>657</v>
      </c>
      <c r="S89" s="15">
        <f t="shared" si="4"/>
        <v>408495.12854513322</v>
      </c>
      <c r="T89" s="15">
        <f t="shared" si="5"/>
        <v>99012.556778720493</v>
      </c>
      <c r="U89" s="15">
        <f t="shared" si="6"/>
        <v>507507.68532385374</v>
      </c>
      <c r="V89" s="15" t="str">
        <f>VLOOKUP(B89,NUTS_Europa!$B$2:$F$41,5,FALSE)</f>
        <v>Düsseldorf</v>
      </c>
      <c r="W89" s="15" t="str">
        <f>VLOOKUP(C89,Puertos!$N$3:$O$27,2,FALSE)</f>
        <v>Amberes</v>
      </c>
      <c r="X89" s="15" t="str">
        <f>VLOOKUP(D89,NUTS_Europa!$B$2:$F$41,5,FALSE)</f>
        <v>Pays de la Loire</v>
      </c>
      <c r="Y89" s="15" t="str">
        <f>VLOOKUP(E89,Puertos!$N$3:$O$27,2,FALSE)</f>
        <v>Saint Nazaire</v>
      </c>
      <c r="Z89" s="15">
        <f t="shared" si="7"/>
        <v>2.007063887790963</v>
      </c>
    </row>
    <row r="90" spans="2:29" s="15" customFormat="1" x14ac:dyDescent="0.25">
      <c r="B90" s="15" t="str">
        <f>VLOOKUP(G90,[1]NUTS_Europa!$A$2:$C$81,2,FALSE)</f>
        <v>FRG0</v>
      </c>
      <c r="C90" s="15">
        <f>VLOOKUP(G90,[1]NUTS_Europa!$A$2:$C$81,3,FALSE)</f>
        <v>282</v>
      </c>
      <c r="D90" s="15" t="str">
        <f>VLOOKUP(F90,[1]NUTS_Europa!$A$2:$C$81,2,FALSE)</f>
        <v>DE80</v>
      </c>
      <c r="E90" s="15">
        <f>VLOOKUP(F90,[1]NUTS_Europa!$A$2:$C$81,3,FALSE)</f>
        <v>1069</v>
      </c>
      <c r="F90" s="15">
        <v>6</v>
      </c>
      <c r="G90" s="15">
        <v>22</v>
      </c>
      <c r="H90" s="15">
        <v>508403.83461718797</v>
      </c>
      <c r="I90" s="15">
        <v>3543115.7034538426</v>
      </c>
      <c r="J90" s="15">
        <f t="shared" si="1"/>
        <v>118103.85678179475</v>
      </c>
      <c r="K90" s="15">
        <v>137713.6226</v>
      </c>
      <c r="L90" s="15">
        <v>49.952941176470588</v>
      </c>
      <c r="M90" s="15">
        <v>9.5325727093392807</v>
      </c>
      <c r="N90" s="15">
        <v>1.7288460177480915</v>
      </c>
      <c r="O90" s="17">
        <v>844.67442029400002</v>
      </c>
      <c r="P90" s="15">
        <f t="shared" si="2"/>
        <v>1.3447214765485003</v>
      </c>
      <c r="Q90" s="15">
        <f t="shared" si="3"/>
        <v>60.830235362358366</v>
      </c>
      <c r="R90" s="15">
        <v>657</v>
      </c>
      <c r="S90" s="15">
        <f t="shared" si="4"/>
        <v>395443.8672680913</v>
      </c>
      <c r="T90" s="15">
        <f t="shared" si="5"/>
        <v>118103.85678179475</v>
      </c>
      <c r="U90" s="15">
        <f t="shared" si="6"/>
        <v>513547.72404988605</v>
      </c>
      <c r="V90" s="15" t="str">
        <f>VLOOKUP(B90,NUTS_Europa!$B$2:$F$41,5,FALSE)</f>
        <v>Pays de la Loire</v>
      </c>
      <c r="W90" s="15" t="str">
        <f>VLOOKUP(C90,Puertos!$N$3:$O$27,2,FALSE)</f>
        <v>Saint Nazaire</v>
      </c>
      <c r="X90" s="15" t="str">
        <f>VLOOKUP(D90,NUTS_Europa!$B$2:$F$41,5,FALSE)</f>
        <v>Mecklenburg-Vorpommern</v>
      </c>
      <c r="Y90" s="15" t="str">
        <f>VLOOKUP(E90,Puertos!$N$3:$O$27,2,FALSE)</f>
        <v>Hamburgo</v>
      </c>
      <c r="Z90" s="15">
        <f t="shared" si="7"/>
        <v>2.5345931400982651</v>
      </c>
    </row>
    <row r="91" spans="2:29" s="15" customFormat="1" x14ac:dyDescent="0.25">
      <c r="O91" s="17"/>
    </row>
    <row r="92" spans="2:29" s="15" customFormat="1" x14ac:dyDescent="0.25">
      <c r="B92" s="15" t="s">
        <v>14</v>
      </c>
      <c r="O92" s="17"/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J93" s="15" t="str">
        <f t="shared" ref="J93:P93" si="9">J86</f>
        <v>Coste fijo/buque</v>
      </c>
      <c r="K93" s="15" t="str">
        <f t="shared" si="9"/>
        <v>flow</v>
      </c>
      <c r="L93" s="15" t="str">
        <f t="shared" si="9"/>
        <v>TiempoNav</v>
      </c>
      <c r="M93" s="15" t="str">
        <f t="shared" si="9"/>
        <v>TiempoPort</v>
      </c>
      <c r="N93" s="15" t="str">
        <f t="shared" si="9"/>
        <v>TiempoCD</v>
      </c>
      <c r="O93" s="17" t="str">
        <f t="shared" si="9"/>
        <v>offer</v>
      </c>
      <c r="P93" s="15" t="str">
        <f t="shared" si="9"/>
        <v>Tiempo C/D</v>
      </c>
      <c r="Q93" s="15" t="str">
        <f t="shared" ref="Q93:Y93" si="10">Q86</f>
        <v>Tiempo total</v>
      </c>
      <c r="R93" s="15" t="str">
        <f t="shared" si="10"/>
        <v>TEUs/buque</v>
      </c>
      <c r="S93" s="15" t="str">
        <f t="shared" si="10"/>
        <v>Coste variable</v>
      </c>
      <c r="T93" s="15" t="str">
        <f t="shared" si="10"/>
        <v>Coste fijo</v>
      </c>
      <c r="U93" s="15" t="str">
        <f t="shared" si="10"/>
        <v>Coste Total</v>
      </c>
      <c r="V93" s="15" t="str">
        <f t="shared" si="10"/>
        <v>Nodo inicial</v>
      </c>
      <c r="W93" s="15" t="str">
        <f t="shared" si="10"/>
        <v>Puerto O</v>
      </c>
      <c r="X93" s="15" t="str">
        <f t="shared" si="10"/>
        <v>Nodo final</v>
      </c>
      <c r="Y93" s="15" t="str">
        <f t="shared" si="10"/>
        <v>Puerto D</v>
      </c>
    </row>
    <row r="94" spans="2:29" s="15" customFormat="1" x14ac:dyDescent="0.25">
      <c r="B94" s="15" t="str">
        <f>VLOOKUP(F94,[1]NUTS_Europa!$A$2:$C$81,2,FALSE)</f>
        <v>ES21</v>
      </c>
      <c r="C94" s="15">
        <f>VLOOKUP(F94,[1]NUTS_Europa!$A$2:$C$81,3,FALSE)</f>
        <v>1063</v>
      </c>
      <c r="D94" s="15" t="str">
        <f>VLOOKUP(G94,[1]NUTS_Europa!$A$2:$C$81,2,FALSE)</f>
        <v>ES61</v>
      </c>
      <c r="E94" s="15">
        <f>VLOOKUP(G94,[1]NUTS_Europa!$A$2:$C$81,3,FALSE)</f>
        <v>297</v>
      </c>
      <c r="F94" s="15">
        <v>54</v>
      </c>
      <c r="G94" s="15">
        <v>57</v>
      </c>
      <c r="H94" s="15">
        <v>1088812.2262402119</v>
      </c>
      <c r="I94" s="15">
        <v>11084789.985296361</v>
      </c>
      <c r="J94" s="15">
        <f t="shared" si="1"/>
        <v>369492.99950987869</v>
      </c>
      <c r="K94" s="15">
        <v>199597.76430000001</v>
      </c>
      <c r="L94" s="15">
        <v>31.336898395721928</v>
      </c>
      <c r="M94" s="15">
        <v>12.425518223189197</v>
      </c>
      <c r="N94" s="15">
        <v>1.6106890120944284</v>
      </c>
      <c r="O94" s="17">
        <v>930.08608671409615</v>
      </c>
      <c r="P94" s="15">
        <f t="shared" si="2"/>
        <v>0</v>
      </c>
      <c r="Q94" s="15">
        <f t="shared" si="3"/>
        <v>43.762416618911125</v>
      </c>
      <c r="S94" s="15">
        <f t="shared" si="4"/>
        <v>0</v>
      </c>
      <c r="U94" s="15">
        <f t="shared" si="6"/>
        <v>0</v>
      </c>
      <c r="V94" s="15" t="str">
        <f>VLOOKUP(B94,NUTS_Europa!$B$2:$F$41,5,FALSE)</f>
        <v>País Vasco</v>
      </c>
      <c r="W94" s="15" t="str">
        <f>VLOOKUP(C94,Puertos!$N$3:$O$27,2,FALSE)</f>
        <v>Barcelona</v>
      </c>
      <c r="X94" s="15" t="str">
        <f>VLOOKUP(D94,NUTS_Europa!$B$2:$F$41,5,FALSE)</f>
        <v>Andalucía</v>
      </c>
      <c r="Y94" s="15" t="str">
        <f>VLOOKUP(E94,Puertos!$N$3:$O$27,2,FALSE)</f>
        <v>Cádiz</v>
      </c>
      <c r="Z94" s="15">
        <f t="shared" si="7"/>
        <v>1.8234340257879635</v>
      </c>
    </row>
    <row r="95" spans="2:29" s="15" customFormat="1" x14ac:dyDescent="0.25">
      <c r="B95" s="15" t="str">
        <f>VLOOKUP(G95,[1]NUTS_Europa!$A$2:$C$81,2,FALSE)</f>
        <v>ES61</v>
      </c>
      <c r="C95" s="15">
        <f>VLOOKUP(G95,[1]NUTS_Europa!$A$2:$C$81,3,FALSE)</f>
        <v>297</v>
      </c>
      <c r="D95" s="15" t="str">
        <f>VLOOKUP(F95,[1]NUTS_Europa!$A$2:$C$81,2,FALSE)</f>
        <v>ES52</v>
      </c>
      <c r="E95" s="15">
        <f>VLOOKUP(F95,[1]NUTS_Europa!$A$2:$C$81,3,FALSE)</f>
        <v>1063</v>
      </c>
      <c r="F95" s="15">
        <v>56</v>
      </c>
      <c r="G95" s="15">
        <v>57</v>
      </c>
      <c r="H95" s="15">
        <v>790838.68646744348</v>
      </c>
      <c r="I95" s="15">
        <v>11084789.985296361</v>
      </c>
      <c r="J95" s="15">
        <f t="shared" si="1"/>
        <v>369492.99950987869</v>
      </c>
      <c r="K95" s="15">
        <v>176841.96369999999</v>
      </c>
      <c r="L95" s="15">
        <v>31.336898395721928</v>
      </c>
      <c r="M95" s="15">
        <v>12.425518223189197</v>
      </c>
      <c r="N95" s="15">
        <v>1.6106890120944284</v>
      </c>
      <c r="O95" s="17">
        <v>930.08608671409615</v>
      </c>
      <c r="P95" s="15">
        <f t="shared" si="2"/>
        <v>0</v>
      </c>
      <c r="Q95" s="15">
        <f t="shared" si="3"/>
        <v>43.762416618911125</v>
      </c>
      <c r="S95" s="15">
        <f t="shared" si="4"/>
        <v>0</v>
      </c>
      <c r="U95" s="15">
        <f t="shared" si="6"/>
        <v>0</v>
      </c>
      <c r="V95" s="15" t="str">
        <f>VLOOKUP(B95,NUTS_Europa!$B$2:$F$41,5,FALSE)</f>
        <v>Andalucía</v>
      </c>
      <c r="W95" s="15" t="str">
        <f>VLOOKUP(C95,Puertos!$N$3:$O$27,2,FALSE)</f>
        <v>Cádiz</v>
      </c>
      <c r="X95" s="15" t="str">
        <f>VLOOKUP(D95,NUTS_Europa!$B$2:$F$41,5,FALSE)</f>
        <v xml:space="preserve">Comunitat Valenciana </v>
      </c>
      <c r="Y95" s="15" t="str">
        <f>VLOOKUP(E95,Puertos!$N$3:$O$27,2,FALSE)</f>
        <v>Barcelona</v>
      </c>
      <c r="Z95" s="15">
        <f t="shared" si="7"/>
        <v>1.8234340257879635</v>
      </c>
    </row>
    <row r="96" spans="2:29" s="15" customFormat="1" x14ac:dyDescent="0.25">
      <c r="B96" s="15" t="str">
        <f>VLOOKUP(F96,[1]NUTS_Europa!$A$2:$C$81,2,FALSE)</f>
        <v>ES52</v>
      </c>
      <c r="C96" s="15">
        <f>VLOOKUP(F96,[1]NUTS_Europa!$A$2:$C$81,3,FALSE)</f>
        <v>1063</v>
      </c>
      <c r="D96" s="15" t="str">
        <f>VLOOKUP(G96,[1]NUTS_Europa!$A$2:$C$81,2,FALSE)</f>
        <v>ES62</v>
      </c>
      <c r="E96" s="15">
        <f>VLOOKUP(G96,[1]NUTS_Europa!$A$2:$C$81,3,FALSE)</f>
        <v>462</v>
      </c>
      <c r="F96" s="15">
        <v>56</v>
      </c>
      <c r="G96" s="15">
        <v>58</v>
      </c>
      <c r="H96" s="15">
        <v>1091407.6392995492</v>
      </c>
      <c r="I96" s="15">
        <v>10736726.778140156</v>
      </c>
      <c r="J96" s="15">
        <f t="shared" si="1"/>
        <v>357890.89260467183</v>
      </c>
      <c r="K96" s="15">
        <v>163171.4883</v>
      </c>
      <c r="L96" s="15">
        <v>24.598930481283425</v>
      </c>
      <c r="M96" s="15">
        <v>8.9321749704027589</v>
      </c>
      <c r="N96" s="15">
        <v>1.7414835600679568</v>
      </c>
      <c r="O96" s="17">
        <v>1005.6128882100924</v>
      </c>
      <c r="P96" s="15">
        <f t="shared" si="2"/>
        <v>1.2537966769035558</v>
      </c>
      <c r="Q96" s="15">
        <f t="shared" si="3"/>
        <v>34.784902128589735</v>
      </c>
      <c r="R96" s="15">
        <v>724</v>
      </c>
      <c r="S96" s="15">
        <f t="shared" si="4"/>
        <v>785768.69898647279</v>
      </c>
      <c r="T96" s="15">
        <f>2*J96</f>
        <v>715781.78520934365</v>
      </c>
      <c r="U96" s="15">
        <f t="shared" si="6"/>
        <v>1501550.4841958163</v>
      </c>
      <c r="V96" s="15" t="str">
        <f>VLOOKUP(B96,NUTS_Europa!$B$2:$F$41,5,FALSE)</f>
        <v xml:space="preserve">Comunitat Valenciana </v>
      </c>
      <c r="W96" s="15" t="str">
        <f>VLOOKUP(C96,Puertos!$N$3:$O$27,2,FALSE)</f>
        <v>Barcelona</v>
      </c>
      <c r="X96" s="15" t="str">
        <f>VLOOKUP(D96,NUTS_Europa!$B$2:$F$41,5,FALSE)</f>
        <v>Región de Murcia</v>
      </c>
      <c r="Y96" s="15" t="str">
        <f>VLOOKUP(E96,Puertos!$N$3:$O$27,2,FALSE)</f>
        <v>Málaga</v>
      </c>
      <c r="Z96" s="15">
        <f t="shared" si="7"/>
        <v>1.4493709220245723</v>
      </c>
      <c r="AA96" s="15">
        <f>SUM(Q96:Q99)</f>
        <v>258.84114125230064</v>
      </c>
      <c r="AB96" s="15">
        <f>AA96/24</f>
        <v>10.785047552179194</v>
      </c>
      <c r="AC96" s="15">
        <f>AB96/7</f>
        <v>1.5407210788827419</v>
      </c>
    </row>
    <row r="97" spans="2:26" s="15" customFormat="1" x14ac:dyDescent="0.25">
      <c r="B97" s="15" t="str">
        <f>VLOOKUP(G97,[1]NUTS_Europa!$A$2:$C$81,2,FALSE)</f>
        <v>ES62</v>
      </c>
      <c r="C97" s="15">
        <f>VLOOKUP(G97,[1]NUTS_Europa!$A$2:$C$81,3,FALSE)</f>
        <v>462</v>
      </c>
      <c r="D97" s="15" t="str">
        <f>VLOOKUP(F97,[1]NUTS_Europa!$A$2:$C$81,2,FALSE)</f>
        <v>ES51</v>
      </c>
      <c r="E97" s="15">
        <f>VLOOKUP(F97,[1]NUTS_Europa!$A$2:$C$81,3,FALSE)</f>
        <v>1064</v>
      </c>
      <c r="F97" s="15">
        <v>55</v>
      </c>
      <c r="G97" s="15">
        <v>58</v>
      </c>
      <c r="H97" s="15">
        <v>1079348.9125304159</v>
      </c>
      <c r="I97" s="15">
        <v>2056289.7492243142</v>
      </c>
      <c r="J97" s="15">
        <f t="shared" si="1"/>
        <v>68542.991640810476</v>
      </c>
      <c r="K97" s="15">
        <v>114203.5226</v>
      </c>
      <c r="L97" s="15">
        <v>17.807486631016044</v>
      </c>
      <c r="M97" s="15">
        <v>9.3173547081665902</v>
      </c>
      <c r="N97" s="15">
        <v>1.7414835600679568</v>
      </c>
      <c r="O97" s="17">
        <v>1005.6128882100924</v>
      </c>
      <c r="P97" s="15">
        <f t="shared" si="2"/>
        <v>1.2537966769035558</v>
      </c>
      <c r="Q97" s="15">
        <f t="shared" si="3"/>
        <v>28.378638016086189</v>
      </c>
      <c r="R97" s="15">
        <v>724</v>
      </c>
      <c r="S97" s="15">
        <f t="shared" si="4"/>
        <v>777086.91071266483</v>
      </c>
      <c r="T97" s="15">
        <f t="shared" ref="T97:T99" si="11">2*J97</f>
        <v>137085.98328162095</v>
      </c>
      <c r="U97" s="15">
        <f t="shared" si="6"/>
        <v>914172.89399428573</v>
      </c>
      <c r="V97" s="15" t="str">
        <f>VLOOKUP(B97,NUTS_Europa!$B$2:$F$41,5,FALSE)</f>
        <v>Región de Murcia</v>
      </c>
      <c r="W97" s="15" t="str">
        <f>VLOOKUP(C97,Puertos!$N$3:$O$27,2,FALSE)</f>
        <v>Málaga</v>
      </c>
      <c r="X97" s="15" t="str">
        <f>VLOOKUP(D97,NUTS_Europa!$B$2:$F$41,5,FALSE)</f>
        <v>Cataluña</v>
      </c>
      <c r="Y97" s="15" t="str">
        <f>VLOOKUP(E97,Puertos!$N$3:$O$27,2,FALSE)</f>
        <v>Valencia</v>
      </c>
      <c r="Z97" s="15">
        <f t="shared" si="7"/>
        <v>1.1824432506702578</v>
      </c>
    </row>
    <row r="98" spans="2:26" s="15" customFormat="1" x14ac:dyDescent="0.25">
      <c r="B98" s="15" t="str">
        <f>VLOOKUP(F98,[1]NUTS_Europa!$A$2:$C$81,2,FALSE)</f>
        <v>ES51</v>
      </c>
      <c r="C98" s="15">
        <f>VLOOKUP(F98,[1]NUTS_Europa!$A$2:$C$81,3,FALSE)</f>
        <v>1064</v>
      </c>
      <c r="D98" s="15" t="str">
        <f>VLOOKUP(G98,[1]NUTS_Europa!$A$2:$C$81,2,FALSE)</f>
        <v>FRD2</v>
      </c>
      <c r="E98" s="15">
        <f>VLOOKUP(G98,[1]NUTS_Europa!$A$2:$C$81,3,FALSE)</f>
        <v>271</v>
      </c>
      <c r="F98" s="15">
        <v>55</v>
      </c>
      <c r="G98" s="15">
        <v>60</v>
      </c>
      <c r="H98" s="15">
        <v>189292.80109515847</v>
      </c>
      <c r="I98" s="15">
        <v>4971031.5134012867</v>
      </c>
      <c r="J98" s="15">
        <f t="shared" si="1"/>
        <v>165701.05044670956</v>
      </c>
      <c r="K98" s="15">
        <v>507158.32770000002</v>
      </c>
      <c r="L98" s="15">
        <v>82.406417112299465</v>
      </c>
      <c r="M98" s="15">
        <v>11.466679310676488</v>
      </c>
      <c r="N98" s="15">
        <v>0.7358341066701839</v>
      </c>
      <c r="O98" s="17">
        <v>359.511628626</v>
      </c>
      <c r="P98" s="15">
        <f t="shared" si="2"/>
        <v>0.7358341066701839</v>
      </c>
      <c r="Q98" s="15">
        <f t="shared" si="3"/>
        <v>94.60893052964613</v>
      </c>
      <c r="R98" s="17">
        <f>O98</f>
        <v>359.511628626</v>
      </c>
      <c r="S98" s="15">
        <f t="shared" si="4"/>
        <v>189292.80109515847</v>
      </c>
      <c r="T98" s="15">
        <f t="shared" si="11"/>
        <v>331402.10089341912</v>
      </c>
      <c r="U98" s="15">
        <f t="shared" si="6"/>
        <v>520694.90198857756</v>
      </c>
      <c r="V98" s="15" t="str">
        <f>VLOOKUP(B98,NUTS_Europa!$B$2:$F$41,5,FALSE)</f>
        <v>Cataluña</v>
      </c>
      <c r="W98" s="15" t="str">
        <f>VLOOKUP(C98,Puertos!$N$3:$O$27,2,FALSE)</f>
        <v>Valencia</v>
      </c>
      <c r="X98" s="15" t="str">
        <f>VLOOKUP(D98,NUTS_Europa!$B$2:$F$41,5,FALSE)</f>
        <v xml:space="preserve">Haute-Normandie </v>
      </c>
      <c r="Y98" s="15" t="str">
        <f>VLOOKUP(E98,Puertos!$N$3:$O$27,2,FALSE)</f>
        <v>Lyon</v>
      </c>
      <c r="Z98" s="15">
        <f t="shared" si="7"/>
        <v>3.9420387720685888</v>
      </c>
    </row>
    <row r="99" spans="2:26" s="15" customFormat="1" x14ac:dyDescent="0.25">
      <c r="B99" s="15" t="str">
        <f>VLOOKUP(G99,[1]NUTS_Europa!$A$2:$C$81,2,FALSE)</f>
        <v>FRD2</v>
      </c>
      <c r="C99" s="15">
        <f>VLOOKUP(G99,[1]NUTS_Europa!$A$2:$C$81,3,FALSE)</f>
        <v>271</v>
      </c>
      <c r="D99" s="15" t="str">
        <f>VLOOKUP(F99,[1]NUTS_Europa!$A$2:$C$81,2,FALSE)</f>
        <v>ES21</v>
      </c>
      <c r="E99" s="15">
        <f>VLOOKUP(F99,[1]NUTS_Europa!$A$2:$C$81,3,FALSE)</f>
        <v>1063</v>
      </c>
      <c r="F99" s="15">
        <v>54</v>
      </c>
      <c r="G99" s="15">
        <v>60</v>
      </c>
      <c r="H99" s="15">
        <v>309206.93576439511</v>
      </c>
      <c r="I99" s="15">
        <v>13662769.574836042</v>
      </c>
      <c r="J99" s="15">
        <f t="shared" si="1"/>
        <v>455425.65249453473</v>
      </c>
      <c r="K99" s="15">
        <v>159445.52859999999</v>
      </c>
      <c r="L99" s="15">
        <v>89.251336898395721</v>
      </c>
      <c r="M99" s="15">
        <v>11.081499572912659</v>
      </c>
      <c r="N99" s="15">
        <v>0.7358341066701839</v>
      </c>
      <c r="O99" s="17">
        <v>359.511628626</v>
      </c>
      <c r="P99" s="15">
        <f t="shared" si="2"/>
        <v>0.7358341066701839</v>
      </c>
      <c r="Q99" s="15">
        <f t="shared" si="3"/>
        <v>101.06867057797857</v>
      </c>
      <c r="R99" s="17">
        <f>O99</f>
        <v>359.511628626</v>
      </c>
      <c r="S99" s="15">
        <f t="shared" si="4"/>
        <v>309206.93576439511</v>
      </c>
      <c r="T99" s="15">
        <f t="shared" si="11"/>
        <v>910851.30498906947</v>
      </c>
      <c r="U99" s="15">
        <f t="shared" si="6"/>
        <v>1220058.2407534646</v>
      </c>
      <c r="V99" s="15" t="str">
        <f>VLOOKUP(B99,NUTS_Europa!$B$2:$F$41,5,FALSE)</f>
        <v xml:space="preserve">Haute-Normandie </v>
      </c>
      <c r="W99" s="15" t="str">
        <f>VLOOKUP(C99,Puertos!$N$3:$O$27,2,FALSE)</f>
        <v>Lyon</v>
      </c>
      <c r="X99" s="15" t="str">
        <f>VLOOKUP(D99,NUTS_Europa!$B$2:$F$41,5,FALSE)</f>
        <v>País Vasco</v>
      </c>
      <c r="Y99" s="15" t="str">
        <f>VLOOKUP(E99,Puertos!$N$3:$O$27,2,FALSE)</f>
        <v>Barcelona</v>
      </c>
      <c r="Z99" s="15">
        <f t="shared" si="7"/>
        <v>4.2111946074157736</v>
      </c>
    </row>
    <row r="100" spans="2:26" s="15" customFormat="1" x14ac:dyDescent="0.25">
      <c r="O100" s="17"/>
    </row>
    <row r="101" spans="2:26" s="15" customFormat="1" x14ac:dyDescent="0.25">
      <c r="B101" s="15" t="s">
        <v>15</v>
      </c>
      <c r="O101" s="17"/>
    </row>
    <row r="102" spans="2:26" s="15" customFormat="1" x14ac:dyDescent="0.25">
      <c r="B102" s="15" t="str">
        <f>B3</f>
        <v>nodo inicial</v>
      </c>
      <c r="C102" s="15" t="str">
        <f t="shared" ref="C102:I102" si="12">C3</f>
        <v>puerto O</v>
      </c>
      <c r="D102" s="15" t="str">
        <f t="shared" si="12"/>
        <v>nodo final</v>
      </c>
      <c r="E102" s="15" t="str">
        <f t="shared" si="12"/>
        <v>puerto D</v>
      </c>
      <c r="F102" s="15" t="str">
        <f t="shared" si="12"/>
        <v>Var1</v>
      </c>
      <c r="G102" s="15" t="str">
        <f t="shared" si="12"/>
        <v>Var2</v>
      </c>
      <c r="H102" s="15" t="str">
        <f t="shared" si="12"/>
        <v>Coste variable</v>
      </c>
      <c r="I102" s="15" t="str">
        <f t="shared" si="12"/>
        <v>Coste fijo</v>
      </c>
      <c r="K102" s="15" t="str">
        <f>J3</f>
        <v>flow</v>
      </c>
      <c r="L102" s="15" t="str">
        <f>K3</f>
        <v>TiempoNav</v>
      </c>
      <c r="M102" s="15" t="str">
        <f>L3</f>
        <v>TiempoPort</v>
      </c>
      <c r="N102" s="15" t="str">
        <f>M3</f>
        <v>TiempoCD</v>
      </c>
      <c r="O102" s="17" t="str">
        <f>N3</f>
        <v>offer</v>
      </c>
    </row>
    <row r="103" spans="2:26" s="15" customFormat="1" x14ac:dyDescent="0.25">
      <c r="B103" s="15" t="str">
        <f>VLOOKUP(F103,[1]NUTS_Europa!$A$2:$C$81,2,FALSE)</f>
        <v>ES61</v>
      </c>
      <c r="C103" s="15">
        <f>VLOOKUP(F103,[1]NUTS_Europa!$A$2:$C$81,3,FALSE)</f>
        <v>61</v>
      </c>
      <c r="D103" s="15" t="str">
        <f>VLOOKUP(G103,[1]NUTS_Europa!$A$2:$C$81,2,FALSE)</f>
        <v>PT11</v>
      </c>
      <c r="E103" s="15">
        <f>VLOOKUP(G103,[1]NUTS_Europa!$A$2:$C$81,3,FALSE)</f>
        <v>111</v>
      </c>
      <c r="F103" s="15">
        <v>17</v>
      </c>
      <c r="G103" s="15">
        <v>36</v>
      </c>
      <c r="H103" s="15">
        <v>1647494.9262593898</v>
      </c>
      <c r="I103" s="15">
        <v>1976079.1827577688</v>
      </c>
      <c r="K103" s="15">
        <v>507158.32770000002</v>
      </c>
      <c r="L103" s="15">
        <v>17.122459893048127</v>
      </c>
      <c r="M103" s="15">
        <v>7.4307417077380151</v>
      </c>
      <c r="N103" s="15">
        <v>4.5542248284823179</v>
      </c>
      <c r="O103" s="17">
        <v>2825.2662665986036</v>
      </c>
    </row>
    <row r="104" spans="2:26" s="15" customFormat="1" x14ac:dyDescent="0.25">
      <c r="B104" s="15" t="str">
        <f>VLOOKUP(G104,[1]NUTS_Europa!$A$2:$C$81,2,FALSE)</f>
        <v>PT11</v>
      </c>
      <c r="C104" s="15">
        <f>VLOOKUP(G104,[1]NUTS_Europa!$A$2:$C$81,3,FALSE)</f>
        <v>111</v>
      </c>
      <c r="D104" s="15" t="str">
        <f>VLOOKUP(F104,[1]NUTS_Europa!$A$2:$C$81,2,FALSE)</f>
        <v>FRJ1</v>
      </c>
      <c r="E104" s="15">
        <f>VLOOKUP(F104,[1]NUTS_Europa!$A$2:$C$81,3,FALSE)</f>
        <v>1063</v>
      </c>
      <c r="F104" s="15">
        <v>26</v>
      </c>
      <c r="G104" s="15">
        <v>36</v>
      </c>
      <c r="H104" s="15">
        <v>1919349.9219008428</v>
      </c>
      <c r="I104" s="15">
        <v>11970639.042842485</v>
      </c>
      <c r="K104" s="15">
        <v>114346.8514</v>
      </c>
      <c r="L104" s="15">
        <v>51.710695187165776</v>
      </c>
      <c r="M104" s="15">
        <v>9.0456496950270289</v>
      </c>
      <c r="N104" s="15">
        <v>4.8926926193771338</v>
      </c>
      <c r="O104" s="17">
        <v>2825.2662665986036</v>
      </c>
    </row>
    <row r="105" spans="2:26" s="15" customFormat="1" x14ac:dyDescent="0.25">
      <c r="B105" s="15" t="str">
        <f>VLOOKUP(F105,[1]NUTS_Europa!$A$2:$C$81,2,FALSE)</f>
        <v>FRJ1</v>
      </c>
      <c r="C105" s="15">
        <f>VLOOKUP(F105,[1]NUTS_Europa!$A$2:$C$81,3,FALSE)</f>
        <v>1063</v>
      </c>
      <c r="D105" s="15" t="str">
        <f>VLOOKUP(G105,[1]NUTS_Europa!$A$2:$C$81,2,FALSE)</f>
        <v>PT17</v>
      </c>
      <c r="E105" s="15">
        <f>VLOOKUP(G105,[1]NUTS_Europa!$A$2:$C$81,3,FALSE)</f>
        <v>294</v>
      </c>
      <c r="F105" s="15">
        <v>26</v>
      </c>
      <c r="G105" s="15">
        <v>39</v>
      </c>
      <c r="H105" s="15">
        <v>1462287.9541431174</v>
      </c>
      <c r="I105" s="15">
        <v>11677135.490865253</v>
      </c>
      <c r="K105" s="15">
        <v>137713.6226</v>
      </c>
      <c r="L105" s="15">
        <v>43.529411764705884</v>
      </c>
      <c r="M105" s="15">
        <v>11.931120216959847</v>
      </c>
      <c r="N105" s="15">
        <v>4.8926926193771338</v>
      </c>
      <c r="O105" s="17">
        <v>2825.2662665986036</v>
      </c>
    </row>
    <row r="106" spans="2:26" s="15" customFormat="1" x14ac:dyDescent="0.25">
      <c r="B106" s="15" t="s">
        <v>19</v>
      </c>
      <c r="C106" s="15">
        <v>294</v>
      </c>
      <c r="D106" s="15" t="s">
        <v>18</v>
      </c>
      <c r="E106" s="15">
        <v>1065</v>
      </c>
      <c r="F106" s="15">
        <v>37</v>
      </c>
      <c r="G106" s="15">
        <v>39</v>
      </c>
      <c r="H106" s="15">
        <v>887913.33398106415</v>
      </c>
      <c r="I106" s="15">
        <v>1509862.9330134692</v>
      </c>
      <c r="K106" s="15">
        <v>507158.32770000002</v>
      </c>
      <c r="L106" s="15">
        <v>2.4064171122994655</v>
      </c>
      <c r="M106" s="15">
        <v>11.460795347251846</v>
      </c>
      <c r="N106" s="15">
        <v>4.8926926193771338</v>
      </c>
      <c r="O106" s="17">
        <v>2825.2662665986036</v>
      </c>
    </row>
    <row r="107" spans="2:26" s="15" customFormat="1" x14ac:dyDescent="0.25">
      <c r="B107" s="15" t="str">
        <f>VLOOKUP(G107,[1]NUTS_Europa!$A$2:$C$81,2,FALSE)</f>
        <v>PT15</v>
      </c>
      <c r="C107" s="15">
        <f>VLOOKUP(G107,[1]NUTS_Europa!$A$2:$C$81,3,FALSE)</f>
        <v>1065</v>
      </c>
      <c r="D107" s="15" t="str">
        <f>VLOOKUP(F107,[1]NUTS_Europa!$A$2:$C$81,2,FALSE)</f>
        <v>NL33</v>
      </c>
      <c r="E107" s="15">
        <f>VLOOKUP(F107,[1]NUTS_Europa!$A$2:$C$81,3,FALSE)</f>
        <v>250</v>
      </c>
      <c r="F107" s="15">
        <v>33</v>
      </c>
      <c r="G107" s="15">
        <v>37</v>
      </c>
      <c r="H107" s="15">
        <v>2539280.9657126791</v>
      </c>
      <c r="I107" s="15">
        <v>4325385.1396643575</v>
      </c>
      <c r="K107" s="15">
        <v>114346.8514</v>
      </c>
      <c r="L107" s="15">
        <v>62.340106951871661</v>
      </c>
      <c r="M107" s="15">
        <v>10.169972330229228</v>
      </c>
      <c r="N107" s="15">
        <v>14.497804583942713</v>
      </c>
      <c r="O107" s="17">
        <v>7083.2940335706926</v>
      </c>
    </row>
    <row r="108" spans="2:26" s="15" customFormat="1" x14ac:dyDescent="0.25">
      <c r="B108" s="15" t="s">
        <v>16</v>
      </c>
      <c r="C108" s="15">
        <v>250</v>
      </c>
      <c r="D108" s="15" t="s">
        <v>17</v>
      </c>
      <c r="E108" s="15">
        <v>1065</v>
      </c>
      <c r="F108" s="15">
        <v>33</v>
      </c>
      <c r="G108" s="15">
        <v>40</v>
      </c>
      <c r="H108" s="15">
        <v>2037061.2521444503</v>
      </c>
      <c r="I108" s="15">
        <v>4325385.1396643575</v>
      </c>
      <c r="K108" s="15">
        <v>137713.6226</v>
      </c>
      <c r="L108" s="15">
        <v>62.340106951871661</v>
      </c>
      <c r="M108" s="15">
        <v>10.169972330229228</v>
      </c>
      <c r="N108" s="15">
        <v>14.497804583942713</v>
      </c>
      <c r="O108" s="17">
        <v>7083.2940335706926</v>
      </c>
    </row>
    <row r="109" spans="2:26" s="15" customFormat="1" x14ac:dyDescent="0.25">
      <c r="B109" s="15" t="str">
        <f>VLOOKUP(G109,[1]NUTS_Europa!$A$2:$C$81,2,FALSE)</f>
        <v>PT18</v>
      </c>
      <c r="C109" s="15">
        <f>VLOOKUP(G109,[1]NUTS_Europa!$A$2:$C$81,3,FALSE)</f>
        <v>1065</v>
      </c>
      <c r="D109" s="15" t="str">
        <f>VLOOKUP(F109,[1]NUTS_Europa!$A$2:$C$81,2,FALSE)</f>
        <v>ES62</v>
      </c>
      <c r="E109" s="15">
        <f>VLOOKUP(F109,[1]NUTS_Europa!$A$2:$C$81,3,FALSE)</f>
        <v>1064</v>
      </c>
      <c r="F109" s="15">
        <v>18</v>
      </c>
      <c r="G109" s="15">
        <v>40</v>
      </c>
      <c r="H109" s="15">
        <v>3797055.0404983126</v>
      </c>
      <c r="I109" s="15">
        <v>2748656.0765834162</v>
      </c>
      <c r="K109" s="15">
        <v>163029.68049999999</v>
      </c>
      <c r="L109" s="15">
        <v>30.809090909090909</v>
      </c>
      <c r="M109" s="15">
        <v>11.092036670979276</v>
      </c>
      <c r="N109" s="15">
        <v>12.266589117157068</v>
      </c>
      <c r="O109" s="17">
        <v>7083.2940335706926</v>
      </c>
    </row>
    <row r="110" spans="2:26" s="15" customFormat="1" x14ac:dyDescent="0.25">
      <c r="B110" s="15" t="str">
        <f>VLOOKUP(F110,[1]NUTS_Europa!$A$2:$C$81,2,FALSE)</f>
        <v>ES62</v>
      </c>
      <c r="C110" s="15">
        <f>VLOOKUP(F110,[1]NUTS_Europa!$A$2:$C$81,3,FALSE)</f>
        <v>1064</v>
      </c>
      <c r="D110" s="15" t="str">
        <f>VLOOKUP(G110,[1]NUTS_Europa!$A$2:$C$81,2,FALSE)</f>
        <v>PT16</v>
      </c>
      <c r="E110" s="15">
        <f>VLOOKUP(G110,[1]NUTS_Europa!$A$2:$C$81,3,FALSE)</f>
        <v>111</v>
      </c>
      <c r="F110" s="15">
        <v>18</v>
      </c>
      <c r="G110" s="15">
        <v>38</v>
      </c>
      <c r="H110" s="15">
        <v>1477417.7598450945</v>
      </c>
      <c r="I110" s="15">
        <v>3048171.4671901423</v>
      </c>
      <c r="K110" s="15">
        <v>115262.5922</v>
      </c>
      <c r="L110" s="15">
        <v>39.471711229946521</v>
      </c>
      <c r="M110" s="15">
        <v>9.4308294327908584</v>
      </c>
      <c r="N110" s="15">
        <v>4.8926926193771338</v>
      </c>
      <c r="O110" s="17">
        <v>2825.2662665986036</v>
      </c>
    </row>
    <row r="111" spans="2:26" s="15" customFormat="1" x14ac:dyDescent="0.25">
      <c r="B111" s="15" t="str">
        <f>VLOOKUP(G111,[1]NUTS_Europa!$A$2:$C$81,2,FALSE)</f>
        <v>PT16</v>
      </c>
      <c r="C111" s="15">
        <f>VLOOKUP(G111,[1]NUTS_Europa!$A$2:$C$81,3,FALSE)</f>
        <v>111</v>
      </c>
      <c r="D111" s="15" t="str">
        <f>VLOOKUP(F111,[1]NUTS_Europa!$A$2:$C$81,2,FALSE)</f>
        <v>ES61</v>
      </c>
      <c r="E111" s="15">
        <f>VLOOKUP(F111,[1]NUTS_Europa!$A$2:$C$81,3,FALSE)</f>
        <v>61</v>
      </c>
      <c r="F111" s="15">
        <v>17</v>
      </c>
      <c r="G111" s="15">
        <v>38</v>
      </c>
      <c r="H111" s="15">
        <v>1554755.5610582908</v>
      </c>
      <c r="I111" s="15">
        <v>1976079.1827577688</v>
      </c>
      <c r="K111" s="15">
        <v>118487.9544</v>
      </c>
      <c r="L111" s="15">
        <v>17.122459893048127</v>
      </c>
      <c r="M111" s="15">
        <v>7.4307417077380151</v>
      </c>
      <c r="N111" s="15">
        <v>4.5542248284823179</v>
      </c>
      <c r="O111" s="17">
        <v>2825.2662665986036</v>
      </c>
    </row>
    <row r="112" spans="2:26" s="15" customFormat="1" x14ac:dyDescent="0.25">
      <c r="O112" s="17"/>
    </row>
    <row r="113" spans="2:26" s="15" customFormat="1" x14ac:dyDescent="0.25">
      <c r="B113" s="15" t="s">
        <v>20</v>
      </c>
      <c r="O113" s="17"/>
    </row>
    <row r="114" spans="2:26" s="15" customFormat="1" x14ac:dyDescent="0.25">
      <c r="B114" s="15" t="str">
        <f>B102</f>
        <v>nodo inicial</v>
      </c>
      <c r="C114" s="15" t="str">
        <f t="shared" ref="C114:I114" si="13">C102</f>
        <v>puerto O</v>
      </c>
      <c r="D114" s="15" t="str">
        <f t="shared" si="13"/>
        <v>nodo final</v>
      </c>
      <c r="E114" s="15" t="str">
        <f t="shared" si="13"/>
        <v>puerto D</v>
      </c>
      <c r="F114" s="15" t="str">
        <f t="shared" si="13"/>
        <v>Var1</v>
      </c>
      <c r="G114" s="15" t="str">
        <f t="shared" si="13"/>
        <v>Var2</v>
      </c>
      <c r="H114" s="15" t="str">
        <f t="shared" si="13"/>
        <v>Coste variable</v>
      </c>
      <c r="I114" s="15" t="str">
        <f t="shared" si="13"/>
        <v>Coste fijo</v>
      </c>
      <c r="K114" s="15" t="str">
        <f>K102</f>
        <v>flow</v>
      </c>
      <c r="L114" s="15" t="str">
        <f>L102</f>
        <v>TiempoNav</v>
      </c>
      <c r="M114" s="15" t="str">
        <f>M102</f>
        <v>TiempoPort</v>
      </c>
      <c r="N114" s="15" t="str">
        <f>N102</f>
        <v>TiempoCD</v>
      </c>
      <c r="O114" s="17" t="str">
        <f>O102</f>
        <v>offer</v>
      </c>
    </row>
    <row r="115" spans="2:26" s="15" customFormat="1" x14ac:dyDescent="0.25">
      <c r="B115" s="15" t="str">
        <f>VLOOKUP(F115,[1]NUTS_Europa!$A$2:$C$81,2,FALSE)</f>
        <v>DE60</v>
      </c>
      <c r="C115" s="15">
        <f>VLOOKUP(F115,[1]NUTS_Europa!$A$2:$C$81,3,FALSE)</f>
        <v>1069</v>
      </c>
      <c r="D115" s="15" t="str">
        <f>VLOOKUP(G115,[1]NUTS_Europa!$A$2:$C$81,2,FALSE)</f>
        <v>FRD2</v>
      </c>
      <c r="E115" s="15">
        <f>VLOOKUP(G115,[1]NUTS_Europa!$A$2:$C$81,3,FALSE)</f>
        <v>269</v>
      </c>
      <c r="F115" s="15">
        <v>5</v>
      </c>
      <c r="G115" s="15">
        <v>20</v>
      </c>
      <c r="H115" s="15">
        <v>2206171.8229175531</v>
      </c>
      <c r="I115" s="15">
        <v>2858282.6355751557</v>
      </c>
      <c r="K115" s="15">
        <v>145277.79319999999</v>
      </c>
      <c r="L115" s="15">
        <v>27.863636363636363</v>
      </c>
      <c r="M115" s="15">
        <v>13.858014755199465</v>
      </c>
      <c r="N115" s="15">
        <v>33.7221142632824</v>
      </c>
      <c r="O115" s="17">
        <v>16475.84980039356</v>
      </c>
    </row>
    <row r="116" spans="2:26" s="15" customFormat="1" x14ac:dyDescent="0.25">
      <c r="B116" s="15" t="s">
        <v>21</v>
      </c>
      <c r="C116" s="15">
        <v>269</v>
      </c>
      <c r="D116" s="15" t="s">
        <v>22</v>
      </c>
      <c r="E116" s="15">
        <v>283</v>
      </c>
      <c r="F116" s="15">
        <v>20</v>
      </c>
      <c r="G116" s="15">
        <v>24</v>
      </c>
      <c r="H116" s="15">
        <v>924852.72243417846</v>
      </c>
      <c r="I116" s="15">
        <v>2613974.3920707377</v>
      </c>
      <c r="K116" s="15">
        <v>114346.8514</v>
      </c>
      <c r="L116" s="15">
        <v>24.759358288770056</v>
      </c>
      <c r="M116" s="15">
        <v>13.182328402712622</v>
      </c>
      <c r="N116" s="15">
        <v>4.9589079829774052</v>
      </c>
      <c r="O116" s="17">
        <v>2344.8291728734844</v>
      </c>
    </row>
    <row r="117" spans="2:26" s="15" customFormat="1" x14ac:dyDescent="0.25">
      <c r="B117" s="15" t="s">
        <v>22</v>
      </c>
      <c r="C117" s="15">
        <v>283</v>
      </c>
      <c r="D117" s="15" t="s">
        <v>23</v>
      </c>
      <c r="E117" s="15">
        <v>220</v>
      </c>
      <c r="F117" s="15">
        <v>21</v>
      </c>
      <c r="G117" s="15">
        <v>24</v>
      </c>
      <c r="H117" s="15">
        <v>1053732.3382013189</v>
      </c>
      <c r="I117" s="15">
        <v>2621491.2029510234</v>
      </c>
      <c r="K117" s="15">
        <v>123840.01519999999</v>
      </c>
      <c r="L117" s="15">
        <v>32.191978609625671</v>
      </c>
      <c r="M117" s="15">
        <v>8.5115426365194331</v>
      </c>
      <c r="N117" s="15">
        <v>4.4700578233691139</v>
      </c>
      <c r="O117" s="17">
        <v>2344.8291728734844</v>
      </c>
    </row>
    <row r="118" spans="2:26" s="15" customFormat="1" x14ac:dyDescent="0.25">
      <c r="B118" s="15" t="s">
        <v>23</v>
      </c>
      <c r="C118" s="15">
        <v>220</v>
      </c>
      <c r="D118" s="15" t="s">
        <v>24</v>
      </c>
      <c r="E118" s="15">
        <v>283</v>
      </c>
      <c r="F118" s="15">
        <v>21</v>
      </c>
      <c r="G118" s="15">
        <v>28</v>
      </c>
      <c r="H118" s="15">
        <v>1669484.4789978962</v>
      </c>
      <c r="I118" s="15">
        <v>2621491.2029510234</v>
      </c>
      <c r="K118" s="15">
        <v>507158.32770000002</v>
      </c>
      <c r="L118" s="15">
        <v>32.191978609625671</v>
      </c>
      <c r="M118" s="15">
        <v>8.5115426365194331</v>
      </c>
      <c r="N118" s="15">
        <v>4.4700578233691139</v>
      </c>
      <c r="O118" s="17">
        <v>2344.8291728734844</v>
      </c>
    </row>
    <row r="119" spans="2:26" s="15" customFormat="1" x14ac:dyDescent="0.25">
      <c r="B119" s="15" t="s">
        <v>24</v>
      </c>
      <c r="C119" s="15">
        <v>283</v>
      </c>
      <c r="D119" s="15" t="s">
        <v>25</v>
      </c>
      <c r="E119" s="15">
        <v>269</v>
      </c>
      <c r="F119" s="15">
        <v>27</v>
      </c>
      <c r="G119" s="15">
        <v>28</v>
      </c>
      <c r="H119" s="15">
        <v>1941459.506889327</v>
      </c>
      <c r="I119" s="15">
        <v>2613974.3920707377</v>
      </c>
      <c r="K119" s="15">
        <v>176841.96369999999</v>
      </c>
      <c r="L119" s="15">
        <v>24.759358288770056</v>
      </c>
      <c r="M119" s="15">
        <v>13.182328402712622</v>
      </c>
      <c r="N119" s="15">
        <v>4.9589079829774052</v>
      </c>
      <c r="O119" s="17">
        <v>2344.8291728734844</v>
      </c>
    </row>
    <row r="120" spans="2:26" s="15" customFormat="1" x14ac:dyDescent="0.25">
      <c r="B120" s="15" t="s">
        <v>25</v>
      </c>
      <c r="C120" s="15">
        <v>269</v>
      </c>
      <c r="D120" s="15" t="s">
        <v>26</v>
      </c>
      <c r="E120" s="15">
        <v>218</v>
      </c>
      <c r="F120" s="15">
        <v>27</v>
      </c>
      <c r="G120" s="15">
        <v>31</v>
      </c>
      <c r="H120" s="15">
        <v>2277902.5525231436</v>
      </c>
      <c r="I120" s="15">
        <v>2452803.1354662962</v>
      </c>
      <c r="K120" s="15">
        <v>145035.59770000001</v>
      </c>
      <c r="L120" s="15">
        <v>14.705882352941178</v>
      </c>
      <c r="M120" s="15">
        <v>12.97878068701575</v>
      </c>
      <c r="N120" s="15">
        <v>9.2976675531521842</v>
      </c>
      <c r="O120" s="17">
        <v>4803.0739633682033</v>
      </c>
    </row>
    <row r="121" spans="2:26" s="15" customFormat="1" x14ac:dyDescent="0.25">
      <c r="B121" s="15" t="str">
        <f>VLOOKUP(G121,[1]NUTS_Europa!$A$2:$C$81,2,FALSE)</f>
        <v>NL12</v>
      </c>
      <c r="C121" s="15">
        <f>VLOOKUP(G121,[1]NUTS_Europa!$A$2:$C$81,3,FALSE)</f>
        <v>218</v>
      </c>
      <c r="D121" s="15" t="str">
        <f>VLOOKUP(F121,[1]NUTS_Europa!$A$2:$C$81,2,FALSE)</f>
        <v>DE93</v>
      </c>
      <c r="E121" s="15">
        <f>VLOOKUP(F121,[1]NUTS_Europa!$A$2:$C$81,3,FALSE)</f>
        <v>1069</v>
      </c>
      <c r="F121" s="15">
        <v>7</v>
      </c>
      <c r="G121" s="15">
        <v>31</v>
      </c>
      <c r="H121" s="15">
        <v>1268032.5314351821</v>
      </c>
      <c r="I121" s="15">
        <v>2219339.8089386174</v>
      </c>
      <c r="K121" s="15">
        <v>163171.4883</v>
      </c>
      <c r="L121" s="15">
        <v>14.436898395721927</v>
      </c>
      <c r="M121" s="15">
        <v>9.3247472769585631</v>
      </c>
      <c r="N121" s="15">
        <v>7.7847142768386943</v>
      </c>
      <c r="O121" s="17">
        <v>4803.0739633682033</v>
      </c>
    </row>
    <row r="122" spans="2:26" s="15" customFormat="1" x14ac:dyDescent="0.25">
      <c r="B122" s="15" t="str">
        <f>VLOOKUP(F122,[1]NUTS_Europa!$A$2:$C$81,2,FALSE)</f>
        <v>DE93</v>
      </c>
      <c r="C122" s="15">
        <f>VLOOKUP(F122,[1]NUTS_Europa!$A$2:$C$81,3,FALSE)</f>
        <v>1069</v>
      </c>
      <c r="D122" s="15" t="str">
        <f>VLOOKUP(G122,[1]NUTS_Europa!$A$2:$C$81,2,FALSE)</f>
        <v>NL32</v>
      </c>
      <c r="E122" s="15">
        <f>VLOOKUP(G122,[1]NUTS_Europa!$A$2:$C$81,3,FALSE)</f>
        <v>218</v>
      </c>
      <c r="F122" s="15">
        <v>7</v>
      </c>
      <c r="G122" s="15">
        <v>32</v>
      </c>
      <c r="H122" s="15">
        <v>525765.00082886359</v>
      </c>
      <c r="I122" s="15">
        <v>2219339.8089386174</v>
      </c>
      <c r="K122" s="15">
        <v>199058.85829999999</v>
      </c>
      <c r="L122" s="15">
        <v>14.436898395721927</v>
      </c>
      <c r="M122" s="15">
        <v>9.3247472769585631</v>
      </c>
      <c r="N122" s="15">
        <v>7.7847142768386943</v>
      </c>
      <c r="O122" s="17">
        <v>4803.0739633682033</v>
      </c>
    </row>
    <row r="123" spans="2:26" s="15" customFormat="1" x14ac:dyDescent="0.25">
      <c r="B123" s="15" t="str">
        <f>VLOOKUP(G123,[1]NUTS_Europa!$A$2:$C$81,2,FALSE)</f>
        <v>NL32</v>
      </c>
      <c r="C123" s="15">
        <f>VLOOKUP(G123,[1]NUTS_Europa!$A$2:$C$81,3,FALSE)</f>
        <v>218</v>
      </c>
      <c r="D123" s="15" t="str">
        <f>VLOOKUP(F123,[1]NUTS_Europa!$A$2:$C$81,2,FALSE)</f>
        <v>DE60</v>
      </c>
      <c r="E123" s="15">
        <f>VLOOKUP(F123,[1]NUTS_Europa!$A$2:$C$81,3,FALSE)</f>
        <v>1069</v>
      </c>
      <c r="F123" s="15">
        <v>5</v>
      </c>
      <c r="G123" s="15">
        <v>32</v>
      </c>
      <c r="H123" s="15">
        <v>276660.77432971681</v>
      </c>
      <c r="I123" s="15">
        <v>2219339.8089386174</v>
      </c>
      <c r="K123" s="15">
        <v>119215.969</v>
      </c>
      <c r="L123" s="15">
        <v>14.436898395721927</v>
      </c>
      <c r="M123" s="15">
        <v>9.3247472769585631</v>
      </c>
      <c r="N123" s="15">
        <v>7.7847142768386943</v>
      </c>
      <c r="O123" s="17">
        <v>4803.0739633682033</v>
      </c>
    </row>
    <row r="124" spans="2:26" s="15" customFormat="1" x14ac:dyDescent="0.25">
      <c r="O124" s="17"/>
    </row>
    <row r="125" spans="2:26" s="15" customFormat="1" x14ac:dyDescent="0.25">
      <c r="B125" s="15" t="s">
        <v>27</v>
      </c>
      <c r="O125" s="17"/>
    </row>
    <row r="126" spans="2:26" s="15" customFormat="1" x14ac:dyDescent="0.25">
      <c r="B126" s="15" t="str">
        <f>B114</f>
        <v>nodo inicial</v>
      </c>
      <c r="C126" s="15" t="str">
        <f t="shared" ref="C126:I126" si="14">C114</f>
        <v>puerto O</v>
      </c>
      <c r="D126" s="15" t="str">
        <f t="shared" si="14"/>
        <v>nodo final</v>
      </c>
      <c r="E126" s="15" t="str">
        <f t="shared" si="14"/>
        <v>puerto D</v>
      </c>
      <c r="F126" s="15" t="str">
        <f t="shared" si="14"/>
        <v>Var1</v>
      </c>
      <c r="G126" s="15" t="str">
        <f t="shared" si="14"/>
        <v>Var2</v>
      </c>
      <c r="H126" s="15" t="str">
        <f t="shared" si="14"/>
        <v>Coste variable</v>
      </c>
      <c r="I126" s="15" t="str">
        <f t="shared" si="14"/>
        <v>Coste fijo</v>
      </c>
      <c r="J126" s="15" t="str">
        <f>J93</f>
        <v>Coste fijo/buque</v>
      </c>
      <c r="K126" s="15" t="str">
        <f>K114</f>
        <v>flow</v>
      </c>
      <c r="L126" s="15" t="str">
        <f>L114</f>
        <v>TiempoNav</v>
      </c>
      <c r="M126" s="15" t="str">
        <f>M114</f>
        <v>TiempoPort</v>
      </c>
      <c r="N126" s="15" t="str">
        <f>N114</f>
        <v>TiempoCD</v>
      </c>
      <c r="O126" s="17" t="str">
        <f>O114</f>
        <v>offer</v>
      </c>
      <c r="P126" s="15" t="str">
        <f>P93</f>
        <v>Tiempo C/D</v>
      </c>
      <c r="Q126" s="15" t="str">
        <f t="shared" ref="Q126:Y126" si="15">Q93</f>
        <v>Tiempo total</v>
      </c>
      <c r="R126" s="15" t="str">
        <f t="shared" si="15"/>
        <v>TEUs/buque</v>
      </c>
      <c r="S126" s="15" t="str">
        <f t="shared" si="15"/>
        <v>Coste variable</v>
      </c>
      <c r="T126" s="15" t="str">
        <f t="shared" si="15"/>
        <v>Coste fijo</v>
      </c>
      <c r="U126" s="15" t="str">
        <f t="shared" si="15"/>
        <v>Coste Total</v>
      </c>
      <c r="V126" s="15" t="str">
        <f t="shared" si="15"/>
        <v>Nodo inicial</v>
      </c>
      <c r="W126" s="15" t="str">
        <f t="shared" si="15"/>
        <v>Puerto O</v>
      </c>
      <c r="X126" s="15" t="str">
        <f t="shared" si="15"/>
        <v>Nodo final</v>
      </c>
      <c r="Y126" s="15" t="str">
        <f t="shared" si="15"/>
        <v>Puerto D</v>
      </c>
    </row>
    <row r="127" spans="2:26" s="15" customFormat="1" x14ac:dyDescent="0.25">
      <c r="B127" s="15" t="str">
        <f>VLOOKUP(F127,[1]NUTS_Europa!$A$2:$C$81,2,FALSE)</f>
        <v>NL34</v>
      </c>
      <c r="C127" s="15">
        <f>VLOOKUP(F127,[1]NUTS_Europa!$A$2:$C$81,3,FALSE)</f>
        <v>250</v>
      </c>
      <c r="D127" s="15" t="str">
        <f>VLOOKUP(G127,[1]NUTS_Europa!$A$2:$C$81,2,FALSE)</f>
        <v>FRE1</v>
      </c>
      <c r="E127" s="15">
        <f>VLOOKUP(G127,[1]NUTS_Europa!$A$2:$C$81,3,FALSE)</f>
        <v>235</v>
      </c>
      <c r="F127" s="15">
        <v>34</v>
      </c>
      <c r="G127" s="15">
        <v>61</v>
      </c>
      <c r="H127" s="15">
        <v>645932.98736482544</v>
      </c>
      <c r="I127" s="15">
        <v>1861124.6287886181</v>
      </c>
      <c r="J127" s="15">
        <f t="shared" si="1"/>
        <v>62037.487626287271</v>
      </c>
      <c r="K127" s="15">
        <v>142841.86170000001</v>
      </c>
      <c r="L127" s="15">
        <v>7.5401069518716577</v>
      </c>
      <c r="M127" s="15">
        <v>11.693031013657617</v>
      </c>
      <c r="N127" s="15">
        <v>3.7453976737481947</v>
      </c>
      <c r="O127" s="17">
        <v>1827.1881558260525</v>
      </c>
      <c r="P127" s="15">
        <f t="shared" si="2"/>
        <v>0</v>
      </c>
      <c r="Q127" s="15">
        <f t="shared" si="3"/>
        <v>19.233137965529274</v>
      </c>
      <c r="S127" s="15">
        <f t="shared" si="4"/>
        <v>0</v>
      </c>
      <c r="U127" s="15">
        <f t="shared" si="6"/>
        <v>0</v>
      </c>
      <c r="V127" s="15" t="str">
        <f>VLOOKUP(B127,NUTS_Europa!$B$2:$F$41,5,FALSE)</f>
        <v>Zeeland</v>
      </c>
      <c r="W127" s="15" t="str">
        <f>VLOOKUP(C127,Puertos!$N$3:$O$27,2,FALSE)</f>
        <v>Rotterdam</v>
      </c>
      <c r="X127" s="15" t="str">
        <f>VLOOKUP(D127,NUTS_Europa!$B$2:$F$41,5,FALSE)</f>
        <v>Nord-Pas de Calais</v>
      </c>
      <c r="Y127" s="15" t="str">
        <f>VLOOKUP(E127,Puertos!$N$3:$O$27,2,FALSE)</f>
        <v>Dunkerque</v>
      </c>
      <c r="Z127" s="15">
        <f t="shared" si="7"/>
        <v>0.80138074856371977</v>
      </c>
    </row>
    <row r="128" spans="2:26" s="15" customFormat="1" x14ac:dyDescent="0.25">
      <c r="B128" s="15" t="str">
        <f>VLOOKUP(G128,[1]NUTS_Europa!$A$2:$C$81,2,FALSE)</f>
        <v>FRE1</v>
      </c>
      <c r="C128" s="15">
        <f>VLOOKUP(G128,[1]NUTS_Europa!$A$2:$C$81,3,FALSE)</f>
        <v>235</v>
      </c>
      <c r="D128" s="15" t="str">
        <f>VLOOKUP(F128,[1]NUTS_Europa!$A$2:$C$81,2,FALSE)</f>
        <v>BE21</v>
      </c>
      <c r="E128" s="15">
        <f>VLOOKUP(F128,[1]NUTS_Europa!$A$2:$C$81,3,FALSE)</f>
        <v>250</v>
      </c>
      <c r="F128" s="15">
        <v>41</v>
      </c>
      <c r="G128" s="15">
        <v>61</v>
      </c>
      <c r="H128" s="15">
        <v>612345.61468443112</v>
      </c>
      <c r="I128" s="15">
        <v>1861124.6287886181</v>
      </c>
      <c r="J128" s="15">
        <f t="shared" si="1"/>
        <v>62037.487626287271</v>
      </c>
      <c r="K128" s="15">
        <v>142392.87169999999</v>
      </c>
      <c r="L128" s="15">
        <v>7.5401069518716577</v>
      </c>
      <c r="M128" s="15">
        <v>11.693031013657617</v>
      </c>
      <c r="N128" s="15">
        <v>3.7453976737481947</v>
      </c>
      <c r="O128" s="17">
        <v>1827.1881558260525</v>
      </c>
      <c r="P128" s="15">
        <f t="shared" si="2"/>
        <v>0</v>
      </c>
      <c r="Q128" s="15">
        <f t="shared" si="3"/>
        <v>19.233137965529274</v>
      </c>
      <c r="S128" s="15">
        <f t="shared" si="4"/>
        <v>0</v>
      </c>
      <c r="U128" s="15">
        <f t="shared" si="6"/>
        <v>0</v>
      </c>
      <c r="V128" s="15" t="str">
        <f>VLOOKUP(B128,NUTS_Europa!$B$2:$F$41,5,FALSE)</f>
        <v>Nord-Pas de Calais</v>
      </c>
      <c r="W128" s="15" t="str">
        <f>VLOOKUP(C128,Puertos!$N$3:$O$27,2,FALSE)</f>
        <v>Dunkerque</v>
      </c>
      <c r="X128" s="15" t="str">
        <f>VLOOKUP(D128,NUTS_Europa!$B$2:$F$41,5,FALSE)</f>
        <v>Prov. Antwerpen</v>
      </c>
      <c r="Y128" s="15" t="str">
        <f>VLOOKUP(E128,Puertos!$N$3:$O$27,2,FALSE)</f>
        <v>Rotterdam</v>
      </c>
      <c r="Z128" s="15">
        <f t="shared" si="7"/>
        <v>0.80138074856371977</v>
      </c>
    </row>
    <row r="129" spans="2:29" s="15" customFormat="1" x14ac:dyDescent="0.25">
      <c r="B129" s="15" t="str">
        <f>VLOOKUP(F129,[1]NUTS_Europa!$A$2:$C$81,2,FALSE)</f>
        <v>BE21</v>
      </c>
      <c r="C129" s="15">
        <f>VLOOKUP(F129,[1]NUTS_Europa!$A$2:$C$81,3,FALSE)</f>
        <v>250</v>
      </c>
      <c r="D129" s="15" t="str">
        <f>VLOOKUP(G129,[1]NUTS_Europa!$A$2:$C$81,2,FALSE)</f>
        <v>ES12</v>
      </c>
      <c r="E129" s="15">
        <f>VLOOKUP(G129,[1]NUTS_Europa!$A$2:$C$81,3,FALSE)</f>
        <v>163</v>
      </c>
      <c r="F129" s="15">
        <v>41</v>
      </c>
      <c r="G129" s="15">
        <v>52</v>
      </c>
      <c r="H129" s="15">
        <v>1846059.2735720035</v>
      </c>
      <c r="I129" s="15">
        <v>3398355.2358592795</v>
      </c>
      <c r="J129" s="15">
        <f t="shared" si="1"/>
        <v>113278.50786197599</v>
      </c>
      <c r="K129" s="15">
        <v>117923.68180000001</v>
      </c>
      <c r="L129" s="15">
        <v>41.983796791443851</v>
      </c>
      <c r="M129" s="15">
        <v>9.8367846894410107</v>
      </c>
      <c r="N129" s="15">
        <v>7.5138073194248598</v>
      </c>
      <c r="O129" s="17">
        <v>3181.4479505489426</v>
      </c>
      <c r="P129" s="15">
        <f t="shared" si="2"/>
        <v>1.7099121481226669</v>
      </c>
      <c r="Q129" s="15">
        <f t="shared" si="3"/>
        <v>53.53049362900753</v>
      </c>
      <c r="R129" s="15">
        <v>724</v>
      </c>
      <c r="S129" s="15">
        <f t="shared" si="4"/>
        <v>420106.48448154435</v>
      </c>
      <c r="T129" s="15">
        <f>J129</f>
        <v>113278.50786197599</v>
      </c>
      <c r="U129" s="15">
        <f t="shared" si="6"/>
        <v>533384.99234352028</v>
      </c>
      <c r="V129" s="15" t="str">
        <f>VLOOKUP(B129,NUTS_Europa!$B$2:$F$41,5,FALSE)</f>
        <v>Prov. Antwerpen</v>
      </c>
      <c r="W129" s="15" t="str">
        <f>VLOOKUP(C129,Puertos!$N$3:$O$27,2,FALSE)</f>
        <v>Rotterdam</v>
      </c>
      <c r="X129" s="15" t="str">
        <f>VLOOKUP(D129,NUTS_Europa!$B$2:$F$41,5,FALSE)</f>
        <v>Principado de Asturias</v>
      </c>
      <c r="Y129" s="15" t="str">
        <f>VLOOKUP(E129,Puertos!$N$3:$O$27,2,FALSE)</f>
        <v>Bilbao</v>
      </c>
      <c r="Z129" s="15">
        <f t="shared" si="7"/>
        <v>2.2304372345419803</v>
      </c>
      <c r="AA129" s="15">
        <f>Q129+Q132+Q135+Q136</f>
        <v>176.46139937559525</v>
      </c>
      <c r="AB129" s="15">
        <f>AA129/24</f>
        <v>7.3525583073164684</v>
      </c>
      <c r="AC129" s="15">
        <f>AB129/7</f>
        <v>1.0503654724737812</v>
      </c>
    </row>
    <row r="130" spans="2:29" s="15" customFormat="1" x14ac:dyDescent="0.25">
      <c r="B130" s="15" t="str">
        <f>VLOOKUP(G130,[1]NUTS_Europa!$A$2:$C$81,2,FALSE)</f>
        <v>ES12</v>
      </c>
      <c r="C130" s="15">
        <f>VLOOKUP(G130,[1]NUTS_Europa!$A$2:$C$81,3,FALSE)</f>
        <v>163</v>
      </c>
      <c r="D130" s="15" t="str">
        <f>VLOOKUP(F130,[1]NUTS_Europa!$A$2:$C$81,2,FALSE)</f>
        <v>NL41</v>
      </c>
      <c r="E130" s="15">
        <f>VLOOKUP(F130,[1]NUTS_Europa!$A$2:$C$81,3,FALSE)</f>
        <v>253</v>
      </c>
      <c r="F130" s="15">
        <v>35</v>
      </c>
      <c r="G130" s="15">
        <v>52</v>
      </c>
      <c r="H130" s="15">
        <v>1644062.5740703705</v>
      </c>
      <c r="I130" s="15">
        <v>3276683.3645513621</v>
      </c>
      <c r="J130" s="15">
        <f t="shared" si="1"/>
        <v>109222.77881837873</v>
      </c>
      <c r="K130" s="15">
        <v>113696.3812</v>
      </c>
      <c r="L130" s="15">
        <v>41.492513368983957</v>
      </c>
      <c r="M130" s="15">
        <v>11.254708180648951</v>
      </c>
      <c r="N130" s="15">
        <v>7.5138073194248598</v>
      </c>
      <c r="O130" s="17">
        <v>3181.4479505489426</v>
      </c>
      <c r="P130" s="15">
        <f t="shared" si="2"/>
        <v>1.7099121481226669</v>
      </c>
      <c r="Q130" s="15">
        <f t="shared" si="3"/>
        <v>54.457133697755573</v>
      </c>
      <c r="R130" s="15">
        <v>724</v>
      </c>
      <c r="S130" s="15">
        <f t="shared" si="4"/>
        <v>374138.22955097153</v>
      </c>
      <c r="T130" s="15">
        <f t="shared" ref="T130:T136" si="16">J130</f>
        <v>109222.77881837873</v>
      </c>
      <c r="U130" s="15">
        <f t="shared" si="6"/>
        <v>483361.00836935028</v>
      </c>
      <c r="V130" s="15" t="str">
        <f>VLOOKUP(B130,NUTS_Europa!$B$2:$F$41,5,FALSE)</f>
        <v>Principado de Asturias</v>
      </c>
      <c r="W130" s="15" t="str">
        <f>VLOOKUP(C130,Puertos!$N$3:$O$27,2,FALSE)</f>
        <v>Bilbao</v>
      </c>
      <c r="X130" s="15" t="str">
        <f>VLOOKUP(D130,NUTS_Europa!$B$2:$F$41,5,FALSE)</f>
        <v>Noord-Brabant</v>
      </c>
      <c r="Y130" s="15" t="str">
        <f>VLOOKUP(E130,Puertos!$N$3:$O$27,2,FALSE)</f>
        <v>Amberes</v>
      </c>
      <c r="Z130" s="15">
        <f t="shared" si="7"/>
        <v>2.2690472374064821</v>
      </c>
    </row>
    <row r="131" spans="2:29" s="15" customFormat="1" x14ac:dyDescent="0.25">
      <c r="B131" s="15" t="str">
        <f>VLOOKUP(F131,[1]NUTS_Europa!$A$2:$C$81,2,FALSE)</f>
        <v>NL41</v>
      </c>
      <c r="C131" s="15">
        <f>VLOOKUP(F131,[1]NUTS_Europa!$A$2:$C$81,3,FALSE)</f>
        <v>253</v>
      </c>
      <c r="D131" s="15" t="str">
        <f>VLOOKUP(G131,[1]NUTS_Europa!$A$2:$C$81,2,FALSE)</f>
        <v>FRJ2</v>
      </c>
      <c r="E131" s="15">
        <f>VLOOKUP(G131,[1]NUTS_Europa!$A$2:$C$81,3,FALSE)</f>
        <v>163</v>
      </c>
      <c r="F131" s="15">
        <v>35</v>
      </c>
      <c r="G131" s="15">
        <v>68</v>
      </c>
      <c r="H131" s="15">
        <v>2700904.587315273</v>
      </c>
      <c r="I131" s="15">
        <v>3276683.3645513621</v>
      </c>
      <c r="J131" s="15">
        <f t="shared" si="1"/>
        <v>109222.77881837873</v>
      </c>
      <c r="K131" s="15">
        <v>145277.79319999999</v>
      </c>
      <c r="L131" s="15">
        <v>41.492513368983957</v>
      </c>
      <c r="M131" s="15">
        <v>11.254708180648951</v>
      </c>
      <c r="N131" s="15">
        <v>7.5138073194248598</v>
      </c>
      <c r="O131" s="17">
        <v>3181.4479505489426</v>
      </c>
      <c r="P131" s="15">
        <f t="shared" si="2"/>
        <v>1.7099121481226669</v>
      </c>
      <c r="Q131" s="15">
        <f t="shared" si="3"/>
        <v>54.457133697755573</v>
      </c>
      <c r="R131" s="15">
        <v>724</v>
      </c>
      <c r="S131" s="15">
        <f t="shared" si="4"/>
        <v>614643.06555097143</v>
      </c>
      <c r="T131" s="15">
        <f t="shared" si="16"/>
        <v>109222.77881837873</v>
      </c>
      <c r="U131" s="15">
        <f t="shared" si="6"/>
        <v>723865.84436935012</v>
      </c>
      <c r="V131" s="15" t="str">
        <f>VLOOKUP(B131,NUTS_Europa!$B$2:$F$41,5,FALSE)</f>
        <v>Noord-Brabant</v>
      </c>
      <c r="W131" s="15" t="str">
        <f>VLOOKUP(C131,Puertos!$N$3:$O$27,2,FALSE)</f>
        <v>Amberes</v>
      </c>
      <c r="X131" s="15" t="str">
        <f>VLOOKUP(D131,NUTS_Europa!$B$2:$F$41,5,FALSE)</f>
        <v>Midi-Pyrénées</v>
      </c>
      <c r="Y131" s="15" t="str">
        <f>VLOOKUP(E131,Puertos!$N$3:$O$27,2,FALSE)</f>
        <v>Bilbao</v>
      </c>
      <c r="Z131" s="15">
        <f t="shared" si="7"/>
        <v>2.2690472374064821</v>
      </c>
    </row>
    <row r="132" spans="2:29" s="15" customFormat="1" x14ac:dyDescent="0.25">
      <c r="B132" s="15" t="s">
        <v>24</v>
      </c>
      <c r="C132" s="15">
        <v>163</v>
      </c>
      <c r="D132" s="15" t="s">
        <v>28</v>
      </c>
      <c r="E132" s="15">
        <v>1069</v>
      </c>
      <c r="F132" s="15">
        <v>44</v>
      </c>
      <c r="G132" s="15">
        <v>68</v>
      </c>
      <c r="H132" s="15">
        <v>2799800.8245249968</v>
      </c>
      <c r="I132" s="15">
        <v>3863890.531548881</v>
      </c>
      <c r="J132" s="15">
        <f t="shared" si="1"/>
        <v>128796.35105162936</v>
      </c>
      <c r="K132" s="15">
        <v>122072.6309</v>
      </c>
      <c r="L132" s="15">
        <v>56.045454545454547</v>
      </c>
      <c r="M132" s="15">
        <v>9.8870690635366447</v>
      </c>
      <c r="N132" s="15">
        <v>6.5116611653339023</v>
      </c>
      <c r="O132" s="17">
        <v>3181.4479505489426</v>
      </c>
      <c r="P132" s="15">
        <f t="shared" si="2"/>
        <v>1.4818544125131112</v>
      </c>
      <c r="Q132" s="15">
        <f t="shared" si="3"/>
        <v>67.414378021504305</v>
      </c>
      <c r="R132" s="15">
        <v>724</v>
      </c>
      <c r="S132" s="15">
        <f t="shared" si="4"/>
        <v>637148.81665951491</v>
      </c>
      <c r="T132" s="15">
        <f t="shared" si="16"/>
        <v>128796.35105162936</v>
      </c>
      <c r="U132" s="15">
        <f t="shared" si="6"/>
        <v>765945.16771114431</v>
      </c>
      <c r="V132" s="15" t="str">
        <f>VLOOKUP(B132,NUTS_Europa!$B$2:$F$41,5,FALSE)</f>
        <v>Midi-Pyrénées</v>
      </c>
      <c r="W132" s="15" t="str">
        <f>VLOOKUP(C132,Puertos!$N$3:$O$27,2,FALSE)</f>
        <v>Bilbao</v>
      </c>
      <c r="X132" s="15" t="str">
        <f>VLOOKUP(D132,NUTS_Europa!$B$2:$F$41,5,FALSE)</f>
        <v>Bremen</v>
      </c>
      <c r="Y132" s="15" t="str">
        <f>VLOOKUP(E132,Puertos!$N$3:$O$27,2,FALSE)</f>
        <v>Hamburgo</v>
      </c>
      <c r="Z132" s="15">
        <f t="shared" si="7"/>
        <v>2.8089324175626795</v>
      </c>
    </row>
    <row r="133" spans="2:29" s="15" customFormat="1" x14ac:dyDescent="0.25">
      <c r="B133" s="15" t="s">
        <v>28</v>
      </c>
      <c r="C133" s="15">
        <v>1069</v>
      </c>
      <c r="D133" s="15" t="s">
        <v>29</v>
      </c>
      <c r="E133" s="15">
        <v>218</v>
      </c>
      <c r="F133" s="15">
        <v>44</v>
      </c>
      <c r="G133" s="15">
        <v>70</v>
      </c>
      <c r="H133" s="15">
        <v>1927055.1053379884</v>
      </c>
      <c r="I133" s="15">
        <v>2219339.8089386174</v>
      </c>
      <c r="J133" s="15">
        <f t="shared" si="1"/>
        <v>73977.993631287245</v>
      </c>
      <c r="K133" s="15">
        <v>120437.3524</v>
      </c>
      <c r="L133" s="15">
        <v>14.436898395721927</v>
      </c>
      <c r="M133" s="15">
        <v>9.3247472769585631</v>
      </c>
      <c r="N133" s="15">
        <v>7.7847142768386943</v>
      </c>
      <c r="O133" s="17">
        <v>4803.0739633682033</v>
      </c>
      <c r="P133" s="15">
        <f t="shared" si="2"/>
        <v>1.1734429199751111</v>
      </c>
      <c r="Q133" s="15">
        <f t="shared" si="3"/>
        <v>24.935088592655603</v>
      </c>
      <c r="R133" s="15">
        <v>724</v>
      </c>
      <c r="S133" s="15">
        <f t="shared" si="4"/>
        <v>290478.12024246115</v>
      </c>
      <c r="T133" s="15">
        <f t="shared" si="16"/>
        <v>73977.993631287245</v>
      </c>
      <c r="U133" s="15">
        <f t="shared" si="6"/>
        <v>364456.1138737484</v>
      </c>
      <c r="V133" s="15" t="str">
        <f>VLOOKUP(B133,NUTS_Europa!$B$2:$F$41,5,FALSE)</f>
        <v>Bremen</v>
      </c>
      <c r="W133" s="15" t="str">
        <f>VLOOKUP(C133,Puertos!$N$3:$O$27,2,FALSE)</f>
        <v>Hamburgo</v>
      </c>
      <c r="X133" s="15" t="str">
        <f>VLOOKUP(D133,NUTS_Europa!$B$2:$F$41,5,FALSE)</f>
        <v>Groningen</v>
      </c>
      <c r="Y133" s="15" t="str">
        <f>VLOOKUP(E133,Puertos!$N$3:$O$27,2,FALSE)</f>
        <v>Amsterdam</v>
      </c>
      <c r="Z133" s="15">
        <f t="shared" si="7"/>
        <v>1.0389620246939835</v>
      </c>
    </row>
    <row r="134" spans="2:29" s="15" customFormat="1" x14ac:dyDescent="0.25">
      <c r="B134" s="15" t="s">
        <v>29</v>
      </c>
      <c r="C134" s="15">
        <v>218</v>
      </c>
      <c r="D134" s="15" t="s">
        <v>30</v>
      </c>
      <c r="E134" s="15">
        <v>1069</v>
      </c>
      <c r="F134" s="15">
        <v>48</v>
      </c>
      <c r="G134" s="15">
        <v>70</v>
      </c>
      <c r="H134" s="15">
        <v>2229764.038805306</v>
      </c>
      <c r="I134" s="15">
        <v>2219339.8089386174</v>
      </c>
      <c r="J134" s="15">
        <f t="shared" si="1"/>
        <v>73977.993631287245</v>
      </c>
      <c r="K134" s="15">
        <v>135416.16140000001</v>
      </c>
      <c r="L134" s="15">
        <v>14.436898395721927</v>
      </c>
      <c r="M134" s="15">
        <v>9.3247472769585631</v>
      </c>
      <c r="N134" s="15">
        <v>7.7847142768386943</v>
      </c>
      <c r="O134" s="17">
        <v>4803.0739633682033</v>
      </c>
      <c r="P134" s="15">
        <f t="shared" si="2"/>
        <v>1.1734429199751111</v>
      </c>
      <c r="Q134" s="15">
        <f t="shared" si="3"/>
        <v>24.935088592655603</v>
      </c>
      <c r="R134" s="15">
        <v>724</v>
      </c>
      <c r="S134" s="15">
        <f t="shared" si="4"/>
        <v>336107.4962424612</v>
      </c>
      <c r="T134" s="15">
        <f t="shared" si="16"/>
        <v>73977.993631287245</v>
      </c>
      <c r="U134" s="15">
        <f t="shared" si="6"/>
        <v>410085.48987374845</v>
      </c>
      <c r="V134" s="15" t="str">
        <f>VLOOKUP(B134,NUTS_Europa!$B$2:$F$41,5,FALSE)</f>
        <v>Groningen</v>
      </c>
      <c r="W134" s="15" t="str">
        <f>VLOOKUP(C134,Puertos!$N$3:$O$27,2,FALSE)</f>
        <v>Amsterdam</v>
      </c>
      <c r="X134" s="15" t="str">
        <f>VLOOKUP(D134,NUTS_Europa!$B$2:$F$41,5,FALSE)</f>
        <v>Weser-Ems</v>
      </c>
      <c r="Y134" s="15" t="str">
        <f>VLOOKUP(E134,Puertos!$N$3:$O$27,2,FALSE)</f>
        <v>Hamburgo</v>
      </c>
      <c r="Z134" s="15">
        <f t="shared" si="7"/>
        <v>1.0389620246939835</v>
      </c>
    </row>
    <row r="135" spans="2:29" s="15" customFormat="1" x14ac:dyDescent="0.25">
      <c r="B135" s="15" t="s">
        <v>30</v>
      </c>
      <c r="C135" s="15">
        <v>1069</v>
      </c>
      <c r="D135" s="15" t="s">
        <v>25</v>
      </c>
      <c r="E135" s="15">
        <v>235</v>
      </c>
      <c r="F135" s="15">
        <v>48</v>
      </c>
      <c r="G135" s="15">
        <v>67</v>
      </c>
      <c r="H135" s="15">
        <v>1269902.8359601661</v>
      </c>
      <c r="I135" s="15">
        <v>2316013.6960664224</v>
      </c>
      <c r="J135" s="15">
        <f t="shared" si="1"/>
        <v>77200.456535547419</v>
      </c>
      <c r="K135" s="15">
        <v>126450.71709999999</v>
      </c>
      <c r="L135" s="15">
        <v>21.8</v>
      </c>
      <c r="M135" s="15">
        <v>11.743315387753251</v>
      </c>
      <c r="N135" s="15">
        <v>3.1698391193969657</v>
      </c>
      <c r="O135" s="17">
        <v>1827.1881558260525</v>
      </c>
      <c r="P135" s="15">
        <f t="shared" si="2"/>
        <v>1.2560083180956667</v>
      </c>
      <c r="Q135" s="15">
        <f t="shared" si="3"/>
        <v>34.79932370584892</v>
      </c>
      <c r="R135" s="15">
        <v>724</v>
      </c>
      <c r="S135" s="15">
        <f t="shared" si="4"/>
        <v>503182.80047054315</v>
      </c>
      <c r="T135" s="15">
        <f t="shared" si="16"/>
        <v>77200.456535547419</v>
      </c>
      <c r="U135" s="15">
        <f t="shared" si="6"/>
        <v>580383.2570060906</v>
      </c>
      <c r="V135" s="15" t="str">
        <f>VLOOKUP(B135,NUTS_Europa!$B$2:$F$41,5,FALSE)</f>
        <v>Weser-Ems</v>
      </c>
      <c r="W135" s="15" t="str">
        <f>VLOOKUP(C135,Puertos!$N$3:$O$27,2,FALSE)</f>
        <v>Hamburgo</v>
      </c>
      <c r="X135" s="15" t="str">
        <f>VLOOKUP(D135,NUTS_Europa!$B$2:$F$41,5,FALSE)</f>
        <v>Champagne-Ardenne</v>
      </c>
      <c r="Y135" s="15" t="str">
        <f>VLOOKUP(E135,Puertos!$N$3:$O$27,2,FALSE)</f>
        <v>Dunkerque</v>
      </c>
      <c r="Z135" s="15">
        <f t="shared" si="7"/>
        <v>1.4499718210770383</v>
      </c>
    </row>
    <row r="136" spans="2:29" s="15" customFormat="1" x14ac:dyDescent="0.25">
      <c r="B136" s="15" t="str">
        <f>VLOOKUP(G136,[1]NUTS_Europa!$A$2:$C$81,2,FALSE)</f>
        <v>FRF2</v>
      </c>
      <c r="C136" s="15">
        <f>VLOOKUP(G136,[1]NUTS_Europa!$A$2:$C$81,3,FALSE)</f>
        <v>235</v>
      </c>
      <c r="D136" s="15" t="str">
        <f>VLOOKUP(F136,[1]NUTS_Europa!$A$2:$C$81,2,FALSE)</f>
        <v>NL34</v>
      </c>
      <c r="E136" s="15">
        <f>VLOOKUP(F136,[1]NUTS_Europa!$A$2:$C$81,3,FALSE)</f>
        <v>250</v>
      </c>
      <c r="F136" s="15">
        <v>34</v>
      </c>
      <c r="G136" s="15">
        <v>67</v>
      </c>
      <c r="H136" s="15">
        <v>1241868.9426369679</v>
      </c>
      <c r="I136" s="15">
        <v>1861124.6287886181</v>
      </c>
      <c r="J136" s="15">
        <f t="shared" si="1"/>
        <v>62037.487626287271</v>
      </c>
      <c r="K136" s="15">
        <v>120125.8052</v>
      </c>
      <c r="L136" s="15">
        <v>7.5401069518716577</v>
      </c>
      <c r="M136" s="15">
        <v>11.693031013657617</v>
      </c>
      <c r="N136" s="15">
        <v>3.7453976737481947</v>
      </c>
      <c r="O136" s="17">
        <v>1827.1881558260525</v>
      </c>
      <c r="P136" s="15">
        <f t="shared" si="2"/>
        <v>1.4840660537052226</v>
      </c>
      <c r="Q136" s="15">
        <f t="shared" si="3"/>
        <v>20.717204019234497</v>
      </c>
      <c r="R136" s="15">
        <v>724</v>
      </c>
      <c r="S136" s="15">
        <f t="shared" si="4"/>
        <v>492074.7278282817</v>
      </c>
      <c r="T136" s="15">
        <f t="shared" si="16"/>
        <v>62037.487626287271</v>
      </c>
      <c r="U136" s="15">
        <f t="shared" si="6"/>
        <v>554112.21545456897</v>
      </c>
      <c r="V136" s="15" t="str">
        <f>VLOOKUP(B136,NUTS_Europa!$B$2:$F$41,5,FALSE)</f>
        <v>Champagne-Ardenne</v>
      </c>
      <c r="W136" s="15" t="str">
        <f>VLOOKUP(C136,Puertos!$N$3:$O$27,2,FALSE)</f>
        <v>Dunkerque</v>
      </c>
      <c r="X136" s="15" t="str">
        <f>VLOOKUP(D136,NUTS_Europa!$B$2:$F$41,5,FALSE)</f>
        <v>Zeeland</v>
      </c>
      <c r="Y136" s="15" t="str">
        <f>VLOOKUP(E136,Puertos!$N$3:$O$27,2,FALSE)</f>
        <v>Rotterdam</v>
      </c>
      <c r="Z136" s="15">
        <f t="shared" si="7"/>
        <v>0.86321683413477068</v>
      </c>
    </row>
    <row r="137" spans="2:29" s="15" customFormat="1" x14ac:dyDescent="0.25"/>
    <row r="138" spans="2:29" s="15" customFormat="1" x14ac:dyDescent="0.25">
      <c r="B138" s="15" t="s">
        <v>103</v>
      </c>
    </row>
    <row r="139" spans="2:29" s="15" customFormat="1" x14ac:dyDescent="0.25">
      <c r="B139" s="15" t="str">
        <f>B126</f>
        <v>nodo inicial</v>
      </c>
      <c r="C139" s="15" t="str">
        <f t="shared" ref="C139:I139" si="17">C126</f>
        <v>puerto O</v>
      </c>
      <c r="D139" s="15" t="str">
        <f t="shared" si="17"/>
        <v>nodo final</v>
      </c>
      <c r="E139" s="15" t="str">
        <f t="shared" si="17"/>
        <v>puerto D</v>
      </c>
      <c r="F139" s="15" t="str">
        <f t="shared" si="17"/>
        <v>Var1</v>
      </c>
      <c r="G139" s="15" t="str">
        <f t="shared" si="17"/>
        <v>Var2</v>
      </c>
      <c r="H139" s="15" t="str">
        <f t="shared" si="17"/>
        <v>Coste variable</v>
      </c>
      <c r="I139" s="15" t="str">
        <f t="shared" si="17"/>
        <v>Coste fijo</v>
      </c>
      <c r="J139" s="15" t="str">
        <f>K126</f>
        <v>flow</v>
      </c>
      <c r="K139" s="15" t="str">
        <f>L126</f>
        <v>TiempoNav</v>
      </c>
      <c r="L139" s="15" t="str">
        <f>M126</f>
        <v>TiempoPort</v>
      </c>
      <c r="M139" s="15" t="str">
        <f>N126</f>
        <v>TiempoCD</v>
      </c>
      <c r="N139" s="15" t="str">
        <f>O126</f>
        <v>offer</v>
      </c>
    </row>
    <row r="140" spans="2:29" s="15" customFormat="1" x14ac:dyDescent="0.25">
      <c r="B140" s="15" t="str">
        <f>VLOOKUP(F140,NUTS_Europa!$A$2:$C$81,2,FALSE)</f>
        <v>FRI2</v>
      </c>
      <c r="C140" s="15">
        <f>VLOOKUP(F140,NUTS_Europa!$A$2:$C$81,3,FALSE)</f>
        <v>269</v>
      </c>
      <c r="D140" s="15" t="str">
        <f>VLOOKUP(G140,NUTS_Europa!$A$2:$C$81,2,FALSE)</f>
        <v>FRG0</v>
      </c>
      <c r="E140" s="15">
        <f>VLOOKUP(G140,NUTS_Europa!$A$2:$C$81,3,FALSE)</f>
        <v>283</v>
      </c>
      <c r="F140" s="15">
        <v>29</v>
      </c>
      <c r="G140" s="15">
        <v>62</v>
      </c>
      <c r="H140" s="15">
        <v>1405755.1443963051</v>
      </c>
      <c r="I140" s="15">
        <v>2613974.3920707377</v>
      </c>
      <c r="J140" s="15">
        <v>118487.9544</v>
      </c>
      <c r="K140" s="15">
        <v>24.759358288770056</v>
      </c>
      <c r="L140" s="15">
        <v>13.182328402712622</v>
      </c>
      <c r="M140" s="15">
        <v>4.9589079829774052</v>
      </c>
      <c r="N140" s="15">
        <v>2344.8291728734844</v>
      </c>
    </row>
    <row r="141" spans="2:29" s="15" customFormat="1" x14ac:dyDescent="0.25">
      <c r="B141" s="15" t="str">
        <f>VLOOKUP(G141,NUTS_Europa!$A$2:$C$81,2,FALSE)</f>
        <v>FRG0</v>
      </c>
      <c r="C141" s="15">
        <f>VLOOKUP(G141,NUTS_Europa!$A$2:$C$81,3,FALSE)</f>
        <v>283</v>
      </c>
      <c r="D141" s="15" t="str">
        <f>VLOOKUP(F141,NUTS_Europa!$A$2:$C$81,2,FALSE)</f>
        <v>BE23</v>
      </c>
      <c r="E141" s="15">
        <f>VLOOKUP(F141,NUTS_Europa!$A$2:$C$81,3,FALSE)</f>
        <v>220</v>
      </c>
      <c r="F141" s="15">
        <v>42</v>
      </c>
      <c r="G141" s="15">
        <v>62</v>
      </c>
      <c r="H141" s="15">
        <v>972760.93168656901</v>
      </c>
      <c r="I141" s="15">
        <v>2621491.2029510234</v>
      </c>
      <c r="J141" s="15">
        <v>142392.87169999999</v>
      </c>
      <c r="K141" s="15">
        <v>32.191978609625671</v>
      </c>
      <c r="L141" s="15">
        <v>8.5115426365194331</v>
      </c>
      <c r="M141" s="15">
        <v>4.4700578233691139</v>
      </c>
      <c r="N141" s="15">
        <v>2344.8291728734844</v>
      </c>
    </row>
    <row r="142" spans="2:29" s="15" customFormat="1" x14ac:dyDescent="0.25">
      <c r="B142" s="15" t="str">
        <f>VLOOKUP(F142,NUTS_Europa!$A$2:$C$81,2,FALSE)</f>
        <v>BE23</v>
      </c>
      <c r="C142" s="15">
        <f>VLOOKUP(F142,NUTS_Europa!$A$2:$C$81,3,FALSE)</f>
        <v>220</v>
      </c>
      <c r="D142" s="15" t="str">
        <f>VLOOKUP(G142,NUTS_Europa!$A$2:$C$81,2,FALSE)</f>
        <v>FRD1</v>
      </c>
      <c r="E142" s="15">
        <f>VLOOKUP(G142,NUTS_Europa!$A$2:$C$81,3,FALSE)</f>
        <v>269</v>
      </c>
      <c r="F142" s="15">
        <v>42</v>
      </c>
      <c r="G142" s="15">
        <v>59</v>
      </c>
      <c r="H142" s="15">
        <v>4743342.8547945041</v>
      </c>
      <c r="I142" s="15">
        <v>1958882.3681461711</v>
      </c>
      <c r="J142" s="15">
        <v>115262.5922</v>
      </c>
      <c r="K142" s="15">
        <v>9.6786096256684502</v>
      </c>
      <c r="L142" s="15">
        <v>12.841262399063464</v>
      </c>
      <c r="M142" s="15">
        <v>35.477069033841211</v>
      </c>
      <c r="N142" s="15">
        <v>16475.84980039356</v>
      </c>
    </row>
    <row r="143" spans="2:29" s="15" customFormat="1" x14ac:dyDescent="0.25">
      <c r="B143" s="15" t="str">
        <f>VLOOKUP(G143,NUTS_Europa!$A$2:$C$81,2,FALSE)</f>
        <v>FRD1</v>
      </c>
      <c r="C143" s="15">
        <f>VLOOKUP(G143,NUTS_Europa!$A$2:$C$81,3,FALSE)</f>
        <v>269</v>
      </c>
      <c r="D143" s="15" t="str">
        <f>VLOOKUP(F143,NUTS_Europa!$A$2:$C$81,2,FALSE)</f>
        <v>BE25</v>
      </c>
      <c r="E143" s="15">
        <f>VLOOKUP(F143,NUTS_Europa!$A$2:$C$81,3,FALSE)</f>
        <v>220</v>
      </c>
      <c r="F143" s="15">
        <v>43</v>
      </c>
      <c r="G143" s="15">
        <v>59</v>
      </c>
      <c r="H143" s="15">
        <v>4120318.4801025013</v>
      </c>
      <c r="I143" s="15">
        <v>1958882.3681461711</v>
      </c>
      <c r="J143" s="15">
        <v>199058.85829999999</v>
      </c>
      <c r="K143" s="15">
        <v>9.6786096256684502</v>
      </c>
      <c r="L143" s="15">
        <v>12.841262399063464</v>
      </c>
      <c r="M143" s="15">
        <v>35.477069033841211</v>
      </c>
      <c r="N143" s="15">
        <v>16475.84980039356</v>
      </c>
    </row>
    <row r="144" spans="2:29" s="15" customFormat="1" x14ac:dyDescent="0.25">
      <c r="B144" s="15" t="str">
        <f>VLOOKUP(F144,NUTS_Europa!$A$2:$C$81,2,FALSE)</f>
        <v>BE25</v>
      </c>
      <c r="C144" s="15">
        <f>VLOOKUP(F144,NUTS_Europa!$A$2:$C$81,3,FALSE)</f>
        <v>220</v>
      </c>
      <c r="D144" s="15" t="str">
        <f>VLOOKUP(G144,NUTS_Europa!$A$2:$C$81,2,FALSE)</f>
        <v>PT18</v>
      </c>
      <c r="E144" s="15">
        <f>VLOOKUP(G144,NUTS_Europa!$A$2:$C$81,3,FALSE)</f>
        <v>61</v>
      </c>
      <c r="F144" s="15">
        <v>43</v>
      </c>
      <c r="G144" s="15">
        <v>80</v>
      </c>
      <c r="H144" s="15">
        <v>12742365.186232418</v>
      </c>
      <c r="I144" s="15">
        <v>4389069.2684802106</v>
      </c>
      <c r="J144" s="15">
        <v>117768.50930000001</v>
      </c>
      <c r="K144" s="15">
        <v>72.388770053475938</v>
      </c>
      <c r="L144" s="15">
        <v>8.0589212306078473</v>
      </c>
      <c r="M144" s="15">
        <v>32.851411011628564</v>
      </c>
      <c r="N144" s="15">
        <v>19116.552947283857</v>
      </c>
    </row>
    <row r="145" spans="2:14" s="15" customFormat="1" x14ac:dyDescent="0.25">
      <c r="B145" s="15" t="str">
        <f>VLOOKUP(G145,NUTS_Europa!$A$2:$C$81,2,FALSE)</f>
        <v>PT18</v>
      </c>
      <c r="C145" s="15">
        <f>VLOOKUP(G145,NUTS_Europa!$A$2:$C$81,3,FALSE)</f>
        <v>61</v>
      </c>
      <c r="D145" s="15" t="str">
        <f>VLOOKUP(F145,NUTS_Europa!$A$2:$C$81,2,FALSE)</f>
        <v>ES52</v>
      </c>
      <c r="E145" s="15">
        <f>VLOOKUP(F145,NUTS_Europa!$A$2:$C$81,3,FALSE)</f>
        <v>1064</v>
      </c>
      <c r="F145" s="15">
        <v>16</v>
      </c>
      <c r="G145" s="15">
        <v>80</v>
      </c>
      <c r="H145" s="15">
        <v>13431491.106805168</v>
      </c>
      <c r="I145" s="15">
        <v>2185700.1048061592</v>
      </c>
      <c r="J145" s="15">
        <v>145277.79319999999</v>
      </c>
      <c r="K145" s="15">
        <v>20.908556149732622</v>
      </c>
      <c r="L145" s="15">
        <v>9.9474535533982653</v>
      </c>
      <c r="M145" s="15">
        <v>30.815176996514239</v>
      </c>
      <c r="N145" s="15">
        <v>19116.552947283857</v>
      </c>
    </row>
    <row r="146" spans="2:14" s="15" customFormat="1" x14ac:dyDescent="0.25">
      <c r="B146" s="15" t="str">
        <f>VLOOKUP(G146,NUTS_Europa!$A$2:$C$81,2,FALSE)</f>
        <v>ES52</v>
      </c>
      <c r="C146" s="15">
        <f>VLOOKUP(G146,NUTS_Europa!$A$2:$C$81,3,FALSE)</f>
        <v>1064</v>
      </c>
      <c r="D146" s="15" t="str">
        <f>VLOOKUP(F146,NUTS_Europa!$A$2:$C$81,2,FALSE)</f>
        <v>ES51</v>
      </c>
      <c r="E146" s="15">
        <f>VLOOKUP(F146,NUTS_Europa!$A$2:$C$81,3,FALSE)</f>
        <v>1063</v>
      </c>
      <c r="F146" s="15">
        <v>15</v>
      </c>
      <c r="G146" s="15">
        <v>16</v>
      </c>
      <c r="H146" s="15">
        <v>2941386.9683552166</v>
      </c>
      <c r="I146" s="15">
        <v>10121849.017948352</v>
      </c>
      <c r="J146" s="15">
        <v>135416.16140000001</v>
      </c>
      <c r="K146" s="15">
        <v>8.6631016042780757</v>
      </c>
      <c r="L146" s="15">
        <v>11.562361540687279</v>
      </c>
      <c r="M146" s="15">
        <v>20.364287256214961</v>
      </c>
      <c r="N146" s="15">
        <v>11759.278234738651</v>
      </c>
    </row>
    <row r="147" spans="2:14" s="15" customFormat="1" x14ac:dyDescent="0.25">
      <c r="B147" s="15" t="str">
        <f>VLOOKUP(F147,NUTS_Europa!$A$2:$C$81,2,FALSE)</f>
        <v>ES51</v>
      </c>
      <c r="C147" s="15">
        <f>VLOOKUP(F147,NUTS_Europa!$A$2:$C$81,3,FALSE)</f>
        <v>1063</v>
      </c>
      <c r="D147" s="15" t="str">
        <f>VLOOKUP(G147,NUTS_Europa!$A$2:$C$81,2,FALSE)</f>
        <v>FRJ1</v>
      </c>
      <c r="E147" s="15">
        <f>VLOOKUP(G147,NUTS_Europa!$A$2:$C$81,3,FALSE)</f>
        <v>1064</v>
      </c>
      <c r="F147" s="15">
        <v>15</v>
      </c>
      <c r="G147" s="15">
        <v>66</v>
      </c>
      <c r="H147" s="15">
        <v>7306255.8358445065</v>
      </c>
      <c r="I147" s="15">
        <v>10121849.017948352</v>
      </c>
      <c r="J147" s="15">
        <v>145277.79319999999</v>
      </c>
      <c r="K147" s="15">
        <v>8.6631016042780757</v>
      </c>
      <c r="L147" s="15">
        <v>11.562361540687279</v>
      </c>
      <c r="M147" s="15">
        <v>20.364287256214961</v>
      </c>
      <c r="N147" s="15">
        <v>11759.278234738651</v>
      </c>
    </row>
    <row r="148" spans="2:14" s="15" customFormat="1" x14ac:dyDescent="0.25">
      <c r="B148" s="15" t="str">
        <f>VLOOKUP(F148,NUTS_Europa!$A$2:$C$81,2,FALSE)</f>
        <v>FRJ1</v>
      </c>
      <c r="C148" s="15">
        <f>VLOOKUP(F148,NUTS_Europa!$A$2:$C$81,3,FALSE)</f>
        <v>1064</v>
      </c>
      <c r="D148" s="15" t="str">
        <f>VLOOKUP(G148,NUTS_Europa!$A$2:$C$81,2,FALSE)</f>
        <v>PT17</v>
      </c>
      <c r="E148" s="15">
        <f>VLOOKUP(G148,NUTS_Europa!$A$2:$C$81,3,FALSE)</f>
        <v>297</v>
      </c>
      <c r="F148" s="15">
        <v>66</v>
      </c>
      <c r="G148" s="15">
        <v>79</v>
      </c>
      <c r="H148" s="15">
        <v>863948.64251456049</v>
      </c>
      <c r="I148" s="15">
        <v>2399596.2831508415</v>
      </c>
      <c r="J148" s="15">
        <v>192445.7181</v>
      </c>
      <c r="K148" s="15">
        <v>24.759358288770056</v>
      </c>
      <c r="L148" s="15">
        <v>12.810697960953025</v>
      </c>
      <c r="M148" s="15">
        <v>1.6106890120944284</v>
      </c>
      <c r="N148" s="15">
        <v>930.08608671409615</v>
      </c>
    </row>
    <row r="149" spans="2:14" s="15" customFormat="1" x14ac:dyDescent="0.25">
      <c r="B149" s="15" t="str">
        <f>VLOOKUP(G149,NUTS_Europa!$A$2:$C$81,2,FALSE)</f>
        <v>PT17</v>
      </c>
      <c r="C149" s="15">
        <f>VLOOKUP(G149,NUTS_Europa!$A$2:$C$81,3,FALSE)</f>
        <v>297</v>
      </c>
      <c r="D149" s="15" t="str">
        <f>VLOOKUP(F149,NUTS_Europa!$A$2:$C$81,2,FALSE)</f>
        <v>PT15</v>
      </c>
      <c r="E149" s="15">
        <f>VLOOKUP(F149,NUTS_Europa!$A$2:$C$81,3,FALSE)</f>
        <v>61</v>
      </c>
      <c r="F149" s="15">
        <v>77</v>
      </c>
      <c r="G149" s="15">
        <v>79</v>
      </c>
      <c r="H149" s="15">
        <v>790508.52675010322</v>
      </c>
      <c r="I149" s="15">
        <v>1397835.8173472779</v>
      </c>
      <c r="J149" s="15">
        <v>113696.3812</v>
      </c>
      <c r="K149" s="15">
        <v>4.0106951871657754</v>
      </c>
      <c r="L149" s="15">
        <v>10.810610235900182</v>
      </c>
      <c r="M149" s="15">
        <v>1.4992644052055621</v>
      </c>
      <c r="N149" s="15">
        <v>930.08608671409615</v>
      </c>
    </row>
    <row r="150" spans="2:14" s="15" customFormat="1" x14ac:dyDescent="0.25">
      <c r="B150" s="15" t="str">
        <f>VLOOKUP(F150,NUTS_Europa!$A$2:$C$81,2,FALSE)</f>
        <v>PT15</v>
      </c>
      <c r="C150" s="15">
        <f>VLOOKUP(F150,NUTS_Europa!$A$2:$C$81,3,FALSE)</f>
        <v>61</v>
      </c>
      <c r="D150" s="15" t="str">
        <f>VLOOKUP(G150,NUTS_Europa!$A$2:$C$81,2,FALSE)</f>
        <v>PT16</v>
      </c>
      <c r="E150" s="15">
        <f>VLOOKUP(G150,NUTS_Europa!$A$2:$C$81,3,FALSE)</f>
        <v>294</v>
      </c>
      <c r="F150" s="15">
        <v>77</v>
      </c>
      <c r="G150" s="15">
        <v>78</v>
      </c>
      <c r="H150" s="15">
        <v>2360488.3169278544</v>
      </c>
      <c r="I150" s="15">
        <v>2003249.4281974281</v>
      </c>
      <c r="J150" s="15">
        <v>127001.217</v>
      </c>
      <c r="K150" s="15">
        <v>16.454545454545453</v>
      </c>
      <c r="L150" s="15">
        <v>10.316212229670834</v>
      </c>
      <c r="M150" s="15">
        <v>4.5542248284823179</v>
      </c>
      <c r="N150" s="15">
        <v>2825.2662665986036</v>
      </c>
    </row>
    <row r="151" spans="2:14" s="15" customFormat="1" x14ac:dyDescent="0.25">
      <c r="B151" s="15" t="str">
        <f>VLOOKUP(G151,NUTS_Europa!$A$2:$C$81,2,FALSE)</f>
        <v>PT16</v>
      </c>
      <c r="C151" s="15">
        <f>VLOOKUP(G151,NUTS_Europa!$A$2:$C$81,3,FALSE)</f>
        <v>294</v>
      </c>
      <c r="D151" s="15" t="str">
        <f>VLOOKUP(F151,NUTS_Europa!$A$2:$C$81,2,FALSE)</f>
        <v>NL33</v>
      </c>
      <c r="E151" s="15">
        <f>VLOOKUP(F151,NUTS_Europa!$A$2:$C$81,3,FALSE)</f>
        <v>220</v>
      </c>
      <c r="F151" s="15">
        <v>73</v>
      </c>
      <c r="G151" s="15">
        <v>78</v>
      </c>
      <c r="H151" s="15">
        <v>2049421.3042814205</v>
      </c>
      <c r="I151" s="15">
        <v>3827069.1796194408</v>
      </c>
      <c r="J151" s="15">
        <v>145035.59770000001</v>
      </c>
      <c r="K151" s="15">
        <v>57.373796791443858</v>
      </c>
      <c r="L151" s="15">
        <v>10.427767631933261</v>
      </c>
      <c r="M151" s="15">
        <v>5.1936309365343867</v>
      </c>
      <c r="N151" s="15">
        <v>2825.2662665986036</v>
      </c>
    </row>
    <row r="152" spans="2:14" s="15" customFormat="1" x14ac:dyDescent="0.25">
      <c r="B152" s="15" t="str">
        <f>VLOOKUP(F152,NUTS_Europa!$A$2:$C$81,2,FALSE)</f>
        <v>NL33</v>
      </c>
      <c r="C152" s="15">
        <f>VLOOKUP(F152,NUTS_Europa!$A$2:$C$81,3,FALSE)</f>
        <v>220</v>
      </c>
      <c r="D152" s="15" t="str">
        <f>VLOOKUP(G152,NUTS_Europa!$A$2:$C$81,2,FALSE)</f>
        <v>PT11</v>
      </c>
      <c r="E152" s="15">
        <f>VLOOKUP(G152,NUTS_Europa!$A$2:$C$81,3,FALSE)</f>
        <v>288</v>
      </c>
      <c r="F152" s="15">
        <v>73</v>
      </c>
      <c r="G152" s="15">
        <v>76</v>
      </c>
      <c r="H152" s="15">
        <v>637272.89284472982</v>
      </c>
      <c r="I152" s="15">
        <v>3291813.848445686</v>
      </c>
      <c r="J152" s="15">
        <v>163171.4883</v>
      </c>
      <c r="K152" s="15">
        <v>44.95775401069519</v>
      </c>
      <c r="L152" s="15">
        <v>7.9051939452304767</v>
      </c>
      <c r="M152" s="15">
        <v>1.8208112544845751</v>
      </c>
      <c r="N152" s="15">
        <v>990.49714506110752</v>
      </c>
    </row>
    <row r="153" spans="2:14" s="15" customFormat="1" x14ac:dyDescent="0.25">
      <c r="B153" s="15" t="str">
        <f>VLOOKUP(G153,NUTS_Europa!$A$2:$C$81,2,FALSE)</f>
        <v>PT11</v>
      </c>
      <c r="C153" s="15">
        <f>VLOOKUP(G153,NUTS_Europa!$A$2:$C$81,3,FALSE)</f>
        <v>288</v>
      </c>
      <c r="D153" s="15" t="str">
        <f>VLOOKUP(F153,NUTS_Europa!$A$2:$C$81,2,FALSE)</f>
        <v>DEF0</v>
      </c>
      <c r="E153" s="15">
        <f>VLOOKUP(F153,NUTS_Europa!$A$2:$C$81,3,FALSE)</f>
        <v>245</v>
      </c>
      <c r="F153" s="15">
        <v>50</v>
      </c>
      <c r="G153" s="15">
        <v>76</v>
      </c>
      <c r="H153" s="15">
        <v>2149852.6758650062</v>
      </c>
      <c r="I153" s="15">
        <v>12211212.638623878</v>
      </c>
      <c r="J153" s="15">
        <v>114203.5226</v>
      </c>
      <c r="K153" s="15">
        <v>59.395721925133692</v>
      </c>
      <c r="L153" s="15">
        <v>10.320359325517076</v>
      </c>
      <c r="M153" s="15">
        <v>2.0273101726387313</v>
      </c>
      <c r="N153" s="15">
        <v>990.49714506110752</v>
      </c>
    </row>
    <row r="154" spans="2:14" s="15" customFormat="1" x14ac:dyDescent="0.25">
      <c r="B154" s="15" t="str">
        <f>VLOOKUP(F154,NUTS_Europa!$A$2:$C$81,2,FALSE)</f>
        <v>DEF0</v>
      </c>
      <c r="C154" s="15">
        <f>VLOOKUP(F154,NUTS_Europa!$A$2:$C$81,3,FALSE)</f>
        <v>245</v>
      </c>
      <c r="D154" s="15" t="str">
        <f>VLOOKUP(G154,NUTS_Europa!$A$2:$C$81,2,FALSE)</f>
        <v>FRI3</v>
      </c>
      <c r="E154" s="15">
        <f>VLOOKUP(G154,NUTS_Europa!$A$2:$C$81,3,FALSE)</f>
        <v>282</v>
      </c>
      <c r="F154" s="15">
        <v>50</v>
      </c>
      <c r="G154" s="15">
        <v>65</v>
      </c>
      <c r="H154" s="15">
        <v>2086976.4011302362</v>
      </c>
      <c r="I154" s="15">
        <v>12084347.855557105</v>
      </c>
      <c r="J154" s="15">
        <v>191087.21979999999</v>
      </c>
      <c r="K154" s="15">
        <v>47.383422459893055</v>
      </c>
      <c r="L154" s="15">
        <v>10.930985733489877</v>
      </c>
      <c r="M154" s="15">
        <v>1.9949158183275995</v>
      </c>
      <c r="N154" s="15">
        <v>844.67442029400002</v>
      </c>
    </row>
    <row r="155" spans="2:14" s="15" customFormat="1" x14ac:dyDescent="0.25">
      <c r="B155" s="15" t="str">
        <f>VLOOKUP(G155,NUTS_Europa!$A$2:$C$81,2,FALSE)</f>
        <v>FRI3</v>
      </c>
      <c r="C155" s="15">
        <f>VLOOKUP(G155,NUTS_Europa!$A$2:$C$81,3,FALSE)</f>
        <v>282</v>
      </c>
      <c r="D155" s="15" t="str">
        <f>VLOOKUP(F155,NUTS_Europa!$A$2:$C$81,2,FALSE)</f>
        <v>DE60</v>
      </c>
      <c r="E155" s="15">
        <f>VLOOKUP(F155,NUTS_Europa!$A$2:$C$81,3,FALSE)</f>
        <v>245</v>
      </c>
      <c r="F155" s="15">
        <v>45</v>
      </c>
      <c r="G155" s="15">
        <v>65</v>
      </c>
      <c r="H155" s="15">
        <v>2130229.6441702312</v>
      </c>
      <c r="I155" s="15">
        <v>12084347.855557105</v>
      </c>
      <c r="J155" s="15">
        <v>163171.4883</v>
      </c>
      <c r="K155" s="15">
        <v>47.383422459893055</v>
      </c>
      <c r="L155" s="15">
        <v>10.930985733489877</v>
      </c>
      <c r="M155" s="15">
        <v>1.9949158183275995</v>
      </c>
      <c r="N155" s="15">
        <v>844.67442029400002</v>
      </c>
    </row>
    <row r="156" spans="2:14" s="15" customFormat="1" x14ac:dyDescent="0.25">
      <c r="B156" s="15" t="str">
        <f>VLOOKUP(F156,NUTS_Europa!$A$2:$C$81,2,FALSE)</f>
        <v>DE60</v>
      </c>
      <c r="C156" s="15">
        <f>VLOOKUP(F156,NUTS_Europa!$A$2:$C$81,3,FALSE)</f>
        <v>245</v>
      </c>
      <c r="D156" s="15" t="str">
        <f>VLOOKUP(G156,NUTS_Europa!$A$2:$C$81,2,FALSE)</f>
        <v>FRH0</v>
      </c>
      <c r="E156" s="15">
        <f>VLOOKUP(G156,NUTS_Europa!$A$2:$C$81,3,FALSE)</f>
        <v>282</v>
      </c>
      <c r="F156" s="15">
        <v>45</v>
      </c>
      <c r="G156" s="15">
        <v>63</v>
      </c>
      <c r="H156" s="15">
        <v>1973852.5347179424</v>
      </c>
      <c r="I156" s="15">
        <v>12084347.855557105</v>
      </c>
      <c r="J156" s="15">
        <v>145277.79319999999</v>
      </c>
      <c r="K156" s="15">
        <v>47.383422459893055</v>
      </c>
      <c r="L156" s="15">
        <v>10.930985733489877</v>
      </c>
      <c r="M156" s="15">
        <v>1.9949158183275995</v>
      </c>
      <c r="N156" s="15">
        <v>844.67442029400002</v>
      </c>
    </row>
    <row r="157" spans="2:14" s="15" customFormat="1" x14ac:dyDescent="0.25">
      <c r="B157" s="15" t="str">
        <f>VLOOKUP(G157,NUTS_Europa!$A$2:$C$81,2,FALSE)</f>
        <v>FRH0</v>
      </c>
      <c r="C157" s="15">
        <f>VLOOKUP(G157,NUTS_Europa!$A$2:$C$81,3,FALSE)</f>
        <v>282</v>
      </c>
      <c r="D157" s="15" t="str">
        <f>VLOOKUP(F157,NUTS_Europa!$A$2:$C$81,2,FALSE)</f>
        <v>NL11</v>
      </c>
      <c r="E157" s="15">
        <f>VLOOKUP(F157,NUTS_Europa!$A$2:$C$81,3,FALSE)</f>
        <v>245</v>
      </c>
      <c r="F157" s="15">
        <v>30</v>
      </c>
      <c r="G157" s="15">
        <v>63</v>
      </c>
      <c r="H157" s="15">
        <v>1981615.9373148645</v>
      </c>
      <c r="I157" s="15">
        <v>12084347.855557105</v>
      </c>
      <c r="J157" s="15">
        <v>159445.52859999999</v>
      </c>
      <c r="K157" s="15">
        <v>47.383422459893055</v>
      </c>
      <c r="L157" s="15">
        <v>10.930985733489877</v>
      </c>
      <c r="M157" s="15">
        <v>1.9949158183275995</v>
      </c>
      <c r="N157" s="15">
        <v>844.67442029400002</v>
      </c>
    </row>
    <row r="158" spans="2:14" s="15" customFormat="1" x14ac:dyDescent="0.25">
      <c r="B158" s="15" t="str">
        <f>VLOOKUP(F158,NUTS_Europa!$A$2:$C$81,2,FALSE)</f>
        <v>NL11</v>
      </c>
      <c r="C158" s="15">
        <f>VLOOKUP(F158,NUTS_Europa!$A$2:$C$81,3,FALSE)</f>
        <v>245</v>
      </c>
      <c r="D158" s="15" t="str">
        <f>VLOOKUP(G158,NUTS_Europa!$A$2:$C$81,2,FALSE)</f>
        <v>FRI1</v>
      </c>
      <c r="E158" s="15">
        <f>VLOOKUP(G158,NUTS_Europa!$A$2:$C$81,3,FALSE)</f>
        <v>275</v>
      </c>
      <c r="F158" s="15">
        <v>30</v>
      </c>
      <c r="G158" s="15">
        <v>64</v>
      </c>
      <c r="H158" s="15">
        <v>560093.56150534179</v>
      </c>
      <c r="I158" s="15">
        <v>15768656.477313034</v>
      </c>
      <c r="J158" s="15">
        <v>114346.8514</v>
      </c>
      <c r="K158" s="15">
        <v>63.63636363636364</v>
      </c>
      <c r="L158" s="15">
        <v>14.627885350186002</v>
      </c>
      <c r="M158" s="15">
        <v>0.5069961612347631</v>
      </c>
      <c r="N158" s="15">
        <v>214.66905252236134</v>
      </c>
    </row>
    <row r="159" spans="2:14" s="15" customFormat="1" x14ac:dyDescent="0.25">
      <c r="B159" s="15" t="str">
        <f>VLOOKUP(G159,NUTS_Europa!$A$2:$C$81,2,FALSE)</f>
        <v>FRI1</v>
      </c>
      <c r="C159" s="15">
        <f>VLOOKUP(G159,NUTS_Europa!$A$2:$C$81,3,FALSE)</f>
        <v>275</v>
      </c>
      <c r="D159" s="15" t="str">
        <f>VLOOKUP(F159,NUTS_Europa!$A$2:$C$81,2,FALSE)</f>
        <v>DE93</v>
      </c>
      <c r="E159" s="15">
        <f>VLOOKUP(F159,NUTS_Europa!$A$2:$C$81,3,FALSE)</f>
        <v>245</v>
      </c>
      <c r="F159" s="15">
        <v>47</v>
      </c>
      <c r="G159" s="15">
        <v>64</v>
      </c>
      <c r="H159" s="15">
        <v>562348.44523303665</v>
      </c>
      <c r="I159" s="15">
        <v>15768656.477313034</v>
      </c>
      <c r="J159" s="15">
        <v>154854.3009</v>
      </c>
      <c r="K159" s="15">
        <v>63.63636363636364</v>
      </c>
      <c r="L159" s="15">
        <v>14.627885350186002</v>
      </c>
      <c r="M159" s="15">
        <v>0.5069961612347631</v>
      </c>
      <c r="N159" s="15">
        <v>214.66905252236134</v>
      </c>
    </row>
    <row r="160" spans="2:14" s="15" customFormat="1" x14ac:dyDescent="0.25">
      <c r="B160" s="15" t="str">
        <f>VLOOKUP(F160,NUTS_Europa!$A$2:$C$81,2,FALSE)</f>
        <v>DE93</v>
      </c>
      <c r="C160" s="15">
        <f>VLOOKUP(F160,NUTS_Europa!$A$2:$C$81,3,FALSE)</f>
        <v>245</v>
      </c>
      <c r="D160" s="15" t="str">
        <f>VLOOKUP(G160,NUTS_Europa!$A$2:$C$81,2,FALSE)</f>
        <v>FRI2</v>
      </c>
      <c r="E160" s="15">
        <f>VLOOKUP(G160,NUTS_Europa!$A$2:$C$81,3,FALSE)</f>
        <v>275</v>
      </c>
      <c r="F160" s="15">
        <v>47</v>
      </c>
      <c r="G160" s="15">
        <v>69</v>
      </c>
      <c r="H160" s="15">
        <v>525142.86372607097</v>
      </c>
      <c r="I160" s="15">
        <v>15768656.477313034</v>
      </c>
      <c r="J160" s="15">
        <v>114346.8514</v>
      </c>
      <c r="K160" s="15">
        <v>63.63636363636364</v>
      </c>
      <c r="L160" s="15">
        <v>14.627885350186002</v>
      </c>
      <c r="M160" s="15">
        <v>0.5069961612347631</v>
      </c>
      <c r="N160" s="15">
        <v>214.66905252236134</v>
      </c>
    </row>
    <row r="161" spans="2:14" s="15" customFormat="1" x14ac:dyDescent="0.25">
      <c r="B161" s="15" t="str">
        <f>VLOOKUP(G161,NUTS_Europa!$A$2:$C$81,2,FALSE)</f>
        <v>FRI2</v>
      </c>
      <c r="C161" s="15">
        <f>VLOOKUP(G161,NUTS_Europa!$A$2:$C$81,3,FALSE)</f>
        <v>275</v>
      </c>
      <c r="D161" s="15" t="str">
        <f>VLOOKUP(F161,NUTS_Europa!$A$2:$C$81,2,FALSE)</f>
        <v>FRI2</v>
      </c>
      <c r="E161" s="15">
        <f>VLOOKUP(F161,NUTS_Europa!$A$2:$C$81,3,FALSE)</f>
        <v>269</v>
      </c>
      <c r="F161" s="15">
        <v>29</v>
      </c>
      <c r="G161" s="15">
        <v>69</v>
      </c>
      <c r="H161" s="15">
        <v>129778.70401819401</v>
      </c>
      <c r="I161" s="15">
        <v>3231368.2525210367</v>
      </c>
      <c r="J161" s="15">
        <v>135416.16140000001</v>
      </c>
      <c r="K161" s="15">
        <v>36.898395721925134</v>
      </c>
      <c r="L161" s="15">
        <v>16.883505736092591</v>
      </c>
      <c r="M161" s="15">
        <v>0.5069961612347631</v>
      </c>
      <c r="N161" s="15">
        <v>214.66905252236134</v>
      </c>
    </row>
    <row r="162" spans="2:14" s="15" customFormat="1" x14ac:dyDescent="0.25"/>
    <row r="163" spans="2:14" s="15" customFormat="1" x14ac:dyDescent="0.25"/>
    <row r="164" spans="2:14" s="15" customFormat="1" x14ac:dyDescent="0.25"/>
    <row r="165" spans="2:14" s="15" customFormat="1" x14ac:dyDescent="0.25"/>
    <row r="166" spans="2:14" s="15" customFormat="1" x14ac:dyDescent="0.25"/>
    <row r="167" spans="2:14" s="15" customFormat="1" x14ac:dyDescent="0.25"/>
    <row r="168" spans="2:14" s="15" customFormat="1" x14ac:dyDescent="0.25"/>
    <row r="169" spans="2:14" s="15" customFormat="1" x14ac:dyDescent="0.25"/>
    <row r="170" spans="2:14" s="15" customFormat="1" x14ac:dyDescent="0.25"/>
    <row r="171" spans="2:14" s="15" customFormat="1" x14ac:dyDescent="0.25"/>
    <row r="172" spans="2:14" s="15" customFormat="1" x14ac:dyDescent="0.25"/>
    <row r="173" spans="2:14" s="15" customFormat="1" x14ac:dyDescent="0.25"/>
    <row r="174" spans="2:14" s="15" customFormat="1" x14ac:dyDescent="0.25"/>
    <row r="175" spans="2:14" s="15" customFormat="1" x14ac:dyDescent="0.25"/>
    <row r="176" spans="2:14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1EA4-E323-4B59-BED9-CCE599B697A5}">
  <dimension ref="A1:R117"/>
  <sheetViews>
    <sheetView topLeftCell="A37" zoomScale="80" zoomScaleNormal="80" workbookViewId="0">
      <selection activeCell="K1" sqref="K1"/>
    </sheetView>
  </sheetViews>
  <sheetFormatPr baseColWidth="10" defaultColWidth="9.140625" defaultRowHeight="12.75" x14ac:dyDescent="0.2"/>
  <cols>
    <col min="1" max="1" width="9.140625" style="4" customWidth="1"/>
    <col min="2" max="3" width="9.140625" style="12"/>
    <col min="4" max="4" width="13.7109375" style="4" customWidth="1"/>
    <col min="5" max="5" width="13.28515625" style="4" customWidth="1"/>
    <col min="6" max="6" width="43" style="4" customWidth="1"/>
    <col min="7" max="11" width="9.140625" style="4" customWidth="1"/>
    <col min="12" max="14" width="9.140625" style="4"/>
    <col min="15" max="15" width="20.7109375" style="4" bestFit="1" customWidth="1"/>
    <col min="16" max="16384" width="9.140625" style="4"/>
  </cols>
  <sheetData>
    <row r="1" spans="1:18" x14ac:dyDescent="0.2">
      <c r="A1" s="2"/>
      <c r="B1" s="3" t="s">
        <v>31</v>
      </c>
      <c r="C1" s="3" t="s">
        <v>32</v>
      </c>
      <c r="D1" s="2" t="s">
        <v>33</v>
      </c>
      <c r="E1" s="2" t="s">
        <v>34</v>
      </c>
      <c r="F1" s="4" t="s">
        <v>35</v>
      </c>
    </row>
    <row r="2" spans="1:18" ht="15" x14ac:dyDescent="0.25">
      <c r="A2" s="2">
        <v>1</v>
      </c>
      <c r="B2" t="s">
        <v>36</v>
      </c>
      <c r="C2">
        <v>253</v>
      </c>
      <c r="D2" s="2">
        <v>3977071</v>
      </c>
      <c r="E2" s="2">
        <v>51056031</v>
      </c>
      <c r="F2" s="5" t="s">
        <v>37</v>
      </c>
      <c r="J2" s="6"/>
      <c r="L2" s="6"/>
      <c r="M2" s="7"/>
      <c r="R2"/>
    </row>
    <row r="3" spans="1:18" ht="15" x14ac:dyDescent="0.25">
      <c r="A3" s="2">
        <v>2</v>
      </c>
      <c r="B3" t="s">
        <v>38</v>
      </c>
      <c r="C3">
        <f>C2</f>
        <v>253</v>
      </c>
      <c r="D3" s="2">
        <v>5007976</v>
      </c>
      <c r="E3" s="2">
        <v>51441127</v>
      </c>
      <c r="F3" s="5" t="s">
        <v>39</v>
      </c>
      <c r="J3" s="6"/>
      <c r="L3" s="6"/>
      <c r="M3" s="7"/>
      <c r="R3"/>
    </row>
    <row r="4" spans="1:18" ht="15" x14ac:dyDescent="0.25">
      <c r="A4" s="2">
        <v>3</v>
      </c>
      <c r="B4" t="s">
        <v>40</v>
      </c>
      <c r="C4">
        <v>235</v>
      </c>
      <c r="D4" s="2">
        <v>3123165</v>
      </c>
      <c r="E4" s="2">
        <v>51124189</v>
      </c>
      <c r="F4" s="5" t="s">
        <v>41</v>
      </c>
      <c r="J4" s="6"/>
      <c r="L4" s="6"/>
      <c r="M4" s="7"/>
      <c r="R4"/>
    </row>
    <row r="5" spans="1:18" ht="15" x14ac:dyDescent="0.25">
      <c r="A5" s="2">
        <v>4</v>
      </c>
      <c r="B5" t="s">
        <v>28</v>
      </c>
      <c r="C5">
        <v>245</v>
      </c>
      <c r="D5" s="2">
        <v>8788959</v>
      </c>
      <c r="E5" s="2">
        <v>53142071</v>
      </c>
      <c r="F5" s="5" t="s">
        <v>42</v>
      </c>
      <c r="J5" s="6"/>
      <c r="L5" s="6"/>
      <c r="M5" s="7"/>
      <c r="R5"/>
    </row>
    <row r="6" spans="1:18" ht="15" x14ac:dyDescent="0.25">
      <c r="A6" s="2">
        <v>5</v>
      </c>
      <c r="B6" t="s">
        <v>43</v>
      </c>
      <c r="C6">
        <v>1069</v>
      </c>
      <c r="D6" s="2">
        <v>9779604</v>
      </c>
      <c r="E6" s="2">
        <v>53902936</v>
      </c>
      <c r="F6" s="5" t="s">
        <v>44</v>
      </c>
      <c r="J6" s="6"/>
      <c r="L6" s="6"/>
      <c r="M6" s="7"/>
      <c r="R6"/>
    </row>
    <row r="7" spans="1:18" ht="15" x14ac:dyDescent="0.25">
      <c r="A7" s="2">
        <v>6</v>
      </c>
      <c r="B7" t="s">
        <v>45</v>
      </c>
      <c r="C7">
        <f>C6</f>
        <v>1069</v>
      </c>
      <c r="D7" s="2">
        <v>11868153</v>
      </c>
      <c r="E7" s="2">
        <v>53708458</v>
      </c>
      <c r="F7" s="5" t="s">
        <v>46</v>
      </c>
      <c r="J7" s="6"/>
      <c r="L7" s="6"/>
      <c r="M7" s="7"/>
      <c r="R7"/>
    </row>
    <row r="8" spans="1:18" ht="15" x14ac:dyDescent="0.25">
      <c r="A8" s="2">
        <v>7</v>
      </c>
      <c r="B8" t="s">
        <v>47</v>
      </c>
      <c r="C8">
        <f>C7</f>
        <v>1069</v>
      </c>
      <c r="D8" s="2">
        <v>9980268</v>
      </c>
      <c r="E8" s="2">
        <v>53485807</v>
      </c>
      <c r="F8" s="5" t="s">
        <v>48</v>
      </c>
      <c r="J8" s="6"/>
      <c r="L8" s="6"/>
      <c r="M8" s="7"/>
      <c r="R8"/>
    </row>
    <row r="9" spans="1:18" ht="15" x14ac:dyDescent="0.25">
      <c r="A9" s="2">
        <v>8</v>
      </c>
      <c r="B9" t="s">
        <v>30</v>
      </c>
      <c r="C9">
        <v>245</v>
      </c>
      <c r="D9" s="2">
        <v>7544631</v>
      </c>
      <c r="E9" s="2">
        <v>53435080</v>
      </c>
      <c r="F9" s="5" t="s">
        <v>49</v>
      </c>
      <c r="J9" s="6"/>
      <c r="L9" s="6"/>
      <c r="M9" s="7"/>
      <c r="R9"/>
    </row>
    <row r="10" spans="1:18" ht="15" x14ac:dyDescent="0.25">
      <c r="A10" s="2">
        <v>9</v>
      </c>
      <c r="B10" t="s">
        <v>50</v>
      </c>
      <c r="C10">
        <v>253</v>
      </c>
      <c r="D10" s="2">
        <v>7627532</v>
      </c>
      <c r="E10" s="2">
        <v>52350409</v>
      </c>
      <c r="F10" s="5" t="s">
        <v>51</v>
      </c>
      <c r="J10" s="6"/>
      <c r="L10" s="6"/>
      <c r="M10" s="7"/>
      <c r="R10"/>
    </row>
    <row r="11" spans="1:18" ht="15" x14ac:dyDescent="0.25">
      <c r="A11" s="2">
        <v>10</v>
      </c>
      <c r="B11" t="s">
        <v>52</v>
      </c>
      <c r="C11">
        <v>1069</v>
      </c>
      <c r="D11" s="2">
        <v>9450896</v>
      </c>
      <c r="E11" s="2">
        <v>54765741</v>
      </c>
      <c r="F11" s="5" t="s">
        <v>53</v>
      </c>
      <c r="J11" s="6"/>
      <c r="L11" s="6"/>
      <c r="M11" s="7"/>
      <c r="R11"/>
    </row>
    <row r="12" spans="1:18" ht="15" x14ac:dyDescent="0.25">
      <c r="A12" s="2">
        <v>11</v>
      </c>
      <c r="B12" t="s">
        <v>54</v>
      </c>
      <c r="C12">
        <v>288</v>
      </c>
      <c r="D12" s="2">
        <v>-8049491</v>
      </c>
      <c r="E12" s="2">
        <v>43014444</v>
      </c>
      <c r="F12" s="5" t="s">
        <v>55</v>
      </c>
      <c r="J12" s="6"/>
      <c r="L12" s="6"/>
      <c r="M12" s="7"/>
      <c r="R12"/>
    </row>
    <row r="13" spans="1:18" ht="15" x14ac:dyDescent="0.25">
      <c r="A13" s="2">
        <v>12</v>
      </c>
      <c r="B13" t="s">
        <v>56</v>
      </c>
      <c r="C13">
        <v>285</v>
      </c>
      <c r="D13" s="2">
        <v>-5874719</v>
      </c>
      <c r="E13" s="2">
        <v>43424336</v>
      </c>
      <c r="F13" s="5" t="s">
        <v>57</v>
      </c>
      <c r="J13" s="6"/>
      <c r="L13" s="6"/>
      <c r="M13" s="7"/>
      <c r="R13"/>
    </row>
    <row r="14" spans="1:18" ht="15" x14ac:dyDescent="0.25">
      <c r="A14" s="2">
        <v>13</v>
      </c>
      <c r="B14" t="s">
        <v>58</v>
      </c>
      <c r="C14">
        <v>163</v>
      </c>
      <c r="D14" s="2">
        <v>-4131409</v>
      </c>
      <c r="E14" s="2">
        <v>43277646</v>
      </c>
      <c r="F14" s="5" t="s">
        <v>59</v>
      </c>
      <c r="J14" s="6"/>
      <c r="L14" s="6"/>
      <c r="M14" s="7"/>
      <c r="R14"/>
    </row>
    <row r="15" spans="1:18" ht="15" x14ac:dyDescent="0.25">
      <c r="A15" s="2">
        <v>14</v>
      </c>
      <c r="B15" t="s">
        <v>60</v>
      </c>
      <c r="C15">
        <v>163</v>
      </c>
      <c r="D15" s="2">
        <v>-2670293</v>
      </c>
      <c r="E15" s="2">
        <v>43315678</v>
      </c>
      <c r="F15" s="5" t="s">
        <v>61</v>
      </c>
      <c r="J15" s="6"/>
      <c r="L15" s="6"/>
      <c r="M15" s="7"/>
      <c r="R15"/>
    </row>
    <row r="16" spans="1:18" ht="15" x14ac:dyDescent="0.25">
      <c r="A16" s="2">
        <v>15</v>
      </c>
      <c r="B16" t="s">
        <v>62</v>
      </c>
      <c r="C16">
        <v>1063</v>
      </c>
      <c r="D16" s="2">
        <v>1311517</v>
      </c>
      <c r="E16" s="2">
        <v>42073992</v>
      </c>
      <c r="F16" s="5" t="s">
        <v>63</v>
      </c>
      <c r="J16" s="6"/>
      <c r="L16" s="6"/>
      <c r="M16" s="7"/>
      <c r="R16"/>
    </row>
    <row r="17" spans="1:18" ht="15" x14ac:dyDescent="0.25">
      <c r="A17" s="2">
        <v>16</v>
      </c>
      <c r="B17" t="s">
        <v>64</v>
      </c>
      <c r="C17">
        <v>1064</v>
      </c>
      <c r="D17" s="2">
        <v>-726743</v>
      </c>
      <c r="E17" s="2">
        <v>40696321</v>
      </c>
      <c r="F17" s="5" t="s">
        <v>65</v>
      </c>
      <c r="J17" s="6"/>
      <c r="L17" s="6"/>
      <c r="M17" s="7"/>
      <c r="R17"/>
    </row>
    <row r="18" spans="1:18" ht="15" x14ac:dyDescent="0.25">
      <c r="A18" s="2">
        <v>17</v>
      </c>
      <c r="B18" t="s">
        <v>66</v>
      </c>
      <c r="C18">
        <v>61</v>
      </c>
      <c r="D18" s="2">
        <v>-4560438</v>
      </c>
      <c r="E18" s="2">
        <v>37900386</v>
      </c>
      <c r="F18" s="5" t="s">
        <v>67</v>
      </c>
      <c r="J18" s="6"/>
      <c r="L18" s="6"/>
      <c r="M18" s="7"/>
      <c r="R18"/>
    </row>
    <row r="19" spans="1:18" ht="15" x14ac:dyDescent="0.25">
      <c r="A19" s="2">
        <v>18</v>
      </c>
      <c r="B19" t="s">
        <v>68</v>
      </c>
      <c r="C19">
        <v>1064</v>
      </c>
      <c r="D19" s="2">
        <v>-1567875</v>
      </c>
      <c r="E19" s="2">
        <v>38202995</v>
      </c>
      <c r="F19" s="5" t="s">
        <v>69</v>
      </c>
      <c r="J19" s="6"/>
      <c r="L19" s="6"/>
      <c r="M19" s="7"/>
      <c r="R19"/>
    </row>
    <row r="20" spans="1:18" ht="15" x14ac:dyDescent="0.25">
      <c r="A20" s="2">
        <v>19</v>
      </c>
      <c r="B20" s="8" t="s">
        <v>70</v>
      </c>
      <c r="C20">
        <v>268</v>
      </c>
      <c r="D20" s="2">
        <v>571508</v>
      </c>
      <c r="E20" s="2">
        <v>48757721</v>
      </c>
      <c r="F20" s="9" t="s">
        <v>71</v>
      </c>
      <c r="J20" s="6"/>
      <c r="L20" s="6"/>
      <c r="M20" s="7"/>
      <c r="R20"/>
    </row>
    <row r="21" spans="1:18" ht="15" x14ac:dyDescent="0.25">
      <c r="A21" s="2">
        <v>20</v>
      </c>
      <c r="B21" s="8" t="s">
        <v>21</v>
      </c>
      <c r="C21" s="10">
        <v>269</v>
      </c>
      <c r="D21" s="2">
        <v>1111617</v>
      </c>
      <c r="E21" s="2">
        <v>49896542</v>
      </c>
      <c r="F21" s="9" t="s">
        <v>72</v>
      </c>
      <c r="J21" s="6"/>
      <c r="L21" s="6"/>
      <c r="M21" s="7"/>
      <c r="P21" s="10"/>
      <c r="R21"/>
    </row>
    <row r="22" spans="1:18" ht="15" x14ac:dyDescent="0.25">
      <c r="A22" s="2">
        <v>21</v>
      </c>
      <c r="B22" s="8" t="s">
        <v>23</v>
      </c>
      <c r="C22" s="10">
        <v>220</v>
      </c>
      <c r="D22" s="2">
        <v>2240088</v>
      </c>
      <c r="E22" s="2">
        <v>50691170</v>
      </c>
      <c r="F22" s="5" t="s">
        <v>73</v>
      </c>
      <c r="J22" s="6"/>
      <c r="L22" s="6"/>
      <c r="M22" s="7"/>
      <c r="P22" s="10"/>
      <c r="R22"/>
    </row>
    <row r="23" spans="1:18" ht="15" x14ac:dyDescent="0.25">
      <c r="A23" s="2">
        <v>22</v>
      </c>
      <c r="B23" s="8" t="s">
        <v>74</v>
      </c>
      <c r="C23" s="10">
        <v>282</v>
      </c>
      <c r="D23" s="2">
        <v>-295848</v>
      </c>
      <c r="E23" s="2">
        <v>47531443</v>
      </c>
      <c r="F23" s="5" t="s">
        <v>75</v>
      </c>
      <c r="J23" s="6"/>
      <c r="L23" s="6"/>
      <c r="M23" s="7"/>
      <c r="R23"/>
    </row>
    <row r="24" spans="1:18" ht="15" x14ac:dyDescent="0.25">
      <c r="A24" s="2">
        <v>23</v>
      </c>
      <c r="B24" s="8" t="s">
        <v>76</v>
      </c>
      <c r="C24" s="10">
        <v>283</v>
      </c>
      <c r="D24" s="2">
        <v>-1843648</v>
      </c>
      <c r="E24" s="2">
        <v>48212407</v>
      </c>
      <c r="F24" s="5" t="s">
        <v>77</v>
      </c>
      <c r="J24" s="6"/>
      <c r="L24" s="6"/>
      <c r="M24" s="7"/>
      <c r="R24"/>
    </row>
    <row r="25" spans="1:18" ht="15" x14ac:dyDescent="0.25">
      <c r="A25" s="2">
        <v>24</v>
      </c>
      <c r="B25" s="8" t="s">
        <v>22</v>
      </c>
      <c r="C25">
        <f>C24</f>
        <v>283</v>
      </c>
      <c r="D25" s="2">
        <v>-725136</v>
      </c>
      <c r="E25" s="2">
        <v>44252240</v>
      </c>
      <c r="F25" s="5" t="s">
        <v>78</v>
      </c>
      <c r="J25" s="6"/>
      <c r="L25" s="6"/>
      <c r="M25" s="7"/>
      <c r="R25"/>
    </row>
    <row r="26" spans="1:18" ht="15" x14ac:dyDescent="0.25">
      <c r="A26" s="2">
        <v>25</v>
      </c>
      <c r="B26" s="8" t="s">
        <v>79</v>
      </c>
      <c r="C26">
        <f>C25</f>
        <v>283</v>
      </c>
      <c r="D26" s="2">
        <v>1299447</v>
      </c>
      <c r="E26" s="2">
        <v>46122303</v>
      </c>
      <c r="F26" s="5" t="s">
        <v>80</v>
      </c>
      <c r="J26" s="6"/>
      <c r="L26" s="6"/>
      <c r="M26" s="7"/>
      <c r="R26"/>
    </row>
    <row r="27" spans="1:18" ht="15" x14ac:dyDescent="0.25">
      <c r="A27" s="2">
        <v>26</v>
      </c>
      <c r="B27" s="8" t="s">
        <v>81</v>
      </c>
      <c r="C27" s="10">
        <v>1063</v>
      </c>
      <c r="D27" s="2">
        <v>2545157</v>
      </c>
      <c r="E27" s="2">
        <v>43217336</v>
      </c>
      <c r="F27" s="5" t="s">
        <v>82</v>
      </c>
      <c r="J27" s="6"/>
      <c r="L27" s="6"/>
      <c r="M27" s="7"/>
    </row>
    <row r="28" spans="1:18" ht="15" x14ac:dyDescent="0.25">
      <c r="A28" s="2">
        <v>27</v>
      </c>
      <c r="B28" s="8" t="s">
        <v>25</v>
      </c>
      <c r="C28" s="10">
        <v>269</v>
      </c>
      <c r="D28" s="2">
        <v>2528531</v>
      </c>
      <c r="E28" s="2">
        <v>47410961</v>
      </c>
      <c r="F28" s="5" t="s">
        <v>83</v>
      </c>
      <c r="J28" s="6"/>
      <c r="L28" s="6"/>
      <c r="M28" s="7"/>
    </row>
    <row r="29" spans="1:18" ht="15" x14ac:dyDescent="0.25">
      <c r="A29" s="2">
        <v>28</v>
      </c>
      <c r="B29" s="8" t="s">
        <v>24</v>
      </c>
      <c r="C29" s="11">
        <v>283</v>
      </c>
      <c r="D29" s="2">
        <v>-621061</v>
      </c>
      <c r="E29" s="2">
        <v>46056221</v>
      </c>
      <c r="F29" s="5" t="s">
        <v>84</v>
      </c>
      <c r="J29" s="6"/>
      <c r="L29" s="6"/>
      <c r="M29" s="7"/>
    </row>
    <row r="30" spans="1:18" ht="15" x14ac:dyDescent="0.25">
      <c r="A30" s="2">
        <v>29</v>
      </c>
      <c r="B30" s="8" t="s">
        <v>85</v>
      </c>
      <c r="C30" s="11">
        <v>269</v>
      </c>
      <c r="D30" s="2">
        <v>1257854</v>
      </c>
      <c r="E30" s="2">
        <v>44267792</v>
      </c>
      <c r="F30" s="5" t="s">
        <v>86</v>
      </c>
      <c r="J30" s="6"/>
      <c r="L30" s="6"/>
      <c r="M30" s="7"/>
    </row>
    <row r="31" spans="1:18" ht="15" x14ac:dyDescent="0.25">
      <c r="A31" s="2">
        <v>30</v>
      </c>
      <c r="B31" t="s">
        <v>29</v>
      </c>
      <c r="C31">
        <v>245</v>
      </c>
      <c r="D31" s="2">
        <v>6461970</v>
      </c>
      <c r="E31" s="2">
        <v>53511817</v>
      </c>
      <c r="F31" s="5" t="s">
        <v>87</v>
      </c>
      <c r="J31" s="6"/>
      <c r="L31" s="6"/>
      <c r="M31" s="7"/>
    </row>
    <row r="32" spans="1:18" ht="15" x14ac:dyDescent="0.25">
      <c r="A32" s="2">
        <v>31</v>
      </c>
      <c r="B32" t="s">
        <v>26</v>
      </c>
      <c r="C32" s="1">
        <v>218</v>
      </c>
      <c r="D32" s="2">
        <v>6145767</v>
      </c>
      <c r="E32" s="2">
        <v>53131117</v>
      </c>
      <c r="F32" s="5" t="s">
        <v>88</v>
      </c>
      <c r="J32" s="6"/>
      <c r="L32" s="6"/>
      <c r="M32" s="7"/>
    </row>
    <row r="33" spans="1:13" ht="15" x14ac:dyDescent="0.25">
      <c r="A33" s="2">
        <v>32</v>
      </c>
      <c r="B33" t="s">
        <v>89</v>
      </c>
      <c r="C33">
        <v>218</v>
      </c>
      <c r="D33" s="2">
        <v>5958752</v>
      </c>
      <c r="E33" s="2">
        <v>52449552</v>
      </c>
      <c r="F33" s="5" t="s">
        <v>90</v>
      </c>
      <c r="J33" s="6"/>
      <c r="L33" s="6"/>
      <c r="M33" s="7"/>
    </row>
    <row r="34" spans="1:13" ht="15" x14ac:dyDescent="0.25">
      <c r="A34" s="2">
        <v>33</v>
      </c>
      <c r="B34" t="s">
        <v>16</v>
      </c>
      <c r="C34">
        <v>250</v>
      </c>
      <c r="D34" s="2">
        <v>4308773</v>
      </c>
      <c r="E34" s="2">
        <v>52031749</v>
      </c>
      <c r="F34" s="5" t="s">
        <v>91</v>
      </c>
      <c r="J34" s="6"/>
      <c r="L34" s="6"/>
      <c r="M34" s="7"/>
    </row>
    <row r="35" spans="1:13" ht="15" x14ac:dyDescent="0.25">
      <c r="A35" s="2">
        <v>34</v>
      </c>
      <c r="B35" t="s">
        <v>92</v>
      </c>
      <c r="C35">
        <f>C34</f>
        <v>250</v>
      </c>
      <c r="D35" s="2">
        <v>3806523</v>
      </c>
      <c r="E35" s="2">
        <v>51688411</v>
      </c>
      <c r="F35" s="5" t="s">
        <v>93</v>
      </c>
      <c r="J35" s="6"/>
      <c r="L35" s="6"/>
      <c r="M35" s="7"/>
    </row>
    <row r="36" spans="1:13" ht="15" x14ac:dyDescent="0.25">
      <c r="A36" s="2">
        <v>35</v>
      </c>
      <c r="B36" t="s">
        <v>94</v>
      </c>
      <c r="C36">
        <v>253</v>
      </c>
      <c r="D36" s="2">
        <v>5365344</v>
      </c>
      <c r="E36" s="2">
        <v>51858701</v>
      </c>
      <c r="F36" s="5" t="s">
        <v>95</v>
      </c>
      <c r="J36" s="6"/>
      <c r="L36" s="6"/>
      <c r="M36" s="7"/>
    </row>
    <row r="37" spans="1:13" ht="15" x14ac:dyDescent="0.25">
      <c r="A37" s="2">
        <v>36</v>
      </c>
      <c r="B37" t="s">
        <v>96</v>
      </c>
      <c r="C37">
        <v>111</v>
      </c>
      <c r="D37" s="2">
        <v>-7903712</v>
      </c>
      <c r="E37" s="2">
        <v>41645164</v>
      </c>
      <c r="F37" s="5" t="s">
        <v>97</v>
      </c>
      <c r="J37" s="6"/>
      <c r="L37" s="6"/>
      <c r="M37" s="7"/>
    </row>
    <row r="38" spans="1:13" ht="15" x14ac:dyDescent="0.25">
      <c r="A38" s="2">
        <v>37</v>
      </c>
      <c r="B38" t="s">
        <v>18</v>
      </c>
      <c r="C38">
        <v>1065</v>
      </c>
      <c r="D38" s="2">
        <v>-8060565</v>
      </c>
      <c r="E38" s="2">
        <v>37432045</v>
      </c>
      <c r="F38" s="5" t="s">
        <v>98</v>
      </c>
      <c r="J38" s="6"/>
      <c r="L38" s="6"/>
      <c r="M38" s="7"/>
    </row>
    <row r="39" spans="1:13" ht="15" x14ac:dyDescent="0.25">
      <c r="A39" s="2">
        <v>38</v>
      </c>
      <c r="B39" t="s">
        <v>99</v>
      </c>
      <c r="C39">
        <v>111</v>
      </c>
      <c r="D39" s="2">
        <v>-7621893</v>
      </c>
      <c r="E39" s="2">
        <v>40004387</v>
      </c>
      <c r="F39" s="5" t="s">
        <v>100</v>
      </c>
      <c r="J39" s="6"/>
      <c r="L39" s="6"/>
      <c r="M39" s="7"/>
    </row>
    <row r="40" spans="1:13" ht="15" x14ac:dyDescent="0.25">
      <c r="A40" s="2">
        <v>39</v>
      </c>
      <c r="B40" t="s">
        <v>19</v>
      </c>
      <c r="C40">
        <v>294</v>
      </c>
      <c r="D40" s="2">
        <v>-8731857</v>
      </c>
      <c r="E40" s="2">
        <v>38823270</v>
      </c>
      <c r="F40" s="5" t="s">
        <v>101</v>
      </c>
      <c r="J40" s="6"/>
      <c r="L40" s="6"/>
      <c r="M40" s="7"/>
    </row>
    <row r="41" spans="1:13" ht="15" x14ac:dyDescent="0.25">
      <c r="A41" s="2">
        <v>40</v>
      </c>
      <c r="B41" t="s">
        <v>17</v>
      </c>
      <c r="C41">
        <v>1065</v>
      </c>
      <c r="D41" s="2">
        <v>-7322763</v>
      </c>
      <c r="E41" s="2">
        <v>40723574</v>
      </c>
      <c r="F41" s="5" t="s">
        <v>102</v>
      </c>
      <c r="J41" s="6"/>
      <c r="L41" s="6"/>
      <c r="M41" s="7"/>
    </row>
    <row r="42" spans="1:13" ht="15" x14ac:dyDescent="0.25">
      <c r="A42" s="2">
        <v>41</v>
      </c>
      <c r="B42" t="s">
        <v>36</v>
      </c>
      <c r="C42">
        <v>250</v>
      </c>
      <c r="D42" s="2">
        <v>3977071</v>
      </c>
      <c r="E42" s="2">
        <v>51056031</v>
      </c>
      <c r="J42" s="6"/>
      <c r="L42" s="6"/>
      <c r="M42" s="7"/>
    </row>
    <row r="43" spans="1:13" ht="15" x14ac:dyDescent="0.25">
      <c r="A43" s="2">
        <v>42</v>
      </c>
      <c r="B43" t="s">
        <v>38</v>
      </c>
      <c r="C43">
        <v>220</v>
      </c>
      <c r="D43" s="2">
        <v>5007976</v>
      </c>
      <c r="E43" s="2">
        <v>51441127</v>
      </c>
      <c r="J43" s="6"/>
      <c r="L43" s="6"/>
      <c r="M43" s="7"/>
    </row>
    <row r="44" spans="1:13" ht="15" x14ac:dyDescent="0.25">
      <c r="A44" s="2">
        <v>43</v>
      </c>
      <c r="B44" t="s">
        <v>40</v>
      </c>
      <c r="C44">
        <v>220</v>
      </c>
      <c r="D44" s="2">
        <v>3123165</v>
      </c>
      <c r="E44" s="2">
        <v>51124189</v>
      </c>
      <c r="J44" s="6"/>
      <c r="L44" s="6"/>
      <c r="M44" s="7"/>
    </row>
    <row r="45" spans="1:13" ht="15" x14ac:dyDescent="0.25">
      <c r="A45" s="2">
        <v>44</v>
      </c>
      <c r="B45" t="s">
        <v>28</v>
      </c>
      <c r="C45">
        <v>1069</v>
      </c>
      <c r="D45" s="2">
        <v>8788959</v>
      </c>
      <c r="E45" s="2">
        <v>53142071</v>
      </c>
      <c r="J45" s="6"/>
      <c r="L45" s="6"/>
      <c r="M45" s="7"/>
    </row>
    <row r="46" spans="1:13" ht="15" x14ac:dyDescent="0.25">
      <c r="A46" s="2">
        <v>45</v>
      </c>
      <c r="B46" t="s">
        <v>43</v>
      </c>
      <c r="C46">
        <v>245</v>
      </c>
      <c r="D46" s="2">
        <v>9779604</v>
      </c>
      <c r="E46" s="2">
        <v>53902936</v>
      </c>
      <c r="J46" s="6"/>
      <c r="L46" s="6"/>
      <c r="M46" s="7"/>
    </row>
    <row r="47" spans="1:13" ht="15" x14ac:dyDescent="0.25">
      <c r="A47" s="2">
        <v>46</v>
      </c>
      <c r="B47" t="s">
        <v>45</v>
      </c>
      <c r="C47">
        <v>245</v>
      </c>
      <c r="D47" s="2">
        <v>11868153</v>
      </c>
      <c r="E47" s="2">
        <v>53708458</v>
      </c>
      <c r="J47" s="6"/>
      <c r="L47" s="6"/>
      <c r="M47" s="7"/>
    </row>
    <row r="48" spans="1:13" ht="15" x14ac:dyDescent="0.25">
      <c r="A48" s="2">
        <v>47</v>
      </c>
      <c r="B48" t="s">
        <v>47</v>
      </c>
      <c r="C48">
        <v>245</v>
      </c>
      <c r="D48" s="2">
        <v>9980268</v>
      </c>
      <c r="E48" s="2">
        <v>53485807</v>
      </c>
      <c r="J48" s="6"/>
      <c r="L48" s="6"/>
      <c r="M48" s="7"/>
    </row>
    <row r="49" spans="1:13" ht="15" x14ac:dyDescent="0.25">
      <c r="A49" s="2">
        <v>48</v>
      </c>
      <c r="B49" t="s">
        <v>30</v>
      </c>
      <c r="C49">
        <v>1069</v>
      </c>
      <c r="D49" s="2">
        <v>7544631</v>
      </c>
      <c r="E49" s="2">
        <v>53435080</v>
      </c>
      <c r="J49" s="6"/>
      <c r="L49" s="6"/>
      <c r="M49" s="7"/>
    </row>
    <row r="50" spans="1:13" ht="15" x14ac:dyDescent="0.25">
      <c r="A50" s="2">
        <v>49</v>
      </c>
      <c r="B50" t="s">
        <v>50</v>
      </c>
      <c r="C50">
        <v>245</v>
      </c>
      <c r="D50" s="2">
        <v>7627532</v>
      </c>
      <c r="E50" s="2">
        <v>52350409</v>
      </c>
      <c r="J50" s="6"/>
      <c r="L50" s="6"/>
      <c r="M50" s="7"/>
    </row>
    <row r="51" spans="1:13" ht="15" x14ac:dyDescent="0.25">
      <c r="A51" s="2">
        <v>50</v>
      </c>
      <c r="B51" t="s">
        <v>52</v>
      </c>
      <c r="C51">
        <v>245</v>
      </c>
      <c r="D51" s="2">
        <v>9450896</v>
      </c>
      <c r="E51" s="2">
        <v>54765741</v>
      </c>
      <c r="J51" s="6"/>
      <c r="L51" s="6"/>
      <c r="M51" s="7"/>
    </row>
    <row r="52" spans="1:13" ht="15" x14ac:dyDescent="0.25">
      <c r="A52" s="2">
        <v>51</v>
      </c>
      <c r="B52" t="s">
        <v>54</v>
      </c>
      <c r="C52">
        <v>285</v>
      </c>
      <c r="D52" s="2">
        <v>-8049491</v>
      </c>
      <c r="E52" s="2">
        <v>43014444</v>
      </c>
      <c r="J52" s="6"/>
      <c r="L52" s="6"/>
      <c r="M52" s="7"/>
    </row>
    <row r="53" spans="1:13" ht="15" x14ac:dyDescent="0.25">
      <c r="A53" s="2">
        <v>52</v>
      </c>
      <c r="B53" t="s">
        <v>56</v>
      </c>
      <c r="C53">
        <v>163</v>
      </c>
      <c r="D53" s="2">
        <v>-5874719</v>
      </c>
      <c r="E53" s="2">
        <v>43424336</v>
      </c>
      <c r="J53" s="6"/>
      <c r="L53" s="6"/>
      <c r="M53" s="7"/>
    </row>
    <row r="54" spans="1:13" ht="15" x14ac:dyDescent="0.25">
      <c r="A54" s="2">
        <v>53</v>
      </c>
      <c r="B54" t="s">
        <v>58</v>
      </c>
      <c r="C54">
        <v>285</v>
      </c>
      <c r="D54" s="2">
        <v>-4131409</v>
      </c>
      <c r="E54" s="2">
        <v>43277646</v>
      </c>
      <c r="J54" s="6"/>
      <c r="L54" s="6"/>
      <c r="M54" s="7"/>
    </row>
    <row r="55" spans="1:13" ht="15" x14ac:dyDescent="0.25">
      <c r="A55" s="2">
        <v>54</v>
      </c>
      <c r="B55" t="s">
        <v>60</v>
      </c>
      <c r="C55">
        <v>1063</v>
      </c>
      <c r="D55" s="2">
        <v>-2670293</v>
      </c>
      <c r="E55" s="2">
        <v>43315678</v>
      </c>
      <c r="J55" s="6"/>
      <c r="L55" s="6"/>
      <c r="M55" s="7"/>
    </row>
    <row r="56" spans="1:13" ht="15" x14ac:dyDescent="0.25">
      <c r="A56" s="2">
        <v>55</v>
      </c>
      <c r="B56" t="s">
        <v>62</v>
      </c>
      <c r="C56">
        <v>1064</v>
      </c>
      <c r="D56" s="2">
        <v>1311517</v>
      </c>
      <c r="E56" s="2">
        <v>42073992</v>
      </c>
      <c r="J56" s="6"/>
      <c r="L56" s="6"/>
      <c r="M56" s="7"/>
    </row>
    <row r="57" spans="1:13" ht="15" x14ac:dyDescent="0.25">
      <c r="A57" s="2">
        <v>56</v>
      </c>
      <c r="B57" t="s">
        <v>64</v>
      </c>
      <c r="C57">
        <v>1063</v>
      </c>
      <c r="D57" s="2">
        <v>-726743</v>
      </c>
      <c r="E57" s="2">
        <v>40696321</v>
      </c>
      <c r="J57" s="6"/>
      <c r="L57" s="6"/>
      <c r="M57" s="7"/>
    </row>
    <row r="58" spans="1:13" ht="15" x14ac:dyDescent="0.25">
      <c r="A58" s="2">
        <v>57</v>
      </c>
      <c r="B58" t="s">
        <v>66</v>
      </c>
      <c r="C58">
        <v>297</v>
      </c>
      <c r="D58" s="2">
        <v>-4560438</v>
      </c>
      <c r="E58" s="2">
        <v>37900386</v>
      </c>
      <c r="J58" s="6"/>
      <c r="L58" s="6"/>
      <c r="M58" s="7"/>
    </row>
    <row r="59" spans="1:13" ht="15" x14ac:dyDescent="0.25">
      <c r="A59" s="2">
        <v>58</v>
      </c>
      <c r="B59" t="s">
        <v>68</v>
      </c>
      <c r="C59">
        <v>462</v>
      </c>
      <c r="D59" s="2">
        <v>-1567875</v>
      </c>
      <c r="E59" s="2">
        <v>38202995</v>
      </c>
      <c r="J59" s="6"/>
      <c r="L59" s="6"/>
      <c r="M59" s="7"/>
    </row>
    <row r="60" spans="1:13" ht="15" x14ac:dyDescent="0.25">
      <c r="A60" s="2">
        <v>59</v>
      </c>
      <c r="B60" t="s">
        <v>70</v>
      </c>
      <c r="C60">
        <v>269</v>
      </c>
      <c r="D60" s="2">
        <v>571508</v>
      </c>
      <c r="E60" s="2">
        <v>48757721</v>
      </c>
      <c r="J60" s="6"/>
      <c r="L60" s="6"/>
      <c r="M60" s="7"/>
    </row>
    <row r="61" spans="1:13" ht="15" x14ac:dyDescent="0.25">
      <c r="A61" s="2">
        <v>60</v>
      </c>
      <c r="B61" t="s">
        <v>21</v>
      </c>
      <c r="C61">
        <v>271</v>
      </c>
      <c r="D61" s="2">
        <v>1111617</v>
      </c>
      <c r="E61" s="2">
        <v>49896542</v>
      </c>
      <c r="J61" s="6"/>
      <c r="L61" s="6"/>
      <c r="M61" s="7"/>
    </row>
    <row r="62" spans="1:13" ht="15" x14ac:dyDescent="0.25">
      <c r="A62" s="2">
        <v>61</v>
      </c>
      <c r="B62" t="s">
        <v>23</v>
      </c>
      <c r="C62">
        <v>235</v>
      </c>
      <c r="D62" s="2">
        <v>2240088</v>
      </c>
      <c r="E62" s="2">
        <v>50691170</v>
      </c>
      <c r="J62" s="6"/>
      <c r="L62" s="6"/>
      <c r="M62" s="7"/>
    </row>
    <row r="63" spans="1:13" ht="15" x14ac:dyDescent="0.25">
      <c r="A63" s="2">
        <v>62</v>
      </c>
      <c r="B63" t="s">
        <v>74</v>
      </c>
      <c r="C63">
        <v>283</v>
      </c>
      <c r="D63" s="2">
        <v>-295848</v>
      </c>
      <c r="E63" s="2">
        <v>47531443</v>
      </c>
      <c r="J63" s="6"/>
      <c r="L63" s="6"/>
      <c r="M63" s="7"/>
    </row>
    <row r="64" spans="1:13" ht="15" x14ac:dyDescent="0.25">
      <c r="A64" s="2">
        <v>63</v>
      </c>
      <c r="B64" t="s">
        <v>76</v>
      </c>
      <c r="C64">
        <v>282</v>
      </c>
      <c r="D64" s="2">
        <v>-1843648</v>
      </c>
      <c r="E64" s="2">
        <v>48212407</v>
      </c>
      <c r="J64" s="6"/>
      <c r="L64" s="6"/>
      <c r="M64" s="7"/>
    </row>
    <row r="65" spans="1:13" ht="15" x14ac:dyDescent="0.25">
      <c r="A65" s="2">
        <v>64</v>
      </c>
      <c r="B65" t="s">
        <v>22</v>
      </c>
      <c r="C65">
        <v>275</v>
      </c>
      <c r="D65" s="2">
        <v>-725136</v>
      </c>
      <c r="E65" s="2">
        <v>44252240</v>
      </c>
      <c r="J65" s="6"/>
      <c r="L65" s="6"/>
      <c r="M65" s="7"/>
    </row>
    <row r="66" spans="1:13" ht="15" x14ac:dyDescent="0.25">
      <c r="A66" s="2">
        <v>65</v>
      </c>
      <c r="B66" t="s">
        <v>79</v>
      </c>
      <c r="C66">
        <v>282</v>
      </c>
      <c r="D66" s="2">
        <v>1299447</v>
      </c>
      <c r="E66" s="2">
        <v>46122303</v>
      </c>
      <c r="J66" s="6"/>
      <c r="L66" s="6"/>
      <c r="M66" s="7"/>
    </row>
    <row r="67" spans="1:13" ht="15" x14ac:dyDescent="0.25">
      <c r="A67" s="2">
        <v>66</v>
      </c>
      <c r="B67" t="s">
        <v>81</v>
      </c>
      <c r="C67">
        <v>1064</v>
      </c>
      <c r="D67" s="2">
        <v>2545157</v>
      </c>
      <c r="E67" s="2">
        <v>43217336</v>
      </c>
      <c r="J67" s="6"/>
      <c r="L67" s="6"/>
      <c r="M67" s="7"/>
    </row>
    <row r="68" spans="1:13" ht="15" x14ac:dyDescent="0.25">
      <c r="A68" s="2">
        <v>67</v>
      </c>
      <c r="B68" t="s">
        <v>25</v>
      </c>
      <c r="C68">
        <v>235</v>
      </c>
      <c r="D68" s="2">
        <v>2528531</v>
      </c>
      <c r="E68" s="2">
        <v>47410961</v>
      </c>
      <c r="J68" s="6"/>
      <c r="L68" s="6"/>
      <c r="M68" s="7"/>
    </row>
    <row r="69" spans="1:13" ht="15" x14ac:dyDescent="0.25">
      <c r="A69" s="2">
        <v>68</v>
      </c>
      <c r="B69" t="s">
        <v>24</v>
      </c>
      <c r="C69">
        <v>163</v>
      </c>
      <c r="D69" s="2">
        <v>1257854</v>
      </c>
      <c r="E69" s="2">
        <v>44267792</v>
      </c>
      <c r="J69" s="6"/>
      <c r="L69" s="6"/>
      <c r="M69" s="7"/>
    </row>
    <row r="70" spans="1:13" ht="15" x14ac:dyDescent="0.25">
      <c r="A70" s="2">
        <v>69</v>
      </c>
      <c r="B70" t="s">
        <v>85</v>
      </c>
      <c r="C70">
        <v>275</v>
      </c>
      <c r="D70" s="2">
        <v>-621061</v>
      </c>
      <c r="E70" s="2">
        <v>46056221</v>
      </c>
      <c r="J70" s="6"/>
      <c r="L70" s="6"/>
      <c r="M70" s="7"/>
    </row>
    <row r="71" spans="1:13" ht="15" x14ac:dyDescent="0.25">
      <c r="A71" s="2">
        <v>70</v>
      </c>
      <c r="B71" t="s">
        <v>29</v>
      </c>
      <c r="C71">
        <v>218</v>
      </c>
      <c r="D71" s="2">
        <v>6461970</v>
      </c>
      <c r="E71" s="2">
        <v>53511817</v>
      </c>
      <c r="J71" s="6"/>
      <c r="L71" s="6"/>
      <c r="M71" s="7"/>
    </row>
    <row r="72" spans="1:13" ht="15" x14ac:dyDescent="0.25">
      <c r="A72" s="2">
        <v>71</v>
      </c>
      <c r="B72" t="s">
        <v>26</v>
      </c>
      <c r="C72">
        <v>250</v>
      </c>
      <c r="D72" s="2">
        <v>6145767</v>
      </c>
      <c r="E72" s="2">
        <v>53131117</v>
      </c>
      <c r="J72" s="6"/>
      <c r="L72" s="6"/>
      <c r="M72" s="7"/>
    </row>
    <row r="73" spans="1:13" ht="15" x14ac:dyDescent="0.25">
      <c r="A73" s="2">
        <v>72</v>
      </c>
      <c r="B73" t="s">
        <v>89</v>
      </c>
      <c r="C73">
        <v>253</v>
      </c>
      <c r="D73" s="2">
        <v>5958752</v>
      </c>
      <c r="E73" s="2">
        <v>52449552</v>
      </c>
      <c r="J73" s="6"/>
      <c r="L73" s="6"/>
      <c r="M73" s="7"/>
    </row>
    <row r="74" spans="1:13" ht="15" x14ac:dyDescent="0.25">
      <c r="A74" s="2">
        <v>73</v>
      </c>
      <c r="B74" t="s">
        <v>16</v>
      </c>
      <c r="C74">
        <v>220</v>
      </c>
      <c r="D74" s="2">
        <v>4308773</v>
      </c>
      <c r="E74" s="2">
        <v>52031749</v>
      </c>
      <c r="J74" s="6"/>
      <c r="L74" s="6"/>
      <c r="M74" s="7"/>
    </row>
    <row r="75" spans="1:13" ht="15" x14ac:dyDescent="0.25">
      <c r="A75" s="2">
        <v>74</v>
      </c>
      <c r="B75" t="s">
        <v>92</v>
      </c>
      <c r="C75">
        <v>218</v>
      </c>
      <c r="D75" s="2">
        <v>3806523</v>
      </c>
      <c r="E75" s="2">
        <v>51688411</v>
      </c>
      <c r="J75" s="6"/>
      <c r="L75" s="6"/>
      <c r="M75" s="7"/>
    </row>
    <row r="76" spans="1:13" ht="15" x14ac:dyDescent="0.25">
      <c r="A76" s="2">
        <v>75</v>
      </c>
      <c r="B76" t="s">
        <v>94</v>
      </c>
      <c r="C76">
        <v>218</v>
      </c>
      <c r="D76" s="2">
        <v>5365344</v>
      </c>
      <c r="E76" s="2">
        <v>51858701</v>
      </c>
      <c r="J76" s="6"/>
      <c r="L76" s="6"/>
      <c r="M76" s="7"/>
    </row>
    <row r="77" spans="1:13" ht="15" x14ac:dyDescent="0.25">
      <c r="A77" s="2">
        <v>76</v>
      </c>
      <c r="B77" t="s">
        <v>96</v>
      </c>
      <c r="C77">
        <v>288</v>
      </c>
      <c r="D77" s="2">
        <v>-7903712</v>
      </c>
      <c r="E77" s="2">
        <v>41645164</v>
      </c>
      <c r="J77" s="6"/>
      <c r="L77" s="6"/>
      <c r="M77" s="7"/>
    </row>
    <row r="78" spans="1:13" ht="15" x14ac:dyDescent="0.25">
      <c r="A78" s="2">
        <v>77</v>
      </c>
      <c r="B78" t="s">
        <v>18</v>
      </c>
      <c r="C78">
        <v>61</v>
      </c>
      <c r="D78" s="2">
        <v>-8060565</v>
      </c>
      <c r="E78" s="2">
        <v>37432045</v>
      </c>
      <c r="J78" s="6"/>
      <c r="L78" s="6"/>
      <c r="M78" s="7"/>
    </row>
    <row r="79" spans="1:13" ht="15" x14ac:dyDescent="0.25">
      <c r="A79" s="2">
        <v>78</v>
      </c>
      <c r="B79" t="s">
        <v>99</v>
      </c>
      <c r="C79">
        <v>294</v>
      </c>
      <c r="D79" s="2">
        <v>-7621893</v>
      </c>
      <c r="E79" s="2">
        <v>40004387</v>
      </c>
      <c r="J79" s="6"/>
      <c r="L79" s="6"/>
      <c r="M79" s="7"/>
    </row>
    <row r="80" spans="1:13" ht="15" x14ac:dyDescent="0.25">
      <c r="A80" s="2">
        <v>79</v>
      </c>
      <c r="B80" t="s">
        <v>19</v>
      </c>
      <c r="C80">
        <v>297</v>
      </c>
      <c r="D80" s="2">
        <v>-8731857</v>
      </c>
      <c r="E80" s="2">
        <v>38823270</v>
      </c>
      <c r="J80" s="6"/>
      <c r="L80" s="6"/>
      <c r="M80" s="7"/>
    </row>
    <row r="81" spans="1:13" ht="15" x14ac:dyDescent="0.25">
      <c r="A81" s="2">
        <v>80</v>
      </c>
      <c r="B81" t="s">
        <v>17</v>
      </c>
      <c r="C81">
        <v>61</v>
      </c>
      <c r="D81" s="2">
        <v>-7322763</v>
      </c>
      <c r="E81" s="2">
        <v>40723574</v>
      </c>
      <c r="J81" s="6"/>
      <c r="L81" s="6"/>
      <c r="M81" s="7"/>
    </row>
    <row r="82" spans="1:13" x14ac:dyDescent="0.2">
      <c r="C82" s="4"/>
    </row>
    <row r="83" spans="1:13" x14ac:dyDescent="0.2">
      <c r="C83" s="4"/>
    </row>
    <row r="84" spans="1:13" x14ac:dyDescent="0.2">
      <c r="C84" s="4"/>
    </row>
    <row r="85" spans="1:13" x14ac:dyDescent="0.2">
      <c r="C85" s="4"/>
    </row>
    <row r="86" spans="1:13" x14ac:dyDescent="0.2">
      <c r="C86" s="4"/>
    </row>
    <row r="87" spans="1:13" x14ac:dyDescent="0.2">
      <c r="C87" s="4"/>
    </row>
    <row r="88" spans="1:13" x14ac:dyDescent="0.2">
      <c r="C88" s="4"/>
    </row>
    <row r="89" spans="1:13" x14ac:dyDescent="0.2">
      <c r="C89" s="4"/>
    </row>
    <row r="90" spans="1:13" x14ac:dyDescent="0.2">
      <c r="C90" s="4"/>
    </row>
    <row r="91" spans="1:13" x14ac:dyDescent="0.2">
      <c r="C91" s="4"/>
    </row>
    <row r="92" spans="1:13" x14ac:dyDescent="0.2">
      <c r="C92" s="4"/>
    </row>
    <row r="93" spans="1:13" x14ac:dyDescent="0.2">
      <c r="C93" s="4"/>
    </row>
    <row r="94" spans="1:13" x14ac:dyDescent="0.2">
      <c r="C94" s="4"/>
    </row>
    <row r="95" spans="1:13" x14ac:dyDescent="0.2">
      <c r="C95" s="4"/>
    </row>
    <row r="96" spans="1:13" x14ac:dyDescent="0.2">
      <c r="C96" s="4"/>
    </row>
    <row r="97" spans="2:3" x14ac:dyDescent="0.2">
      <c r="C97" s="4"/>
    </row>
    <row r="98" spans="2:3" x14ac:dyDescent="0.2">
      <c r="B98" s="4"/>
    </row>
    <row r="100" spans="2:3" x14ac:dyDescent="0.2">
      <c r="B100" s="4"/>
    </row>
    <row r="101" spans="2:3" x14ac:dyDescent="0.2">
      <c r="B101" s="4"/>
    </row>
    <row r="102" spans="2:3" x14ac:dyDescent="0.2">
      <c r="B102" s="4"/>
    </row>
    <row r="103" spans="2:3" x14ac:dyDescent="0.2">
      <c r="B103" s="4"/>
    </row>
    <row r="104" spans="2:3" x14ac:dyDescent="0.2">
      <c r="B104" s="4"/>
    </row>
    <row r="105" spans="2:3" x14ac:dyDescent="0.2">
      <c r="B105" s="4"/>
    </row>
    <row r="106" spans="2:3" x14ac:dyDescent="0.2">
      <c r="B106" s="4"/>
    </row>
    <row r="108" spans="2:3" x14ac:dyDescent="0.2">
      <c r="B108" s="4"/>
    </row>
    <row r="109" spans="2:3" x14ac:dyDescent="0.2">
      <c r="B109" s="4"/>
    </row>
    <row r="110" spans="2:3" x14ac:dyDescent="0.2">
      <c r="B110" s="4"/>
    </row>
    <row r="111" spans="2:3" x14ac:dyDescent="0.2">
      <c r="B111" s="4"/>
    </row>
    <row r="112" spans="2:3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7" spans="2:2" x14ac:dyDescent="0.2">
      <c r="B117" s="4"/>
    </row>
  </sheetData>
  <autoFilter ref="B1:E81" xr:uid="{8A3B9898-58BD-41AB-8D16-51AA26D20444}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6BE3-E956-4AEA-AECE-5BDE214BABF6}">
  <dimension ref="A3:O28"/>
  <sheetViews>
    <sheetView workbookViewId="0">
      <selection activeCell="O3" sqref="O3:O27"/>
    </sheetView>
  </sheetViews>
  <sheetFormatPr baseColWidth="10" defaultRowHeight="15" x14ac:dyDescent="0.25"/>
  <sheetData>
    <row r="3" spans="1:15" x14ac:dyDescent="0.25">
      <c r="C3" s="14" t="s">
        <v>115</v>
      </c>
      <c r="D3" s="14" t="s">
        <v>116</v>
      </c>
      <c r="E3" t="s">
        <v>117</v>
      </c>
      <c r="F3" t="s">
        <v>118</v>
      </c>
      <c r="N3" s="14">
        <v>282</v>
      </c>
      <c r="O3" s="14" t="s">
        <v>119</v>
      </c>
    </row>
    <row r="4" spans="1:15" x14ac:dyDescent="0.25">
      <c r="C4" s="14">
        <v>282</v>
      </c>
      <c r="D4" s="14" t="s">
        <v>119</v>
      </c>
      <c r="E4">
        <v>157391</v>
      </c>
      <c r="F4">
        <f>E4/52</f>
        <v>3026.75</v>
      </c>
      <c r="N4" s="14">
        <v>1064</v>
      </c>
      <c r="O4" s="14" t="s">
        <v>120</v>
      </c>
    </row>
    <row r="5" spans="1:15" x14ac:dyDescent="0.25">
      <c r="C5" s="14">
        <v>1064</v>
      </c>
      <c r="D5" s="14" t="s">
        <v>120</v>
      </c>
      <c r="E5">
        <f>1380871+1335726</f>
        <v>2716597</v>
      </c>
      <c r="F5">
        <f t="shared" ref="F5:F28" si="0">E5/52</f>
        <v>52242.25</v>
      </c>
      <c r="N5" s="14">
        <v>269</v>
      </c>
      <c r="O5" s="14" t="s">
        <v>121</v>
      </c>
    </row>
    <row r="6" spans="1:15" x14ac:dyDescent="0.25">
      <c r="C6" s="14">
        <v>269</v>
      </c>
      <c r="D6" s="14" t="s">
        <v>121</v>
      </c>
      <c r="E6">
        <v>3070000</v>
      </c>
      <c r="F6">
        <f t="shared" si="0"/>
        <v>59038.461538461539</v>
      </c>
      <c r="N6" s="14">
        <v>268</v>
      </c>
      <c r="O6" t="s">
        <v>122</v>
      </c>
    </row>
    <row r="7" spans="1:15" x14ac:dyDescent="0.25">
      <c r="C7" s="14">
        <v>268</v>
      </c>
      <c r="D7" s="14" t="s">
        <v>123</v>
      </c>
      <c r="E7">
        <v>20000</v>
      </c>
      <c r="F7">
        <f t="shared" si="0"/>
        <v>384.61538461538464</v>
      </c>
      <c r="N7" s="14">
        <v>235</v>
      </c>
      <c r="O7" s="14" t="s">
        <v>124</v>
      </c>
    </row>
    <row r="8" spans="1:15" x14ac:dyDescent="0.25">
      <c r="C8" s="14">
        <v>235</v>
      </c>
      <c r="D8" s="14" t="s">
        <v>124</v>
      </c>
      <c r="E8">
        <v>462691</v>
      </c>
      <c r="F8">
        <f t="shared" si="0"/>
        <v>8897.9038461538457</v>
      </c>
      <c r="N8" s="14">
        <v>1063</v>
      </c>
      <c r="O8" s="14" t="s">
        <v>125</v>
      </c>
    </row>
    <row r="9" spans="1:15" x14ac:dyDescent="0.25">
      <c r="C9" s="14">
        <v>1063</v>
      </c>
      <c r="D9" s="14" t="s">
        <v>125</v>
      </c>
      <c r="E9">
        <v>11166640</v>
      </c>
      <c r="F9">
        <f t="shared" si="0"/>
        <v>214743.07692307694</v>
      </c>
      <c r="N9" s="14">
        <v>220</v>
      </c>
      <c r="O9" s="14" t="s">
        <v>126</v>
      </c>
    </row>
    <row r="10" spans="1:15" x14ac:dyDescent="0.25">
      <c r="A10" t="s">
        <v>127</v>
      </c>
      <c r="B10" t="s">
        <v>128</v>
      </c>
      <c r="C10" s="14">
        <v>220</v>
      </c>
      <c r="D10" s="14" t="s">
        <v>126</v>
      </c>
      <c r="E10">
        <v>6770000</v>
      </c>
      <c r="F10">
        <f t="shared" si="0"/>
        <v>130192.30769230769</v>
      </c>
      <c r="N10" s="14">
        <v>250</v>
      </c>
      <c r="O10" s="14" t="s">
        <v>129</v>
      </c>
    </row>
    <row r="11" spans="1:15" x14ac:dyDescent="0.25">
      <c r="C11" s="14">
        <v>250</v>
      </c>
      <c r="D11" s="14" t="s">
        <v>129</v>
      </c>
      <c r="E11">
        <v>15299970</v>
      </c>
      <c r="F11">
        <f t="shared" si="0"/>
        <v>294230.19230769231</v>
      </c>
      <c r="N11" s="14">
        <v>253</v>
      </c>
      <c r="O11" s="14" t="s">
        <v>130</v>
      </c>
    </row>
    <row r="12" spans="1:15" x14ac:dyDescent="0.25">
      <c r="C12" s="14">
        <v>253</v>
      </c>
      <c r="D12" s="14" t="s">
        <v>130</v>
      </c>
      <c r="E12">
        <v>12020000</v>
      </c>
      <c r="F12">
        <f t="shared" si="0"/>
        <v>231153.84615384616</v>
      </c>
      <c r="N12" s="14">
        <v>218</v>
      </c>
      <c r="O12" s="14" t="s">
        <v>131</v>
      </c>
    </row>
    <row r="13" spans="1:15" x14ac:dyDescent="0.25">
      <c r="C13" s="14">
        <v>218</v>
      </c>
      <c r="D13" s="14" t="s">
        <v>131</v>
      </c>
      <c r="E13">
        <v>1400000</v>
      </c>
      <c r="F13">
        <f t="shared" si="0"/>
        <v>26923.076923076922</v>
      </c>
      <c r="N13" s="14">
        <v>245</v>
      </c>
      <c r="O13" s="14" t="s">
        <v>132</v>
      </c>
    </row>
    <row r="14" spans="1:15" x14ac:dyDescent="0.25">
      <c r="C14" s="14">
        <v>245</v>
      </c>
      <c r="D14" s="14" t="s">
        <v>132</v>
      </c>
      <c r="E14">
        <v>4900000</v>
      </c>
      <c r="F14">
        <f t="shared" si="0"/>
        <v>94230.769230769234</v>
      </c>
      <c r="N14" s="14">
        <v>1065</v>
      </c>
      <c r="O14" s="14" t="s">
        <v>133</v>
      </c>
    </row>
    <row r="15" spans="1:15" x14ac:dyDescent="0.25">
      <c r="C15" s="14">
        <v>1065</v>
      </c>
      <c r="D15" s="14" t="s">
        <v>133</v>
      </c>
      <c r="E15">
        <v>1800000</v>
      </c>
      <c r="F15">
        <f t="shared" si="0"/>
        <v>34615.384615384617</v>
      </c>
      <c r="N15" s="14">
        <v>294</v>
      </c>
      <c r="O15" s="14" t="s">
        <v>134</v>
      </c>
    </row>
    <row r="16" spans="1:15" x14ac:dyDescent="0.25">
      <c r="C16" s="14">
        <v>294</v>
      </c>
      <c r="D16" s="14" t="s">
        <v>134</v>
      </c>
      <c r="E16">
        <v>1200000</v>
      </c>
      <c r="F16">
        <f t="shared" si="0"/>
        <v>23076.923076923078</v>
      </c>
      <c r="N16" s="14">
        <v>111</v>
      </c>
      <c r="O16" s="14" t="s">
        <v>135</v>
      </c>
    </row>
    <row r="17" spans="3:15" x14ac:dyDescent="0.25">
      <c r="C17" s="14">
        <v>111</v>
      </c>
      <c r="D17" s="14" t="s">
        <v>135</v>
      </c>
      <c r="E17">
        <v>717954</v>
      </c>
      <c r="F17">
        <f t="shared" si="0"/>
        <v>13806.807692307691</v>
      </c>
      <c r="N17" s="14">
        <v>1069</v>
      </c>
      <c r="O17" s="14" t="s">
        <v>136</v>
      </c>
    </row>
    <row r="18" spans="3:15" x14ac:dyDescent="0.25">
      <c r="C18" s="14">
        <v>1069</v>
      </c>
      <c r="D18" s="14" t="s">
        <v>136</v>
      </c>
      <c r="E18">
        <v>9300000</v>
      </c>
      <c r="F18">
        <f t="shared" si="0"/>
        <v>178846.15384615384</v>
      </c>
      <c r="G18" t="s">
        <v>137</v>
      </c>
      <c r="N18" s="14">
        <v>288</v>
      </c>
      <c r="O18" s="14" t="s">
        <v>138</v>
      </c>
    </row>
    <row r="19" spans="3:15" x14ac:dyDescent="0.25">
      <c r="C19" s="14">
        <v>288</v>
      </c>
      <c r="D19" s="14" t="s">
        <v>138</v>
      </c>
      <c r="E19">
        <v>228822</v>
      </c>
      <c r="F19">
        <f t="shared" si="0"/>
        <v>4400.4230769230771</v>
      </c>
      <c r="N19" s="14">
        <v>285</v>
      </c>
      <c r="O19" t="s">
        <v>139</v>
      </c>
    </row>
    <row r="20" spans="3:15" x14ac:dyDescent="0.25">
      <c r="C20" s="14">
        <v>285</v>
      </c>
      <c r="D20" s="14" t="s">
        <v>140</v>
      </c>
      <c r="E20">
        <v>1190</v>
      </c>
      <c r="F20">
        <f t="shared" si="0"/>
        <v>22.884615384615383</v>
      </c>
      <c r="N20" s="14">
        <v>297</v>
      </c>
      <c r="O20" s="14" t="s">
        <v>141</v>
      </c>
    </row>
    <row r="21" spans="3:15" x14ac:dyDescent="0.25">
      <c r="C21" s="14">
        <v>297</v>
      </c>
      <c r="D21" s="14" t="s">
        <v>141</v>
      </c>
      <c r="E21">
        <v>214866</v>
      </c>
      <c r="F21">
        <f t="shared" si="0"/>
        <v>4132.0384615384619</v>
      </c>
      <c r="N21" s="14">
        <v>61</v>
      </c>
      <c r="O21" s="14" t="s">
        <v>142</v>
      </c>
    </row>
    <row r="22" spans="3:15" x14ac:dyDescent="0.25">
      <c r="C22" s="14">
        <v>61</v>
      </c>
      <c r="D22" s="14" t="s">
        <v>142</v>
      </c>
      <c r="E22">
        <v>5125385</v>
      </c>
      <c r="F22">
        <f t="shared" si="0"/>
        <v>98565.096153846156</v>
      </c>
      <c r="N22" s="14">
        <v>462</v>
      </c>
      <c r="O22" s="14" t="s">
        <v>143</v>
      </c>
    </row>
    <row r="23" spans="3:15" x14ac:dyDescent="0.25">
      <c r="C23" s="14">
        <v>462</v>
      </c>
      <c r="D23" s="14" t="s">
        <v>143</v>
      </c>
      <c r="E23">
        <v>232314</v>
      </c>
      <c r="F23">
        <f t="shared" si="0"/>
        <v>4467.5769230769229</v>
      </c>
      <c r="G23" t="s">
        <v>144</v>
      </c>
      <c r="N23" s="14">
        <v>275</v>
      </c>
      <c r="O23" t="s">
        <v>145</v>
      </c>
    </row>
    <row r="24" spans="3:15" x14ac:dyDescent="0.25">
      <c r="C24" s="14">
        <v>275</v>
      </c>
      <c r="D24" s="14" t="s">
        <v>146</v>
      </c>
      <c r="E24">
        <v>40000</v>
      </c>
      <c r="F24">
        <f t="shared" si="0"/>
        <v>769.23076923076928</v>
      </c>
      <c r="N24" s="14">
        <v>163</v>
      </c>
      <c r="O24" s="14" t="s">
        <v>147</v>
      </c>
    </row>
    <row r="25" spans="3:15" x14ac:dyDescent="0.25">
      <c r="C25" s="14">
        <v>163</v>
      </c>
      <c r="D25" s="14" t="s">
        <v>147</v>
      </c>
      <c r="E25">
        <v>538918</v>
      </c>
      <c r="F25">
        <f t="shared" si="0"/>
        <v>10363.807692307691</v>
      </c>
      <c r="N25" s="14">
        <v>271</v>
      </c>
      <c r="O25" t="s">
        <v>148</v>
      </c>
    </row>
    <row r="26" spans="3:15" x14ac:dyDescent="0.25">
      <c r="C26" s="14">
        <v>271</v>
      </c>
      <c r="D26" s="14" t="s">
        <v>149</v>
      </c>
      <c r="E26">
        <v>66989</v>
      </c>
      <c r="F26">
        <f t="shared" si="0"/>
        <v>1288.25</v>
      </c>
      <c r="H26" t="s">
        <v>150</v>
      </c>
      <c r="N26" s="14">
        <v>272</v>
      </c>
      <c r="O26" t="s">
        <v>151</v>
      </c>
    </row>
    <row r="27" spans="3:15" x14ac:dyDescent="0.25">
      <c r="C27" s="14">
        <v>272</v>
      </c>
      <c r="D27" s="14" t="s">
        <v>152</v>
      </c>
      <c r="E27">
        <v>50000</v>
      </c>
      <c r="F27">
        <f t="shared" si="0"/>
        <v>961.53846153846155</v>
      </c>
      <c r="N27" s="14">
        <v>283</v>
      </c>
      <c r="O27" s="14" t="s">
        <v>153</v>
      </c>
    </row>
    <row r="28" spans="3:15" x14ac:dyDescent="0.25">
      <c r="C28" s="14">
        <v>283</v>
      </c>
      <c r="D28" s="14" t="s">
        <v>153</v>
      </c>
      <c r="E28" s="13">
        <f>AVERAGE(E4,E6,E7,E8,E24,E26,E27)</f>
        <v>552438.71428571432</v>
      </c>
      <c r="F28" s="13">
        <f t="shared" si="0"/>
        <v>10623.821428571429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B787-C512-404C-8E4E-35C22FCB4999}">
  <dimension ref="B3:AC180"/>
  <sheetViews>
    <sheetView topLeftCell="C1" workbookViewId="0">
      <selection activeCell="E7" sqref="E7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3" spans="2:14" x14ac:dyDescent="0.25">
      <c r="B3" t="s">
        <v>7</v>
      </c>
      <c r="C3" t="s">
        <v>8</v>
      </c>
      <c r="D3" t="s">
        <v>9</v>
      </c>
      <c r="E3" t="s">
        <v>10</v>
      </c>
      <c r="F3" t="s">
        <v>0</v>
      </c>
      <c r="G3" t="s">
        <v>1</v>
      </c>
      <c r="H3" t="s">
        <v>11</v>
      </c>
      <c r="I3" t="s">
        <v>12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2:14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298540.64767995797</v>
      </c>
      <c r="I4" s="16">
        <v>1647247.6355416607</v>
      </c>
      <c r="J4" s="15">
        <v>135416.16140000001</v>
      </c>
      <c r="K4" s="15">
        <v>7.3999999999999995</v>
      </c>
      <c r="L4" s="15">
        <v>7.0107375488138679</v>
      </c>
      <c r="M4" s="15">
        <v>3.2621205613440782</v>
      </c>
      <c r="N4" s="15">
        <v>1644.4693436659541</v>
      </c>
    </row>
    <row r="5" spans="2:14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FRD2</v>
      </c>
      <c r="E5" s="15">
        <f>VLOOKUP(G5,NUTS_Europa!$A$2:$C$81,3,FALSE)</f>
        <v>269</v>
      </c>
      <c r="F5" s="15">
        <v>1</v>
      </c>
      <c r="G5" s="15">
        <v>20</v>
      </c>
      <c r="H5" s="15">
        <v>2424121.7586334166</v>
      </c>
      <c r="I5" s="15">
        <v>2425342.7132875719</v>
      </c>
      <c r="J5" s="15">
        <v>191087.21979999999</v>
      </c>
      <c r="K5" s="15">
        <v>16.23</v>
      </c>
      <c r="L5" s="15">
        <v>12.920725895608893</v>
      </c>
      <c r="M5" s="15">
        <v>33.891057840455574</v>
      </c>
      <c r="N5" s="15">
        <v>14828.264773842575</v>
      </c>
    </row>
    <row r="6" spans="2:14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371953.04811989353</v>
      </c>
      <c r="I6" s="15">
        <v>1647247.6355416607</v>
      </c>
      <c r="J6" s="15">
        <v>135416.16140000001</v>
      </c>
      <c r="K6" s="15">
        <v>7.3999999999999995</v>
      </c>
      <c r="L6" s="15">
        <v>7.0107375488138679</v>
      </c>
      <c r="M6" s="15">
        <v>3.2621205613440782</v>
      </c>
      <c r="N6" s="15">
        <v>1644.4693436659541</v>
      </c>
    </row>
    <row r="7" spans="2:14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ES21</v>
      </c>
      <c r="E7" s="15">
        <f>VLOOKUP(G7,NUTS_Europa!$A$2:$C$81,3,FALSE)</f>
        <v>163</v>
      </c>
      <c r="F7" s="15">
        <v>2</v>
      </c>
      <c r="G7" s="15">
        <v>14</v>
      </c>
      <c r="H7" s="15">
        <v>757376.53322927433</v>
      </c>
      <c r="I7" s="15">
        <v>3538893.4442154621</v>
      </c>
      <c r="J7" s="15">
        <v>145277.79319999999</v>
      </c>
      <c r="K7" s="15">
        <v>45.641764705882352</v>
      </c>
      <c r="L7" s="15">
        <v>9.6957924007869334</v>
      </c>
      <c r="M7" s="15">
        <v>7.0510801760087141</v>
      </c>
      <c r="N7" s="15">
        <v>3085.0404340770574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ES11</v>
      </c>
      <c r="E8" s="15">
        <f>VLOOKUP(G8,[1]NUTS_Europa!$A$2:$C$81,3,FALSE)</f>
        <v>288</v>
      </c>
      <c r="F8" s="15">
        <v>4</v>
      </c>
      <c r="G8" s="15">
        <v>11</v>
      </c>
      <c r="H8" s="15">
        <v>1853921.9393977572</v>
      </c>
      <c r="I8" s="15">
        <v>14587191.975143509</v>
      </c>
      <c r="J8" s="15">
        <v>159445.52859999999</v>
      </c>
      <c r="K8" s="15">
        <v>65.335294117647067</v>
      </c>
      <c r="L8" s="15">
        <v>12.333111347165703</v>
      </c>
      <c r="M8" s="15">
        <v>1.9024611467921977</v>
      </c>
      <c r="N8" s="15">
        <v>960.48207385839237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ES12</v>
      </c>
      <c r="E9" s="15">
        <f>VLOOKUP(G9,[1]NUTS_Europa!$A$2:$C$81,3,FALSE)</f>
        <v>285</v>
      </c>
      <c r="F9" s="15">
        <v>4</v>
      </c>
      <c r="G9" s="15">
        <v>12</v>
      </c>
      <c r="H9" s="15">
        <v>33359.780428950173</v>
      </c>
      <c r="I9" s="15">
        <v>14738405.359275207</v>
      </c>
      <c r="J9" s="15">
        <v>114346.8514</v>
      </c>
      <c r="K9" s="15">
        <v>59.172941176470594</v>
      </c>
      <c r="L9" s="15">
        <v>12.992355163118933</v>
      </c>
      <c r="M9" s="15">
        <v>3.0918257062600325E-2</v>
      </c>
      <c r="N9" s="15">
        <v>15.609481283570693</v>
      </c>
    </row>
    <row r="10" spans="2:14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FRD2</v>
      </c>
      <c r="E10" s="15">
        <f>VLOOKUP(G10,NUTS_Europa!$A$2:$C$81,3,FALSE)</f>
        <v>269</v>
      </c>
      <c r="F10" s="15">
        <v>5</v>
      </c>
      <c r="G10" s="15">
        <v>20</v>
      </c>
      <c r="H10" s="15">
        <v>1985554.6343977337</v>
      </c>
      <c r="I10" s="15">
        <v>3049245.6312940223</v>
      </c>
      <c r="J10" s="15">
        <v>145277.79319999999</v>
      </c>
      <c r="K10" s="15">
        <v>30.65</v>
      </c>
      <c r="L10" s="15">
        <v>12.725684056720308</v>
      </c>
      <c r="M10" s="15">
        <v>29.370873621054205</v>
      </c>
      <c r="N10" s="15">
        <v>14828.264773842575</v>
      </c>
    </row>
    <row r="11" spans="2:14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FRF2</v>
      </c>
      <c r="E11" s="15">
        <f>VLOOKUP(G11,NUTS_Europa!$A$2:$C$81,3,FALSE)</f>
        <v>269</v>
      </c>
      <c r="F11" s="15">
        <v>5</v>
      </c>
      <c r="G11" s="15">
        <v>27</v>
      </c>
      <c r="H11" s="15">
        <v>4520485.0509745339</v>
      </c>
      <c r="I11" s="15">
        <v>3049245.6312940223</v>
      </c>
      <c r="J11" s="15">
        <v>163029.68049999999</v>
      </c>
      <c r="K11" s="15">
        <v>30.65</v>
      </c>
      <c r="L11" s="15">
        <v>12.725684056720308</v>
      </c>
      <c r="M11" s="15">
        <v>29.370873621054205</v>
      </c>
      <c r="N11" s="15">
        <v>14828.264773842575</v>
      </c>
    </row>
    <row r="12" spans="2:14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FRD1</v>
      </c>
      <c r="E12" s="15">
        <f>VLOOKUP(G12,NUTS_Europa!$A$2:$C$81,3,FALSE)</f>
        <v>268</v>
      </c>
      <c r="F12" s="15">
        <v>6</v>
      </c>
      <c r="G12" s="15">
        <v>19</v>
      </c>
      <c r="H12" s="15">
        <v>67120.065378855186</v>
      </c>
      <c r="I12" s="15">
        <v>3277782.0401673964</v>
      </c>
      <c r="J12" s="15">
        <v>114346.8514</v>
      </c>
      <c r="K12" s="15">
        <v>36.767647058823528</v>
      </c>
      <c r="L12" s="15">
        <v>10.563560675651875</v>
      </c>
      <c r="M12" s="15">
        <v>0.1913411966965046</v>
      </c>
      <c r="N12" s="15">
        <v>96.601073681574235</v>
      </c>
    </row>
    <row r="13" spans="2:14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FRG0</v>
      </c>
      <c r="E13" s="15">
        <f>VLOOKUP(G13,NUTS_Europa!$A$2:$C$81,3,FALSE)</f>
        <v>282</v>
      </c>
      <c r="F13" s="15">
        <v>6</v>
      </c>
      <c r="G13" s="15">
        <v>22</v>
      </c>
      <c r="H13" s="15">
        <v>457563.45115546911</v>
      </c>
      <c r="I13" s="15">
        <v>3959681.1090889131</v>
      </c>
      <c r="J13" s="15">
        <v>137713.6226</v>
      </c>
      <c r="K13" s="15">
        <v>54.948235294117644</v>
      </c>
      <c r="L13" s="15">
        <v>12.316394716366844</v>
      </c>
      <c r="M13" s="15">
        <v>1.5057691122322086</v>
      </c>
      <c r="N13" s="15">
        <v>760.20697826459991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1352568.0337401873</v>
      </c>
      <c r="I14" s="15">
        <v>2314620.0294147818</v>
      </c>
      <c r="J14" s="15">
        <v>163171.4883</v>
      </c>
      <c r="K14" s="15">
        <v>15.88058823529412</v>
      </c>
      <c r="L14" s="15">
        <v>7.945160311230703</v>
      </c>
      <c r="M14" s="15">
        <v>8.0358340934642296</v>
      </c>
      <c r="N14" s="15">
        <v>5123.2788950523063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560816.00097091426</v>
      </c>
      <c r="I15" s="15">
        <v>2314620.0294147818</v>
      </c>
      <c r="J15" s="15">
        <v>199058.85829999999</v>
      </c>
      <c r="K15" s="15">
        <v>15.88058823529412</v>
      </c>
      <c r="L15" s="15">
        <v>7.945160311230703</v>
      </c>
      <c r="M15" s="15">
        <v>8.0358340934642296</v>
      </c>
      <c r="N15" s="15">
        <v>5123.2788950523063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ES11</v>
      </c>
      <c r="E16" s="15">
        <f>VLOOKUP(G16,[1]NUTS_Europa!$A$2:$C$81,3,FALSE)</f>
        <v>288</v>
      </c>
      <c r="F16" s="15">
        <v>8</v>
      </c>
      <c r="G16" s="15">
        <v>11</v>
      </c>
      <c r="H16" s="15">
        <v>1871325.298286827</v>
      </c>
      <c r="I16" s="15">
        <v>14587191.975143509</v>
      </c>
      <c r="J16" s="15">
        <v>123840.01519999999</v>
      </c>
      <c r="K16" s="15">
        <v>65.335294117647067</v>
      </c>
      <c r="L16" s="15">
        <v>12.333111347165703</v>
      </c>
      <c r="M16" s="15">
        <v>1.9024611467921977</v>
      </c>
      <c r="N16" s="15">
        <v>960.48207385839237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ES12</v>
      </c>
      <c r="E17" s="15">
        <f>VLOOKUP(G17,[1]NUTS_Europa!$A$2:$C$81,3,FALSE)</f>
        <v>285</v>
      </c>
      <c r="F17" s="15">
        <v>8</v>
      </c>
      <c r="G17" s="15">
        <v>12</v>
      </c>
      <c r="H17" s="15">
        <v>33642.614864119707</v>
      </c>
      <c r="I17" s="15">
        <v>14738405.359275207</v>
      </c>
      <c r="J17" s="15">
        <v>117061.7148</v>
      </c>
      <c r="K17" s="15">
        <v>59.172941176470594</v>
      </c>
      <c r="L17" s="15">
        <v>12.992355163118933</v>
      </c>
      <c r="M17" s="15">
        <v>3.0918257062600325E-2</v>
      </c>
      <c r="N17" s="15">
        <v>15.609481283570693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FRD1</v>
      </c>
      <c r="E18" s="15">
        <f>VLOOKUP(G18,NUTS_Europa!$A$2:$C$81,3,FALSE)</f>
        <v>268</v>
      </c>
      <c r="F18" s="15">
        <v>9</v>
      </c>
      <c r="G18" s="15">
        <v>19</v>
      </c>
      <c r="H18" s="15">
        <v>69025.901128633792</v>
      </c>
      <c r="I18" s="15">
        <v>2652895.5926716351</v>
      </c>
      <c r="J18" s="15">
        <v>117061.7148</v>
      </c>
      <c r="K18" s="15">
        <v>22.347647058823529</v>
      </c>
      <c r="L18" s="15">
        <v>10.758602514540462</v>
      </c>
      <c r="M18" s="15">
        <v>0.22078865096660572</v>
      </c>
      <c r="N18" s="15">
        <v>96.601073681574235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FRG0</v>
      </c>
      <c r="E19" s="15">
        <f>VLOOKUP(G19,NUTS_Europa!$A$2:$C$81,3,FALSE)</f>
        <v>282</v>
      </c>
      <c r="F19" s="15">
        <v>9</v>
      </c>
      <c r="G19" s="15">
        <v>22</v>
      </c>
      <c r="H19" s="15">
        <v>472664.91218737443</v>
      </c>
      <c r="I19" s="15">
        <v>3279142.7271086168</v>
      </c>
      <c r="J19" s="15">
        <v>507158.32770000002</v>
      </c>
      <c r="K19" s="15">
        <v>39.289411764705882</v>
      </c>
      <c r="L19" s="15">
        <v>12.511436555255431</v>
      </c>
      <c r="M19" s="15">
        <v>1.737507325640167</v>
      </c>
      <c r="N19" s="15">
        <v>760.20697826459991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FRI3</v>
      </c>
      <c r="E20" s="15">
        <f>VLOOKUP(G20,NUTS_Europa!$A$2:$C$81,3,FALSE)</f>
        <v>283</v>
      </c>
      <c r="F20" s="15">
        <v>10</v>
      </c>
      <c r="G20" s="15">
        <v>25</v>
      </c>
      <c r="H20" s="15">
        <v>552481.31985117763</v>
      </c>
      <c r="I20" s="15">
        <v>3924965.3461499359</v>
      </c>
      <c r="J20" s="15">
        <v>156784.57750000001</v>
      </c>
      <c r="K20" s="15">
        <v>56.345882352941175</v>
      </c>
      <c r="L20" s="15">
        <v>10.23818248173362</v>
      </c>
      <c r="M20" s="15">
        <v>3.6757400501466893</v>
      </c>
      <c r="N20" s="15">
        <v>2110.3462577932792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FRJ2</v>
      </c>
      <c r="E21" s="15">
        <f>VLOOKUP(G21,NUTS_Europa!$A$2:$C$81,3,FALSE)</f>
        <v>283</v>
      </c>
      <c r="F21" s="15">
        <v>10</v>
      </c>
      <c r="G21" s="15">
        <v>28</v>
      </c>
      <c r="H21" s="15">
        <v>1440549.845843843</v>
      </c>
      <c r="I21" s="15">
        <v>3924965.3461499359</v>
      </c>
      <c r="J21" s="15">
        <v>114203.5226</v>
      </c>
      <c r="K21" s="15">
        <v>56.345882352941175</v>
      </c>
      <c r="L21" s="15">
        <v>10.23818248173362</v>
      </c>
      <c r="M21" s="15">
        <v>3.6757400501466893</v>
      </c>
      <c r="N21" s="15">
        <v>2110.3462577932792</v>
      </c>
    </row>
    <row r="22" spans="2:14" s="15" customFormat="1" x14ac:dyDescent="0.25">
      <c r="B22" s="15" t="str">
        <f>VLOOKUP(F22,NUTS_Europa!$A$2:$C$81,2,FALSE)</f>
        <v>ES13</v>
      </c>
      <c r="C22" s="15">
        <f>VLOOKUP(F22,NUTS_Europa!$A$2:$C$81,3,FALSE)</f>
        <v>163</v>
      </c>
      <c r="D22" s="15" t="str">
        <f>VLOOKUP(G22,NUTS_Europa!$A$2:$C$81,2,FALSE)</f>
        <v>FRH0</v>
      </c>
      <c r="E22" s="15">
        <f>VLOOKUP(G22,NUTS_Europa!$A$2:$C$81,3,FALSE)</f>
        <v>283</v>
      </c>
      <c r="F22" s="15">
        <v>13</v>
      </c>
      <c r="G22" s="15">
        <v>23</v>
      </c>
      <c r="H22" s="15">
        <v>1212721.8873025794</v>
      </c>
      <c r="I22" s="15">
        <v>1897619.5851683717</v>
      </c>
      <c r="J22" s="15">
        <v>118487.9544</v>
      </c>
      <c r="K22" s="15">
        <v>11.052941176470588</v>
      </c>
      <c r="L22" s="15">
        <v>12.495148445676289</v>
      </c>
      <c r="M22" s="15">
        <v>4.3190488929168307</v>
      </c>
      <c r="N22" s="15">
        <v>2110.3462577932792</v>
      </c>
    </row>
    <row r="23" spans="2:14" s="15" customFormat="1" x14ac:dyDescent="0.25">
      <c r="B23" s="15" t="str">
        <f>VLOOKUP(F23,NUTS_Europa!$A$2:$C$81,2,FALSE)</f>
        <v>ES13</v>
      </c>
      <c r="C23" s="15">
        <f>VLOOKUP(F23,NUTS_Europa!$A$2:$C$81,3,FALSE)</f>
        <v>163</v>
      </c>
      <c r="D23" s="15" t="str">
        <f>VLOOKUP(G23,NUTS_Europa!$A$2:$C$81,2,FALSE)</f>
        <v>FRI1</v>
      </c>
      <c r="E23" s="15">
        <f>VLOOKUP(G23,NUTS_Europa!$A$2:$C$81,3,FALSE)</f>
        <v>283</v>
      </c>
      <c r="F23" s="15">
        <v>13</v>
      </c>
      <c r="G23" s="15">
        <v>24</v>
      </c>
      <c r="H23" s="15">
        <v>1035385.2705676948</v>
      </c>
      <c r="I23" s="15">
        <v>1897619.5851683717</v>
      </c>
      <c r="J23" s="15">
        <v>127001.217</v>
      </c>
      <c r="K23" s="15">
        <v>11.052941176470588</v>
      </c>
      <c r="L23" s="15">
        <v>12.495148445676289</v>
      </c>
      <c r="M23" s="15">
        <v>4.3190488929168307</v>
      </c>
      <c r="N23" s="15">
        <v>2110.3462577932792</v>
      </c>
    </row>
    <row r="24" spans="2:14" s="15" customFormat="1" x14ac:dyDescent="0.25">
      <c r="B24" s="15" t="str">
        <f>VLOOKUP(F24,NUTS_Europa!$A$2:$C$81,2,FALSE)</f>
        <v>ES21</v>
      </c>
      <c r="C24" s="15">
        <f>VLOOKUP(F24,NUTS_Europa!$A$2:$C$81,3,FALSE)</f>
        <v>163</v>
      </c>
      <c r="D24" s="15" t="str">
        <f>VLOOKUP(G24,NUTS_Europa!$A$2:$C$81,2,FALSE)</f>
        <v>FRI1</v>
      </c>
      <c r="E24" s="15">
        <f>VLOOKUP(G24,NUTS_Europa!$A$2:$C$81,3,FALSE)</f>
        <v>283</v>
      </c>
      <c r="F24" s="15">
        <v>14</v>
      </c>
      <c r="G24" s="15">
        <v>24</v>
      </c>
      <c r="H24" s="15">
        <v>911249.63885327533</v>
      </c>
      <c r="I24" s="15">
        <v>1897619.5851683717</v>
      </c>
      <c r="J24" s="15">
        <v>123614.25509999999</v>
      </c>
      <c r="K24" s="15">
        <v>11.052941176470588</v>
      </c>
      <c r="L24" s="15">
        <v>12.495148445676289</v>
      </c>
      <c r="M24" s="15">
        <v>4.3190488929168307</v>
      </c>
      <c r="N24" s="15">
        <v>2110.3462577932792</v>
      </c>
    </row>
    <row r="25" spans="2:14" s="15" customFormat="1" x14ac:dyDescent="0.25">
      <c r="B25" s="15" t="str">
        <f>VLOOKUP(F25,NUTS_Europa!$A$2:$C$81,2,FALSE)</f>
        <v>ES51</v>
      </c>
      <c r="C25" s="15">
        <f>VLOOKUP(F25,NUTS_Europa!$A$2:$C$81,3,FALSE)</f>
        <v>1063</v>
      </c>
      <c r="D25" s="15" t="str">
        <f>VLOOKUP(G25,NUTS_Europa!$A$2:$C$81,2,FALSE)</f>
        <v>ES52</v>
      </c>
      <c r="E25" s="15">
        <f>VLOOKUP(G25,NUTS_Europa!$A$2:$C$81,3,FALSE)</f>
        <v>1064</v>
      </c>
      <c r="F25" s="15">
        <v>15</v>
      </c>
      <c r="G25" s="15">
        <v>16</v>
      </c>
      <c r="H25" s="15">
        <v>2852254.0299202101</v>
      </c>
      <c r="I25" s="15">
        <v>10441223.031561418</v>
      </c>
      <c r="J25" s="15">
        <v>135416.16140000001</v>
      </c>
      <c r="K25" s="15">
        <v>9.5294117647058822</v>
      </c>
      <c r="L25" s="15">
        <v>9.2622326142944971</v>
      </c>
      <c r="M25" s="15">
        <v>19.110181589409933</v>
      </c>
      <c r="N25" s="15">
        <v>11402.936470049601</v>
      </c>
    </row>
    <row r="26" spans="2:14" s="15" customFormat="1" x14ac:dyDescent="0.25">
      <c r="B26" s="15" t="str">
        <f>VLOOKUP(F26,NUTS_Europa!$A$2:$C$81,2,FALSE)</f>
        <v>ES51</v>
      </c>
      <c r="C26" s="15">
        <f>VLOOKUP(F26,NUTS_Europa!$A$2:$C$81,3,FALSE)</f>
        <v>1063</v>
      </c>
      <c r="D26" s="15" t="str">
        <f>VLOOKUP(G26,NUTS_Europa!$A$2:$C$81,2,FALSE)</f>
        <v>ES62</v>
      </c>
      <c r="E26" s="15">
        <f>VLOOKUP(G26,NUTS_Europa!$A$2:$C$81,3,FALSE)</f>
        <v>1064</v>
      </c>
      <c r="F26" s="15">
        <v>15</v>
      </c>
      <c r="G26" s="15">
        <v>18</v>
      </c>
      <c r="H26" s="15">
        <v>5602620.6409168812</v>
      </c>
      <c r="I26" s="15">
        <v>10441223.031561418</v>
      </c>
      <c r="J26" s="15">
        <v>199597.76430000001</v>
      </c>
      <c r="K26" s="15">
        <v>9.5294117647058822</v>
      </c>
      <c r="L26" s="15">
        <v>9.2622326142944971</v>
      </c>
      <c r="M26" s="15">
        <v>19.110181589409933</v>
      </c>
      <c r="N26" s="15">
        <v>11402.936470049601</v>
      </c>
    </row>
    <row r="27" spans="2:14" s="15" customFormat="1" x14ac:dyDescent="0.25">
      <c r="B27" s="15" t="str">
        <f>VLOOKUP(F27,NUTS_Europa!$A$2:$C$81,2,FALSE)</f>
        <v>ES52</v>
      </c>
      <c r="C27" s="15">
        <f>VLOOKUP(F27,NUTS_Europa!$A$2:$C$81,3,FALSE)</f>
        <v>1064</v>
      </c>
      <c r="D27" s="15" t="str">
        <f>VLOOKUP(G27,NUTS_Europa!$A$2:$C$81,2,FALSE)</f>
        <v>PT18</v>
      </c>
      <c r="E27" s="15">
        <f>VLOOKUP(G27,NUTS_Europa!$A$2:$C$81,3,FALSE)</f>
        <v>61</v>
      </c>
      <c r="F27" s="15">
        <v>16</v>
      </c>
      <c r="G27" s="15">
        <v>80</v>
      </c>
      <c r="H27" s="15">
        <v>13024476.249807447</v>
      </c>
      <c r="I27" s="15">
        <v>2337156.6178787649</v>
      </c>
      <c r="J27" s="15">
        <v>145277.79319999999</v>
      </c>
      <c r="K27" s="15">
        <v>22.999411764705883</v>
      </c>
      <c r="L27" s="15">
        <v>9.1447304595339265</v>
      </c>
      <c r="M27" s="15">
        <v>28.917468204786822</v>
      </c>
      <c r="N27" s="15">
        <v>18537.263499652392</v>
      </c>
    </row>
    <row r="28" spans="2:14" s="15" customFormat="1" x14ac:dyDescent="0.25">
      <c r="B28" s="15" t="str">
        <f>VLOOKUP(F28,NUTS_Europa!$A$2:$C$81,2,FALSE)</f>
        <v>ES61</v>
      </c>
      <c r="C28" s="15">
        <f>VLOOKUP(F28,NUTS_Europa!$A$2:$C$81,3,FALSE)</f>
        <v>61</v>
      </c>
      <c r="D28" s="15" t="str">
        <f>VLOOKUP(G28,NUTS_Europa!$A$2:$C$81,2,FALSE)</f>
        <v>PT11</v>
      </c>
      <c r="E28" s="15">
        <f>VLOOKUP(G28,NUTS_Europa!$A$2:$C$81,3,FALSE)</f>
        <v>111</v>
      </c>
      <c r="F28" s="15">
        <v>17</v>
      </c>
      <c r="G28" s="15">
        <v>36</v>
      </c>
      <c r="H28" s="15">
        <v>1867160.9172228076</v>
      </c>
      <c r="I28" s="15">
        <v>2176217.3818414751</v>
      </c>
      <c r="J28" s="15">
        <v>507158.32770000002</v>
      </c>
      <c r="K28" s="15">
        <v>18.834705882352942</v>
      </c>
      <c r="L28" s="15">
        <v>10.102825391266819</v>
      </c>
      <c r="M28" s="15">
        <v>4.9949562656248236</v>
      </c>
      <c r="N28" s="15">
        <v>3201.9684368426078</v>
      </c>
    </row>
    <row r="29" spans="2:14" s="15" customFormat="1" x14ac:dyDescent="0.25">
      <c r="B29" s="15" t="str">
        <f>VLOOKUP(F29,NUTS_Europa!$A$2:$C$81,2,FALSE)</f>
        <v>ES61</v>
      </c>
      <c r="C29" s="15">
        <f>VLOOKUP(F29,NUTS_Europa!$A$2:$C$81,3,FALSE)</f>
        <v>61</v>
      </c>
      <c r="D29" s="15" t="str">
        <f>VLOOKUP(G29,NUTS_Europa!$A$2:$C$81,2,FALSE)</f>
        <v>PT16</v>
      </c>
      <c r="E29" s="15">
        <f>VLOOKUP(G29,NUTS_Europa!$A$2:$C$81,3,FALSE)</f>
        <v>111</v>
      </c>
      <c r="F29" s="15">
        <v>17</v>
      </c>
      <c r="G29" s="15">
        <v>38</v>
      </c>
      <c r="H29" s="15">
        <v>1762056.3032834493</v>
      </c>
      <c r="I29" s="15">
        <v>2176217.3818414751</v>
      </c>
      <c r="J29" s="15">
        <v>118487.9544</v>
      </c>
      <c r="K29" s="15">
        <v>18.834705882352942</v>
      </c>
      <c r="L29" s="15">
        <v>10.102825391266819</v>
      </c>
      <c r="M29" s="15">
        <v>4.9949562656248236</v>
      </c>
      <c r="N29" s="15">
        <v>3201.9684368426078</v>
      </c>
    </row>
    <row r="30" spans="2:14" s="15" customFormat="1" x14ac:dyDescent="0.25">
      <c r="B30" s="15" t="str">
        <f>VLOOKUP(F30,NUTS_Europa!$A$2:$C$81,2,FALSE)</f>
        <v>ES62</v>
      </c>
      <c r="C30" s="15">
        <f>VLOOKUP(F30,NUTS_Europa!$A$2:$C$81,3,FALSE)</f>
        <v>1064</v>
      </c>
      <c r="D30" s="15" t="str">
        <f>VLOOKUP(G30,NUTS_Europa!$A$2:$C$81,2,FALSE)</f>
        <v>PT18</v>
      </c>
      <c r="E30" s="15">
        <f>VLOOKUP(G30,NUTS_Europa!$A$2:$C$81,3,FALSE)</f>
        <v>1065</v>
      </c>
      <c r="F30" s="15">
        <v>18</v>
      </c>
      <c r="G30" s="15">
        <v>40</v>
      </c>
      <c r="H30" s="15">
        <v>4303329.0507733189</v>
      </c>
      <c r="I30" s="15">
        <v>2940529.3717549546</v>
      </c>
      <c r="J30" s="15">
        <v>163029.68049999999</v>
      </c>
      <c r="K30" s="15">
        <v>33.89</v>
      </c>
      <c r="L30" s="15">
        <v>9.4977763334213705</v>
      </c>
      <c r="M30" s="15">
        <v>13.453678401801005</v>
      </c>
      <c r="N30" s="15">
        <v>8027.7332471413838</v>
      </c>
    </row>
    <row r="31" spans="2:14" s="15" customFormat="1" x14ac:dyDescent="0.25">
      <c r="B31" s="15" t="str">
        <f>VLOOKUP(F31,NUTS_Europa!$A$2:$C$81,2,FALSE)</f>
        <v>FRE1</v>
      </c>
      <c r="C31" s="15">
        <f>VLOOKUP(F31,NUTS_Europa!$A$2:$C$81,3,FALSE)</f>
        <v>220</v>
      </c>
      <c r="D31" s="15" t="str">
        <f>VLOOKUP(G31,NUTS_Europa!$A$2:$C$81,2,FALSE)</f>
        <v>FRH0</v>
      </c>
      <c r="E31" s="15">
        <f>VLOOKUP(G31,NUTS_Europa!$A$2:$C$81,3,FALSE)</f>
        <v>283</v>
      </c>
      <c r="F31" s="15">
        <v>21</v>
      </c>
      <c r="G31" s="15">
        <v>23</v>
      </c>
      <c r="H31" s="15">
        <v>1125695.7221079301</v>
      </c>
      <c r="I31" s="15">
        <v>2951453.1298019816</v>
      </c>
      <c r="J31" s="15">
        <v>156784.57750000001</v>
      </c>
      <c r="K31" s="15">
        <v>35.411176470588238</v>
      </c>
      <c r="L31" s="15">
        <v>12.911157748947319</v>
      </c>
      <c r="M31" s="15">
        <v>3.8932761728126937</v>
      </c>
      <c r="N31" s="15">
        <v>2110.3462577932792</v>
      </c>
    </row>
    <row r="32" spans="2:14" s="15" customFormat="1" x14ac:dyDescent="0.25">
      <c r="B32" s="15" t="str">
        <f>VLOOKUP(F32,NUTS_Europa!$A$2:$C$81,2,FALSE)</f>
        <v>FRE1</v>
      </c>
      <c r="C32" s="15">
        <f>VLOOKUP(F32,NUTS_Europa!$A$2:$C$81,3,FALSE)</f>
        <v>220</v>
      </c>
      <c r="D32" s="15" t="str">
        <f>VLOOKUP(G32,NUTS_Europa!$A$2:$C$81,2,FALSE)</f>
        <v>FRI3</v>
      </c>
      <c r="E32" s="15">
        <f>VLOOKUP(G32,NUTS_Europa!$A$2:$C$81,3,FALSE)</f>
        <v>283</v>
      </c>
      <c r="F32" s="15">
        <v>21</v>
      </c>
      <c r="G32" s="15">
        <v>25</v>
      </c>
      <c r="H32" s="15">
        <v>614467.50667689496</v>
      </c>
      <c r="I32" s="15">
        <v>2951453.1298019816</v>
      </c>
      <c r="J32" s="15">
        <v>117061.7148</v>
      </c>
      <c r="K32" s="15">
        <v>35.411176470588238</v>
      </c>
      <c r="L32" s="15">
        <v>12.911157748947319</v>
      </c>
      <c r="M32" s="15">
        <v>3.8932761728126937</v>
      </c>
      <c r="N32" s="15">
        <v>2110.3462577932792</v>
      </c>
    </row>
    <row r="33" spans="2:14" s="15" customFormat="1" x14ac:dyDescent="0.25">
      <c r="B33" s="15" t="str">
        <f>VLOOKUP(F33,NUTS_Europa!$A$2:$C$81,2,FALSE)</f>
        <v>FRJ1</v>
      </c>
      <c r="C33" s="15">
        <f>VLOOKUP(F33,NUTS_Europa!$A$2:$C$81,3,FALSE)</f>
        <v>1063</v>
      </c>
      <c r="D33" s="15" t="str">
        <f>VLOOKUP(G33,NUTS_Europa!$A$2:$C$81,2,FALSE)</f>
        <v>PT11</v>
      </c>
      <c r="E33" s="15">
        <f>VLOOKUP(G33,NUTS_Europa!$A$2:$C$81,3,FALSE)</f>
        <v>111</v>
      </c>
      <c r="F33" s="15">
        <v>26</v>
      </c>
      <c r="G33" s="15">
        <v>36</v>
      </c>
      <c r="H33" s="15">
        <v>2175263.2457477204</v>
      </c>
      <c r="I33" s="15">
        <v>12635287.529625895</v>
      </c>
      <c r="J33" s="15">
        <v>114346.8514</v>
      </c>
      <c r="K33" s="15">
        <v>56.881764705882354</v>
      </c>
      <c r="L33" s="15">
        <v>10.22032754602739</v>
      </c>
      <c r="M33" s="15">
        <v>5.3661790041837474</v>
      </c>
      <c r="N33" s="15">
        <v>3201.9684368426078</v>
      </c>
    </row>
    <row r="34" spans="2:14" s="15" customFormat="1" x14ac:dyDescent="0.25">
      <c r="B34" s="15" t="str">
        <f>VLOOKUP(F34,NUTS_Europa!$A$2:$C$81,2,FALSE)</f>
        <v>FRJ1</v>
      </c>
      <c r="C34" s="15">
        <f>VLOOKUP(F34,NUTS_Europa!$A$2:$C$81,3,FALSE)</f>
        <v>1063</v>
      </c>
      <c r="D34" s="15" t="str">
        <f>VLOOKUP(G34,NUTS_Europa!$A$2:$C$81,2,FALSE)</f>
        <v>PT17</v>
      </c>
      <c r="E34" s="15">
        <f>VLOOKUP(G34,NUTS_Europa!$A$2:$C$81,3,FALSE)</f>
        <v>294</v>
      </c>
      <c r="F34" s="15">
        <v>26</v>
      </c>
      <c r="G34" s="15">
        <v>39</v>
      </c>
      <c r="H34" s="15">
        <v>1511030.8834766399</v>
      </c>
      <c r="I34" s="15">
        <v>12244843.037212431</v>
      </c>
      <c r="J34" s="15">
        <v>137713.6226</v>
      </c>
      <c r="K34" s="15">
        <v>47.882352941176471</v>
      </c>
      <c r="L34" s="15">
        <v>11.118176440015972</v>
      </c>
      <c r="M34" s="15">
        <v>4.8926926113752733</v>
      </c>
      <c r="N34" s="15">
        <v>2919.4418040438927</v>
      </c>
    </row>
    <row r="35" spans="2:14" s="15" customFormat="1" x14ac:dyDescent="0.25">
      <c r="B35" s="15" t="str">
        <f>VLOOKUP(F35,NUTS_Europa!$A$2:$C$81,2,FALSE)</f>
        <v>FRF2</v>
      </c>
      <c r="C35" s="15">
        <f>VLOOKUP(F35,NUTS_Europa!$A$2:$C$81,3,FALSE)</f>
        <v>269</v>
      </c>
      <c r="D35" s="15" t="str">
        <f>VLOOKUP(G35,NUTS_Europa!$A$2:$C$81,2,FALSE)</f>
        <v>FRJ2</v>
      </c>
      <c r="E35" s="15">
        <f>VLOOKUP(G35,NUTS_Europa!$A$2:$C$81,3,FALSE)</f>
        <v>283</v>
      </c>
      <c r="F35" s="15">
        <v>27</v>
      </c>
      <c r="G35" s="15">
        <v>28</v>
      </c>
      <c r="H35" s="15">
        <v>1747313.5580278533</v>
      </c>
      <c r="I35" s="15">
        <v>2862927.0145077603</v>
      </c>
      <c r="J35" s="15">
        <v>176841.96369999999</v>
      </c>
      <c r="K35" s="15">
        <v>27.235294117647058</v>
      </c>
      <c r="L35" s="15">
        <v>15.720081940498249</v>
      </c>
      <c r="M35" s="15">
        <v>4.3190488929168307</v>
      </c>
      <c r="N35" s="15">
        <v>2110.3462577932792</v>
      </c>
    </row>
    <row r="36" spans="2:14" s="15" customFormat="1" x14ac:dyDescent="0.25">
      <c r="B36" s="15" t="str">
        <f>VLOOKUP(F36,[1]NUTS_Europa!$A$2:$C$81,2,FALSE)</f>
        <v>FRI2</v>
      </c>
      <c r="C36" s="15">
        <f>VLOOKUP(F36,[1]NUTS_Europa!$A$2:$C$81,3,FALSE)</f>
        <v>269</v>
      </c>
      <c r="D36" s="15" t="str">
        <f>VLOOKUP(G36,[1]NUTS_Europa!$A$2:$C$81,2,FALSE)</f>
        <v>NL12</v>
      </c>
      <c r="E36" s="15">
        <f>VLOOKUP(G36,[1]NUTS_Europa!$A$2:$C$81,3,FALSE)</f>
        <v>218</v>
      </c>
      <c r="F36" s="15">
        <v>29</v>
      </c>
      <c r="G36" s="15">
        <v>31</v>
      </c>
      <c r="H36" s="15">
        <v>2456670.1838242034</v>
      </c>
      <c r="I36" s="15">
        <v>2594974.0583599061</v>
      </c>
      <c r="J36" s="15">
        <v>154854.3009</v>
      </c>
      <c r="K36" s="15">
        <v>16.176470588235293</v>
      </c>
      <c r="L36" s="15">
        <v>13.427059769995331</v>
      </c>
      <c r="M36" s="15">
        <v>9.5975923144166302</v>
      </c>
      <c r="N36" s="15">
        <v>5123.2788950523063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NL32</v>
      </c>
      <c r="E37" s="15">
        <f>VLOOKUP(G37,[1]NUTS_Europa!$A$2:$C$81,3,FALSE)</f>
        <v>218</v>
      </c>
      <c r="F37" s="15">
        <v>29</v>
      </c>
      <c r="G37" s="15">
        <v>32</v>
      </c>
      <c r="H37" s="15">
        <v>1664918.1510549304</v>
      </c>
      <c r="I37" s="15">
        <v>2594974.0583599061</v>
      </c>
      <c r="J37" s="15">
        <v>199597.76430000001</v>
      </c>
      <c r="K37" s="15">
        <v>16.176470588235293</v>
      </c>
      <c r="L37" s="15">
        <v>13.427059769995331</v>
      </c>
      <c r="M37" s="15">
        <v>9.5975923144166302</v>
      </c>
      <c r="N37" s="15">
        <v>5123.2788950523063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FRI1</v>
      </c>
      <c r="E38" s="15">
        <f>VLOOKUP(G38,[1]NUTS_Europa!$A$2:$C$81,3,FALSE)</f>
        <v>275</v>
      </c>
      <c r="F38" s="15">
        <v>30</v>
      </c>
      <c r="G38" s="15">
        <v>64</v>
      </c>
      <c r="H38" s="15">
        <v>504084.20559751481</v>
      </c>
      <c r="I38" s="15">
        <v>15757430.060030835</v>
      </c>
      <c r="J38" s="15">
        <v>114346.8514</v>
      </c>
      <c r="K38" s="15">
        <v>70</v>
      </c>
      <c r="L38" s="15">
        <v>13.638886436580098</v>
      </c>
      <c r="M38" s="15">
        <v>0.44157730193321143</v>
      </c>
      <c r="N38" s="15">
        <v>193.20214736314847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FRI2</v>
      </c>
      <c r="E39" s="15">
        <f>VLOOKUP(G39,[1]NUTS_Europa!$A$2:$C$81,3,FALSE)</f>
        <v>275</v>
      </c>
      <c r="F39" s="15">
        <v>30</v>
      </c>
      <c r="G39" s="15">
        <v>69</v>
      </c>
      <c r="H39" s="15">
        <v>470599.18222512334</v>
      </c>
      <c r="I39" s="15">
        <v>15757430.060030835</v>
      </c>
      <c r="J39" s="15">
        <v>145277.79319999999</v>
      </c>
      <c r="K39" s="15">
        <v>70</v>
      </c>
      <c r="L39" s="15">
        <v>13.638886436580098</v>
      </c>
      <c r="M39" s="15">
        <v>0.44157730193321143</v>
      </c>
      <c r="N39" s="15">
        <v>193.20214736314847</v>
      </c>
    </row>
    <row r="40" spans="2:14" s="15" customFormat="1" x14ac:dyDescent="0.25">
      <c r="B40" s="15" t="str">
        <f>VLOOKUP(F40,NUTS_Europa!$A$2:$C$81,2,FALSE)</f>
        <v>NL33</v>
      </c>
      <c r="C40" s="15">
        <f>VLOOKUP(F40,NUTS_Europa!$A$2:$C$81,3,FALSE)</f>
        <v>250</v>
      </c>
      <c r="D40" s="15" t="str">
        <f>VLOOKUP(G40,NUTS_Europa!$A$2:$C$81,2,FALSE)</f>
        <v>PT18</v>
      </c>
      <c r="E40" s="15">
        <f>VLOOKUP(G40,NUTS_Europa!$A$2:$C$81,3,FALSE)</f>
        <v>1065</v>
      </c>
      <c r="F40" s="15">
        <v>33</v>
      </c>
      <c r="G40" s="15">
        <v>40</v>
      </c>
      <c r="H40" s="15">
        <v>2308669.4217125294</v>
      </c>
      <c r="I40" s="15">
        <v>4911268.2727437997</v>
      </c>
      <c r="J40" s="15">
        <v>137713.6226</v>
      </c>
      <c r="K40" s="15">
        <v>68.574117647058827</v>
      </c>
      <c r="L40" s="15">
        <v>13.67796414344884</v>
      </c>
      <c r="M40" s="15">
        <v>15.900817948789877</v>
      </c>
      <c r="N40" s="15">
        <v>8027.7332471413838</v>
      </c>
    </row>
    <row r="41" spans="2:14" s="15" customFormat="1" x14ac:dyDescent="0.25">
      <c r="B41" s="15" t="str">
        <f>VLOOKUP(F41,NUTS_Europa!$A$2:$C$81,2,FALSE)</f>
        <v>NL33</v>
      </c>
      <c r="C41" s="15">
        <f>VLOOKUP(F41,NUTS_Europa!$A$2:$C$81,3,FALSE)</f>
        <v>250</v>
      </c>
      <c r="D41" s="15" t="str">
        <f>VLOOKUP(G41,NUTS_Europa!$A$2:$C$81,2,FALSE)</f>
        <v>NL11</v>
      </c>
      <c r="E41" s="15">
        <f>VLOOKUP(G41,NUTS_Europa!$A$2:$C$81,3,FALSE)</f>
        <v>218</v>
      </c>
      <c r="F41" s="15">
        <v>33</v>
      </c>
      <c r="G41" s="15">
        <v>70</v>
      </c>
      <c r="H41" s="15">
        <v>1733308.5032574532</v>
      </c>
      <c r="I41" s="15">
        <v>2110295.5676995851</v>
      </c>
      <c r="J41" s="15">
        <v>135416.16140000001</v>
      </c>
      <c r="K41" s="15">
        <v>4</v>
      </c>
      <c r="L41" s="15">
        <v>13.049620364589288</v>
      </c>
      <c r="M41" s="15">
        <v>9.5975923144166302</v>
      </c>
      <c r="N41" s="15">
        <v>5123.2788950523063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FRH0</v>
      </c>
      <c r="E42" s="15">
        <f>VLOOKUP(G42,[1]NUTS_Europa!$A$2:$C$81,3,FALSE)</f>
        <v>282</v>
      </c>
      <c r="F42" s="15">
        <v>34</v>
      </c>
      <c r="G42" s="15">
        <v>63</v>
      </c>
      <c r="H42" s="15">
        <v>328588.17830258858</v>
      </c>
      <c r="I42" s="15">
        <v>2813623.8682782142</v>
      </c>
      <c r="J42" s="15">
        <v>135416.16140000001</v>
      </c>
      <c r="K42" s="15">
        <v>21.352941176470587</v>
      </c>
      <c r="L42" s="15">
        <v>17.42085476972543</v>
      </c>
      <c r="M42" s="15">
        <v>1.737507325640167</v>
      </c>
      <c r="N42" s="15">
        <v>760.20697826459991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FRI3</v>
      </c>
      <c r="E43" s="15">
        <f>VLOOKUP(G43,[1]NUTS_Europa!$A$2:$C$81,3,FALSE)</f>
        <v>282</v>
      </c>
      <c r="F43" s="15">
        <v>34</v>
      </c>
      <c r="G43" s="15">
        <v>65</v>
      </c>
      <c r="H43" s="15">
        <v>469327.57680964877</v>
      </c>
      <c r="I43" s="15">
        <v>2813623.8682782142</v>
      </c>
      <c r="J43" s="15">
        <v>199597.76430000001</v>
      </c>
      <c r="K43" s="15">
        <v>21.352941176470587</v>
      </c>
      <c r="L43" s="15">
        <v>17.42085476972543</v>
      </c>
      <c r="M43" s="15">
        <v>1.737507325640167</v>
      </c>
      <c r="N43" s="15">
        <v>760.20697826459991</v>
      </c>
    </row>
    <row r="44" spans="2:14" s="15" customFormat="1" x14ac:dyDescent="0.25">
      <c r="B44" s="15" t="str">
        <f>VLOOKUP(F44,NUTS_Europa!$A$2:$C$81,2,FALSE)</f>
        <v>NL41</v>
      </c>
      <c r="C44" s="15">
        <f>VLOOKUP(F44,NUTS_Europa!$A$2:$C$81,3,FALSE)</f>
        <v>253</v>
      </c>
      <c r="D44" s="15" t="str">
        <f>VLOOKUP(G44,NUTS_Europa!$A$2:$C$81,2,FALSE)</f>
        <v>ES12</v>
      </c>
      <c r="E44" s="15">
        <f>VLOOKUP(G44,NUTS_Europa!$A$2:$C$81,3,FALSE)</f>
        <v>163</v>
      </c>
      <c r="F44" s="15">
        <v>35</v>
      </c>
      <c r="G44" s="15">
        <v>52</v>
      </c>
      <c r="H44" s="15">
        <v>1594242.4946115345</v>
      </c>
      <c r="I44" s="15">
        <v>3538893.4442154621</v>
      </c>
      <c r="J44" s="15">
        <v>113696.3812</v>
      </c>
      <c r="K44" s="15">
        <v>45.641764705882352</v>
      </c>
      <c r="L44" s="15">
        <v>9.6957924007869334</v>
      </c>
      <c r="M44" s="15">
        <v>7.0510801760087141</v>
      </c>
      <c r="N44" s="15">
        <v>3085.0404340770574</v>
      </c>
    </row>
    <row r="45" spans="2:14" s="15" customFormat="1" x14ac:dyDescent="0.25">
      <c r="B45" s="15" t="str">
        <f>VLOOKUP(F45,NUTS_Europa!$A$2:$C$81,2,FALSE)</f>
        <v>NL41</v>
      </c>
      <c r="C45" s="15">
        <f>VLOOKUP(F45,NUTS_Europa!$A$2:$C$81,3,FALSE)</f>
        <v>253</v>
      </c>
      <c r="D45" s="15" t="str">
        <f>VLOOKUP(G45,NUTS_Europa!$A$2:$C$81,2,FALSE)</f>
        <v>FRJ2</v>
      </c>
      <c r="E45" s="15">
        <f>VLOOKUP(G45,NUTS_Europa!$A$2:$C$81,3,FALSE)</f>
        <v>163</v>
      </c>
      <c r="F45" s="15">
        <v>35</v>
      </c>
      <c r="G45" s="15">
        <v>68</v>
      </c>
      <c r="H45" s="15">
        <v>2619058.991367158</v>
      </c>
      <c r="I45" s="15">
        <v>3538893.4442154621</v>
      </c>
      <c r="J45" s="15">
        <v>145277.79319999999</v>
      </c>
      <c r="K45" s="15">
        <v>45.641764705882352</v>
      </c>
      <c r="L45" s="15">
        <v>9.6957924007869334</v>
      </c>
      <c r="M45" s="15">
        <v>7.0510801760087141</v>
      </c>
      <c r="N45" s="15">
        <v>3085.0404340770574</v>
      </c>
    </row>
    <row r="46" spans="2:14" s="15" customFormat="1" x14ac:dyDescent="0.25">
      <c r="B46" s="15" t="str">
        <f>VLOOKUP(F46,NUTS_Europa!$A$2:$C$81,2,FALSE)</f>
        <v>PT15</v>
      </c>
      <c r="C46" s="15">
        <f>VLOOKUP(F46,NUTS_Europa!$A$2:$C$81,3,FALSE)</f>
        <v>1065</v>
      </c>
      <c r="D46" s="15" t="str">
        <f>VLOOKUP(G46,NUTS_Europa!$A$2:$C$81,2,FALSE)</f>
        <v>PT16</v>
      </c>
      <c r="E46" s="15">
        <f>VLOOKUP(G46,NUTS_Europa!$A$2:$C$81,3,FALSE)</f>
        <v>111</v>
      </c>
      <c r="F46" s="15">
        <v>37</v>
      </c>
      <c r="G46" s="15">
        <v>38</v>
      </c>
      <c r="H46" s="15">
        <v>1419200.7286806959</v>
      </c>
      <c r="I46" s="15">
        <v>1982898.1286375024</v>
      </c>
      <c r="J46" s="15">
        <v>198656.2873</v>
      </c>
      <c r="K46" s="15">
        <v>12.176470588235293</v>
      </c>
      <c r="L46" s="15">
        <v>10.455871265154261</v>
      </c>
      <c r="M46" s="15">
        <v>5.3661790041837474</v>
      </c>
      <c r="N46" s="15">
        <v>3201.9684368426078</v>
      </c>
    </row>
    <row r="47" spans="2:14" s="15" customFormat="1" x14ac:dyDescent="0.25">
      <c r="B47" s="15" t="str">
        <f>VLOOKUP(F47,NUTS_Europa!$A$2:$C$81,2,FALSE)</f>
        <v>PT15</v>
      </c>
      <c r="C47" s="15">
        <f>VLOOKUP(F47,NUTS_Europa!$A$2:$C$81,3,FALSE)</f>
        <v>1065</v>
      </c>
      <c r="D47" s="15" t="str">
        <f>VLOOKUP(G47,NUTS_Europa!$A$2:$C$81,2,FALSE)</f>
        <v>PT17</v>
      </c>
      <c r="E47" s="15">
        <f>VLOOKUP(G47,NUTS_Europa!$A$2:$C$81,3,FALSE)</f>
        <v>294</v>
      </c>
      <c r="F47" s="15">
        <v>37</v>
      </c>
      <c r="G47" s="15">
        <v>39</v>
      </c>
      <c r="H47" s="15">
        <v>917510.44361320406</v>
      </c>
      <c r="I47" s="15">
        <v>1568484.3415966437</v>
      </c>
      <c r="J47" s="15">
        <v>507158.32770000002</v>
      </c>
      <c r="K47" s="15">
        <v>2.6470588235294117</v>
      </c>
      <c r="L47" s="15">
        <v>11.353720159142842</v>
      </c>
      <c r="M47" s="15">
        <v>4.8926926113752733</v>
      </c>
      <c r="N47" s="15">
        <v>2919.4418040438927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FRH0</v>
      </c>
      <c r="E48" s="15">
        <f>VLOOKUP(G48,[1]NUTS_Europa!$A$2:$C$81,3,FALSE)</f>
        <v>282</v>
      </c>
      <c r="F48" s="15">
        <v>41</v>
      </c>
      <c r="G48" s="15">
        <v>63</v>
      </c>
      <c r="H48" s="15">
        <v>314614.05362812872</v>
      </c>
      <c r="I48" s="15">
        <v>2813623.8682782142</v>
      </c>
      <c r="J48" s="15">
        <v>123614.25509999999</v>
      </c>
      <c r="K48" s="15">
        <v>21.352941176470587</v>
      </c>
      <c r="L48" s="15">
        <v>17.42085476972543</v>
      </c>
      <c r="M48" s="15">
        <v>1.737507325640167</v>
      </c>
      <c r="N48" s="15">
        <v>760.20697826459991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FRI3</v>
      </c>
      <c r="E49" s="15">
        <f>VLOOKUP(G49,[1]NUTS_Europa!$A$2:$C$81,3,FALSE)</f>
        <v>282</v>
      </c>
      <c r="F49" s="15">
        <v>41</v>
      </c>
      <c r="G49" s="15">
        <v>65</v>
      </c>
      <c r="H49" s="15">
        <v>455353.45213518891</v>
      </c>
      <c r="I49" s="15">
        <v>2813623.8682782142</v>
      </c>
      <c r="J49" s="15">
        <v>119215.969</v>
      </c>
      <c r="K49" s="15">
        <v>21.352941176470587</v>
      </c>
      <c r="L49" s="15">
        <v>17.42085476972543</v>
      </c>
      <c r="M49" s="15">
        <v>1.737507325640167</v>
      </c>
      <c r="N49" s="15">
        <v>760.20697826459991</v>
      </c>
    </row>
    <row r="50" spans="2:14" s="15" customFormat="1" x14ac:dyDescent="0.25">
      <c r="B50" s="15" t="str">
        <f>VLOOKUP(F50,NUTS_Europa!$A$2:$C$81,2,FALSE)</f>
        <v>BE23</v>
      </c>
      <c r="C50" s="15">
        <f>VLOOKUP(F50,NUTS_Europa!$A$2:$C$81,3,FALSE)</f>
        <v>220</v>
      </c>
      <c r="D50" s="15" t="str">
        <f>VLOOKUP(G50,NUTS_Europa!$A$2:$C$81,2,FALSE)</f>
        <v>FRD1</v>
      </c>
      <c r="E50" s="15">
        <f>VLOOKUP(G50,NUTS_Europa!$A$2:$C$81,3,FALSE)</f>
        <v>269</v>
      </c>
      <c r="F50" s="15">
        <v>42</v>
      </c>
      <c r="G50" s="15">
        <v>59</v>
      </c>
      <c r="H50" s="15">
        <v>4269008.5559245087</v>
      </c>
      <c r="I50" s="15">
        <v>2119637.4990476575</v>
      </c>
      <c r="J50" s="15">
        <v>115262.5922</v>
      </c>
      <c r="K50" s="15">
        <v>10.646470588235294</v>
      </c>
      <c r="L50" s="15">
        <v>15.398659323934005</v>
      </c>
      <c r="M50" s="15">
        <v>30.89938260997226</v>
      </c>
      <c r="N50" s="15">
        <v>14828.264773842575</v>
      </c>
    </row>
    <row r="51" spans="2:14" s="15" customFormat="1" x14ac:dyDescent="0.25">
      <c r="B51" s="15" t="str">
        <f>VLOOKUP(F51,NUTS_Europa!$A$2:$C$81,2,FALSE)</f>
        <v>BE23</v>
      </c>
      <c r="C51" s="15">
        <f>VLOOKUP(F51,NUTS_Europa!$A$2:$C$81,3,FALSE)</f>
        <v>220</v>
      </c>
      <c r="D51" s="15" t="str">
        <f>VLOOKUP(G51,NUTS_Europa!$A$2:$C$81,2,FALSE)</f>
        <v>FRG0</v>
      </c>
      <c r="E51" s="15">
        <f>VLOOKUP(G51,NUTS_Europa!$A$2:$C$81,3,FALSE)</f>
        <v>283</v>
      </c>
      <c r="F51" s="15">
        <v>42</v>
      </c>
      <c r="G51" s="15">
        <v>62</v>
      </c>
      <c r="H51" s="15">
        <v>875484.83943355351</v>
      </c>
      <c r="I51" s="15">
        <v>2951453.1298019816</v>
      </c>
      <c r="J51" s="15">
        <v>142392.87169999999</v>
      </c>
      <c r="K51" s="15">
        <v>35.411176470588238</v>
      </c>
      <c r="L51" s="15">
        <v>12.911157748947319</v>
      </c>
      <c r="M51" s="15">
        <v>3.8932761728126937</v>
      </c>
      <c r="N51" s="15">
        <v>2110.3462577932792</v>
      </c>
    </row>
    <row r="52" spans="2:14" s="15" customFormat="1" x14ac:dyDescent="0.25">
      <c r="B52" s="15" t="str">
        <f>VLOOKUP(F52,NUTS_Europa!$A$2:$C$81,2,FALSE)</f>
        <v>BE25</v>
      </c>
      <c r="C52" s="15">
        <f>VLOOKUP(F52,NUTS_Europa!$A$2:$C$81,3,FALSE)</f>
        <v>220</v>
      </c>
      <c r="D52" s="15" t="str">
        <f>VLOOKUP(G52,NUTS_Europa!$A$2:$C$81,2,FALSE)</f>
        <v>FRD1</v>
      </c>
      <c r="E52" s="15">
        <f>VLOOKUP(G52,NUTS_Europa!$A$2:$C$81,3,FALSE)</f>
        <v>269</v>
      </c>
      <c r="F52" s="15">
        <v>43</v>
      </c>
      <c r="G52" s="15">
        <v>59</v>
      </c>
      <c r="H52" s="15">
        <v>3708286.6204605158</v>
      </c>
      <c r="I52" s="15">
        <v>2119637.4990476575</v>
      </c>
      <c r="J52" s="15">
        <v>199058.85829999999</v>
      </c>
      <c r="K52" s="15">
        <v>10.646470588235294</v>
      </c>
      <c r="L52" s="15">
        <v>15.398659323934005</v>
      </c>
      <c r="M52" s="15">
        <v>30.89938260997226</v>
      </c>
      <c r="N52" s="15">
        <v>14828.264773842575</v>
      </c>
    </row>
    <row r="53" spans="2:14" s="15" customFormat="1" x14ac:dyDescent="0.25">
      <c r="B53" s="15" t="str">
        <f>VLOOKUP(F53,NUTS_Europa!$A$2:$C$81,2,FALSE)</f>
        <v>BE25</v>
      </c>
      <c r="C53" s="15">
        <f>VLOOKUP(F53,NUTS_Europa!$A$2:$C$81,3,FALSE)</f>
        <v>220</v>
      </c>
      <c r="D53" s="15" t="str">
        <f>VLOOKUP(G53,NUTS_Europa!$A$2:$C$81,2,FALSE)</f>
        <v>PT18</v>
      </c>
      <c r="E53" s="15">
        <f>VLOOKUP(G53,NUTS_Europa!$A$2:$C$81,3,FALSE)</f>
        <v>61</v>
      </c>
      <c r="F53" s="15">
        <v>43</v>
      </c>
      <c r="G53" s="15">
        <v>80</v>
      </c>
      <c r="H53" s="15">
        <v>12356232.93160438</v>
      </c>
      <c r="I53" s="15">
        <v>4927048.6270907177</v>
      </c>
      <c r="J53" s="15">
        <v>117768.50930000001</v>
      </c>
      <c r="K53" s="15">
        <v>79.627647058823527</v>
      </c>
      <c r="L53" s="15">
        <v>10.893433483416509</v>
      </c>
      <c r="M53" s="15">
        <v>30.828303647861983</v>
      </c>
      <c r="N53" s="15">
        <v>18537.263499652392</v>
      </c>
    </row>
    <row r="54" spans="2:14" s="15" customFormat="1" x14ac:dyDescent="0.25">
      <c r="B54" s="15" t="str">
        <f>VLOOKUP(F54,NUTS_Europa!$A$2:$C$81,2,FALSE)</f>
        <v>DE50</v>
      </c>
      <c r="C54" s="15">
        <f>VLOOKUP(F54,NUTS_Europa!$A$2:$C$81,3,FALSE)</f>
        <v>1069</v>
      </c>
      <c r="D54" s="15" t="str">
        <f>VLOOKUP(G54,NUTS_Europa!$A$2:$C$81,2,FALSE)</f>
        <v>ES12</v>
      </c>
      <c r="E54" s="15">
        <f>VLOOKUP(G54,NUTS_Europa!$A$2:$C$81,3,FALSE)</f>
        <v>163</v>
      </c>
      <c r="F54" s="15">
        <v>44</v>
      </c>
      <c r="G54" s="15">
        <v>52</v>
      </c>
      <c r="H54" s="15">
        <v>1690141.8760606104</v>
      </c>
      <c r="I54" s="15">
        <v>4236746.5085138772</v>
      </c>
      <c r="J54" s="15">
        <v>120125.8052</v>
      </c>
      <c r="K54" s="15">
        <v>61.65</v>
      </c>
      <c r="L54" s="15">
        <v>9.5007505618983465</v>
      </c>
      <c r="M54" s="15">
        <v>6.1106497683369074</v>
      </c>
      <c r="N54" s="15">
        <v>3085.0404340770574</v>
      </c>
    </row>
    <row r="55" spans="2:14" s="15" customFormat="1" x14ac:dyDescent="0.25">
      <c r="B55" s="15" t="str">
        <f>VLOOKUP(F55,NUTS_Europa!$A$2:$C$81,2,FALSE)</f>
        <v>DE50</v>
      </c>
      <c r="C55" s="15">
        <f>VLOOKUP(F55,NUTS_Europa!$A$2:$C$81,3,FALSE)</f>
        <v>1069</v>
      </c>
      <c r="D55" s="15" t="str">
        <f>VLOOKUP(G55,NUTS_Europa!$A$2:$C$81,2,FALSE)</f>
        <v>NL11</v>
      </c>
      <c r="E55" s="15">
        <f>VLOOKUP(G55,NUTS_Europa!$A$2:$C$81,3,FALSE)</f>
        <v>218</v>
      </c>
      <c r="F55" s="15">
        <v>44</v>
      </c>
      <c r="G55" s="15">
        <v>70</v>
      </c>
      <c r="H55" s="15">
        <v>2055525.4460119717</v>
      </c>
      <c r="I55" s="15">
        <v>2314620.0294147818</v>
      </c>
      <c r="J55" s="15">
        <v>120437.3524</v>
      </c>
      <c r="K55" s="15">
        <v>15.88058823529412</v>
      </c>
      <c r="L55" s="15">
        <v>7.945160311230703</v>
      </c>
      <c r="M55" s="15">
        <v>8.0358340934642296</v>
      </c>
      <c r="N55" s="15">
        <v>5123.2788950523063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FRE1</v>
      </c>
      <c r="E56" s="15">
        <f>VLOOKUP(G56,[1]NUTS_Europa!$A$2:$C$81,3,FALSE)</f>
        <v>235</v>
      </c>
      <c r="F56" s="15">
        <v>45</v>
      </c>
      <c r="G56" s="15">
        <v>61</v>
      </c>
      <c r="H56" s="15">
        <v>3313155.2047904497</v>
      </c>
      <c r="I56" s="15">
        <v>11998190.16933245</v>
      </c>
      <c r="J56" s="15">
        <v>137713.6226</v>
      </c>
      <c r="K56" s="15">
        <v>20.994705882352942</v>
      </c>
      <c r="L56" s="15">
        <v>11.831488200315835</v>
      </c>
      <c r="M56" s="15">
        <v>3.2621205613440782</v>
      </c>
      <c r="N56" s="15">
        <v>1644.4693436659541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FRF2</v>
      </c>
      <c r="E57" s="15">
        <f>VLOOKUP(G57,[1]NUTS_Europa!$A$2:$C$81,3,FALSE)</f>
        <v>235</v>
      </c>
      <c r="F57" s="15">
        <v>45</v>
      </c>
      <c r="G57" s="15">
        <v>67</v>
      </c>
      <c r="H57" s="15">
        <v>3849497.5656516254</v>
      </c>
      <c r="I57" s="15">
        <v>11998190.16933245</v>
      </c>
      <c r="J57" s="15">
        <v>145035.59770000001</v>
      </c>
      <c r="K57" s="15">
        <v>20.994705882352942</v>
      </c>
      <c r="L57" s="15">
        <v>11.831488200315835</v>
      </c>
      <c r="M57" s="15">
        <v>3.2621205613440782</v>
      </c>
      <c r="N57" s="15">
        <v>1644.4693436659541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37151.401480135915</v>
      </c>
      <c r="I58" s="15">
        <v>14738405.359275207</v>
      </c>
      <c r="J58" s="15">
        <v>127001.217</v>
      </c>
      <c r="K58" s="15">
        <v>59.172941176470594</v>
      </c>
      <c r="L58" s="15">
        <v>12.992355163118933</v>
      </c>
      <c r="M58" s="15">
        <v>3.0918257062600325E-2</v>
      </c>
      <c r="N58" s="15">
        <v>15.609481283570693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43894.338376568929</v>
      </c>
      <c r="I59" s="15">
        <v>14738405.359275207</v>
      </c>
      <c r="J59" s="15">
        <v>117768.50930000001</v>
      </c>
      <c r="K59" s="15">
        <v>59.172941176470594</v>
      </c>
      <c r="L59" s="15">
        <v>12.992355163118933</v>
      </c>
      <c r="M59" s="15">
        <v>3.0918257062600325E-2</v>
      </c>
      <c r="N59" s="15">
        <v>15.609481283570693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506113.60095341731</v>
      </c>
      <c r="I60" s="15">
        <v>15757430.060030835</v>
      </c>
      <c r="J60" s="15">
        <v>154854.3009</v>
      </c>
      <c r="K60" s="15">
        <v>70</v>
      </c>
      <c r="L60" s="15">
        <v>13.638886436580098</v>
      </c>
      <c r="M60" s="15">
        <v>0.44157730193321143</v>
      </c>
      <c r="N60" s="15">
        <v>193.20214736314847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472628.57758102583</v>
      </c>
      <c r="I61" s="15">
        <v>15757430.060030835</v>
      </c>
      <c r="J61" s="15">
        <v>114346.8514</v>
      </c>
      <c r="K61" s="15">
        <v>70</v>
      </c>
      <c r="L61" s="15">
        <v>13.638886436580098</v>
      </c>
      <c r="M61" s="15">
        <v>0.44157730193321143</v>
      </c>
      <c r="N61" s="15">
        <v>193.20214736314847</v>
      </c>
    </row>
    <row r="62" spans="2:14" s="15" customFormat="1" x14ac:dyDescent="0.25">
      <c r="B62" s="15" t="str">
        <f>VLOOKUP(F62,NUTS_Europa!$A$2:$C$81,2,FALSE)</f>
        <v>DE94</v>
      </c>
      <c r="C62" s="15">
        <f>VLOOKUP(F62,NUTS_Europa!$A$2:$C$81,3,FALSE)</f>
        <v>1069</v>
      </c>
      <c r="D62" s="15" t="str">
        <f>VLOOKUP(G62,NUTS_Europa!$A$2:$C$81,2,FALSE)</f>
        <v>FRG0</v>
      </c>
      <c r="E62" s="15">
        <f>VLOOKUP(G62,NUTS_Europa!$A$2:$C$81,3,FALSE)</f>
        <v>283</v>
      </c>
      <c r="F62" s="15">
        <v>48</v>
      </c>
      <c r="G62" s="15">
        <v>62</v>
      </c>
      <c r="H62" s="15">
        <v>1116633.43183903</v>
      </c>
      <c r="I62" s="15">
        <v>3924965.3461499359</v>
      </c>
      <c r="J62" s="15">
        <v>144185.261</v>
      </c>
      <c r="K62" s="15">
        <v>56.345882352941175</v>
      </c>
      <c r="L62" s="15">
        <v>10.23818248173362</v>
      </c>
      <c r="M62" s="15">
        <v>3.6757400501466893</v>
      </c>
      <c r="N62" s="15">
        <v>2110.3462577932792</v>
      </c>
    </row>
    <row r="63" spans="2:14" s="15" customFormat="1" x14ac:dyDescent="0.25">
      <c r="B63" s="15" t="str">
        <f>VLOOKUP(F63,NUTS_Europa!$A$2:$C$81,2,FALSE)</f>
        <v>DE94</v>
      </c>
      <c r="C63" s="15">
        <f>VLOOKUP(F63,NUTS_Europa!$A$2:$C$81,3,FALSE)</f>
        <v>1069</v>
      </c>
      <c r="D63" s="15" t="str">
        <f>VLOOKUP(G63,NUTS_Europa!$A$2:$C$81,2,FALSE)</f>
        <v>FRJ2</v>
      </c>
      <c r="E63" s="15">
        <f>VLOOKUP(G63,NUTS_Europa!$A$2:$C$81,3,FALSE)</f>
        <v>163</v>
      </c>
      <c r="F63" s="15">
        <v>48</v>
      </c>
      <c r="G63" s="15">
        <v>68</v>
      </c>
      <c r="H63" s="15">
        <v>2909389.9611335061</v>
      </c>
      <c r="I63" s="15">
        <v>4236746.5085138772</v>
      </c>
      <c r="J63" s="15">
        <v>142841.86170000001</v>
      </c>
      <c r="K63" s="15">
        <v>61.65</v>
      </c>
      <c r="L63" s="15">
        <v>9.5007505618983465</v>
      </c>
      <c r="M63" s="15">
        <v>6.1106497683369074</v>
      </c>
      <c r="N63" s="15">
        <v>3085.0404340770574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35942.181793541546</v>
      </c>
      <c r="I64" s="15">
        <v>14738405.359275207</v>
      </c>
      <c r="J64" s="15">
        <v>176841.96369999999</v>
      </c>
      <c r="K64" s="15">
        <v>59.172941176470594</v>
      </c>
      <c r="L64" s="15">
        <v>12.992355163118933</v>
      </c>
      <c r="M64" s="15">
        <v>3.0918257062600325E-2</v>
      </c>
      <c r="N64" s="15">
        <v>15.609481283570693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42685.118689974559</v>
      </c>
      <c r="I65" s="15">
        <v>14738405.359275207</v>
      </c>
      <c r="J65" s="15">
        <v>199058.85829999999</v>
      </c>
      <c r="K65" s="15">
        <v>59.172941176470594</v>
      </c>
      <c r="L65" s="15">
        <v>12.992355163118933</v>
      </c>
      <c r="M65" s="15">
        <v>3.0918257062600325E-2</v>
      </c>
      <c r="N65" s="15">
        <v>15.609481283570693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FRE1</v>
      </c>
      <c r="E66" s="15">
        <f>VLOOKUP(G66,[1]NUTS_Europa!$A$2:$C$81,3,FALSE)</f>
        <v>235</v>
      </c>
      <c r="F66" s="15">
        <v>50</v>
      </c>
      <c r="G66" s="15">
        <v>61</v>
      </c>
      <c r="H66" s="15">
        <v>3228946.8631093469</v>
      </c>
      <c r="I66" s="15">
        <v>11998190.16933245</v>
      </c>
      <c r="J66" s="15">
        <v>163171.4883</v>
      </c>
      <c r="K66" s="15">
        <v>20.994705882352942</v>
      </c>
      <c r="L66" s="15">
        <v>11.831488200315835</v>
      </c>
      <c r="M66" s="15">
        <v>3.2621205613440782</v>
      </c>
      <c r="N66" s="15">
        <v>1644.4693436659541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FRF2</v>
      </c>
      <c r="E67" s="15">
        <f>VLOOKUP(G67,[1]NUTS_Europa!$A$2:$C$81,3,FALSE)</f>
        <v>235</v>
      </c>
      <c r="F67" s="15">
        <v>50</v>
      </c>
      <c r="G67" s="15">
        <v>67</v>
      </c>
      <c r="H67" s="15">
        <v>3765289.2239705231</v>
      </c>
      <c r="I67" s="15">
        <v>11998190.16933245</v>
      </c>
      <c r="J67" s="15">
        <v>142392.87169999999</v>
      </c>
      <c r="K67" s="15">
        <v>20.994705882352942</v>
      </c>
      <c r="L67" s="15">
        <v>11.831488200315835</v>
      </c>
      <c r="M67" s="15">
        <v>3.2621205613440782</v>
      </c>
      <c r="N67" s="15">
        <v>1644.4693436659541</v>
      </c>
    </row>
    <row r="68" spans="2:14" s="15" customFormat="1" x14ac:dyDescent="0.25">
      <c r="B68" s="15" t="str">
        <f>VLOOKUP(F68,NUTS_Europa!$A$2:$C$81,2,FALSE)</f>
        <v>ES21</v>
      </c>
      <c r="C68" s="15">
        <f>VLOOKUP(F68,NUTS_Europa!$A$2:$C$81,3,FALSE)</f>
        <v>1063</v>
      </c>
      <c r="D68" s="15" t="str">
        <f>VLOOKUP(G68,NUTS_Europa!$A$2:$C$81,2,FALSE)</f>
        <v>ES61</v>
      </c>
      <c r="E68" s="15">
        <f>VLOOKUP(G68,NUTS_Europa!$A$2:$C$81,3,FALSE)</f>
        <v>297</v>
      </c>
      <c r="F68" s="15">
        <v>54</v>
      </c>
      <c r="G68" s="15">
        <v>57</v>
      </c>
      <c r="H68" s="15">
        <v>1055817.9199836885</v>
      </c>
      <c r="I68" s="15">
        <v>11502564.584580364</v>
      </c>
      <c r="J68" s="15">
        <v>199597.76430000001</v>
      </c>
      <c r="K68" s="15">
        <v>34.470588235294116</v>
      </c>
      <c r="L68" s="15">
        <v>9.3932962984408732</v>
      </c>
      <c r="M68" s="15">
        <v>1.511497025343278</v>
      </c>
      <c r="N68" s="15">
        <v>901.90166294440382</v>
      </c>
    </row>
    <row r="69" spans="2:14" s="15" customFormat="1" x14ac:dyDescent="0.25">
      <c r="B69" s="15" t="str">
        <f>VLOOKUP(F69,NUTS_Europa!$A$2:$C$81,2,FALSE)</f>
        <v>ES21</v>
      </c>
      <c r="C69" s="15">
        <f>VLOOKUP(F69,NUTS_Europa!$A$2:$C$81,3,FALSE)</f>
        <v>1063</v>
      </c>
      <c r="D69" s="15" t="str">
        <f>VLOOKUP(G69,NUTS_Europa!$A$2:$C$81,2,FALSE)</f>
        <v>FRD2</v>
      </c>
      <c r="E69" s="15">
        <f>VLOOKUP(G69,NUTS_Europa!$A$2:$C$81,3,FALSE)</f>
        <v>271</v>
      </c>
      <c r="F69" s="15">
        <v>54</v>
      </c>
      <c r="G69" s="15">
        <v>60</v>
      </c>
      <c r="H69" s="15">
        <v>278286.24218795553</v>
      </c>
      <c r="I69" s="15">
        <v>14569526.260714889</v>
      </c>
      <c r="J69" s="15">
        <v>159445.52859999999</v>
      </c>
      <c r="K69" s="15">
        <v>98.17647058823529</v>
      </c>
      <c r="L69" s="15">
        <v>12.247594289839292</v>
      </c>
      <c r="M69" s="15">
        <v>0.64088777032564392</v>
      </c>
      <c r="N69" s="15">
        <v>323.56046576339998</v>
      </c>
    </row>
    <row r="70" spans="2:14" s="15" customFormat="1" x14ac:dyDescent="0.25">
      <c r="B70" s="15" t="str">
        <f>VLOOKUP(F70,NUTS_Europa!$A$2:$C$81,2,FALSE)</f>
        <v>ES51</v>
      </c>
      <c r="C70" s="15">
        <f>VLOOKUP(F70,NUTS_Europa!$A$2:$C$81,3,FALSE)</f>
        <v>1064</v>
      </c>
      <c r="D70" s="15" t="str">
        <f>VLOOKUP(G70,NUTS_Europa!$A$2:$C$81,2,FALSE)</f>
        <v>ES62</v>
      </c>
      <c r="E70" s="15">
        <f>VLOOKUP(G70,NUTS_Europa!$A$2:$C$81,3,FALSE)</f>
        <v>462</v>
      </c>
      <c r="F70" s="15">
        <v>55</v>
      </c>
      <c r="G70" s="15">
        <v>58</v>
      </c>
      <c r="H70" s="15">
        <v>1046641.3763820025</v>
      </c>
      <c r="I70" s="15">
        <v>2274732.4712224179</v>
      </c>
      <c r="J70" s="15">
        <v>114203.5226</v>
      </c>
      <c r="K70" s="15">
        <v>19.588235294117649</v>
      </c>
      <c r="L70" s="15">
        <v>11.739886813312284</v>
      </c>
      <c r="M70" s="15">
        <v>1.6342367823033064</v>
      </c>
      <c r="N70" s="15">
        <v>975.13977658640761</v>
      </c>
    </row>
    <row r="71" spans="2:14" s="15" customFormat="1" x14ac:dyDescent="0.25">
      <c r="B71" s="15" t="str">
        <f>VLOOKUP(F71,NUTS_Europa!$A$2:$C$81,2,FALSE)</f>
        <v>ES51</v>
      </c>
      <c r="C71" s="15">
        <f>VLOOKUP(F71,NUTS_Europa!$A$2:$C$81,3,FALSE)</f>
        <v>1064</v>
      </c>
      <c r="D71" s="15" t="str">
        <f>VLOOKUP(G71,NUTS_Europa!$A$2:$C$81,2,FALSE)</f>
        <v>FRD2</v>
      </c>
      <c r="E71" s="15">
        <f>VLOOKUP(G71,NUTS_Europa!$A$2:$C$81,3,FALSE)</f>
        <v>271</v>
      </c>
      <c r="F71" s="15">
        <v>55</v>
      </c>
      <c r="G71" s="15">
        <v>60</v>
      </c>
      <c r="H71" s="15">
        <v>170363.52098564262</v>
      </c>
      <c r="I71" s="15">
        <v>5540348.0050628399</v>
      </c>
      <c r="J71" s="15">
        <v>507158.32770000002</v>
      </c>
      <c r="K71" s="15">
        <v>90.647058823529406</v>
      </c>
      <c r="L71" s="15">
        <v>12.077690760162707</v>
      </c>
      <c r="M71" s="15">
        <v>0.64088777032564392</v>
      </c>
      <c r="N71" s="15">
        <v>323.56046576339998</v>
      </c>
    </row>
    <row r="72" spans="2:14" s="15" customFormat="1" x14ac:dyDescent="0.25">
      <c r="B72" s="15" t="str">
        <f>VLOOKUP(F72,NUTS_Europa!$A$2:$C$81,2,FALSE)</f>
        <v>ES52</v>
      </c>
      <c r="C72" s="15">
        <f>VLOOKUP(F72,NUTS_Europa!$A$2:$C$81,3,FALSE)</f>
        <v>1063</v>
      </c>
      <c r="D72" s="15" t="str">
        <f>VLOOKUP(G72,NUTS_Europa!$A$2:$C$81,2,FALSE)</f>
        <v>ES61</v>
      </c>
      <c r="E72" s="15">
        <f>VLOOKUP(G72,NUTS_Europa!$A$2:$C$81,3,FALSE)</f>
        <v>297</v>
      </c>
      <c r="F72" s="15">
        <v>56</v>
      </c>
      <c r="G72" s="15">
        <v>57</v>
      </c>
      <c r="H72" s="15">
        <v>766873.88042286399</v>
      </c>
      <c r="I72" s="15">
        <v>11502564.584580364</v>
      </c>
      <c r="J72" s="15">
        <v>176841.96369999999</v>
      </c>
      <c r="K72" s="15">
        <v>34.470588235294116</v>
      </c>
      <c r="L72" s="15">
        <v>9.3932962984408732</v>
      </c>
      <c r="M72" s="15">
        <v>1.511497025343278</v>
      </c>
      <c r="N72" s="15">
        <v>901.90166294440382</v>
      </c>
    </row>
    <row r="73" spans="2:14" s="15" customFormat="1" x14ac:dyDescent="0.25">
      <c r="B73" s="15" t="str">
        <f>VLOOKUP(F73,NUTS_Europa!$A$2:$C$81,2,FALSE)</f>
        <v>ES52</v>
      </c>
      <c r="C73" s="15">
        <f>VLOOKUP(F73,NUTS_Europa!$A$2:$C$81,3,FALSE)</f>
        <v>1063</v>
      </c>
      <c r="D73" s="15" t="str">
        <f>VLOOKUP(G73,NUTS_Europa!$A$2:$C$81,2,FALSE)</f>
        <v>ES62</v>
      </c>
      <c r="E73" s="15">
        <f>VLOOKUP(G73,NUTS_Europa!$A$2:$C$81,3,FALSE)</f>
        <v>462</v>
      </c>
      <c r="F73" s="15">
        <v>56</v>
      </c>
      <c r="G73" s="15">
        <v>58</v>
      </c>
      <c r="H73" s="15">
        <v>1058334.6872627917</v>
      </c>
      <c r="I73" s="15">
        <v>11300306.832156043</v>
      </c>
      <c r="J73" s="15">
        <v>163171.4883</v>
      </c>
      <c r="K73" s="15">
        <v>27.058823529411764</v>
      </c>
      <c r="L73" s="15">
        <v>11.90979034298887</v>
      </c>
      <c r="M73" s="15">
        <v>1.6342367823033064</v>
      </c>
      <c r="N73" s="15">
        <v>975.13977658640761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PT16</v>
      </c>
      <c r="E74" s="15">
        <f>VLOOKUP(G74,NUTS_Europa!$A$2:$C$81,3,FALSE)</f>
        <v>294</v>
      </c>
      <c r="F74" s="15">
        <v>66</v>
      </c>
      <c r="G74" s="15">
        <v>78</v>
      </c>
      <c r="H74" s="15">
        <v>2669689.5452814656</v>
      </c>
      <c r="I74" s="15">
        <v>3041171.5112300045</v>
      </c>
      <c r="J74" s="15">
        <v>119215.969</v>
      </c>
      <c r="K74" s="15">
        <v>36.431176470588241</v>
      </c>
      <c r="L74" s="15">
        <v>10.948272910339385</v>
      </c>
      <c r="M74" s="15">
        <v>4.8926926113752733</v>
      </c>
      <c r="N74" s="15">
        <v>2919.4418040438927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837768.38350014319</v>
      </c>
      <c r="I75" s="15">
        <v>2497991.3077103891</v>
      </c>
      <c r="J75" s="15">
        <v>192445.7181</v>
      </c>
      <c r="K75" s="15">
        <v>27.235294117647058</v>
      </c>
      <c r="L75" s="15">
        <v>9.2233927687642883</v>
      </c>
      <c r="M75" s="15">
        <v>1.511497025343278</v>
      </c>
      <c r="N75" s="15">
        <v>901.90166294440382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NL34</v>
      </c>
      <c r="E76" s="15">
        <f>VLOOKUP(G76,NUTS_Europa!$A$2:$C$81,3,FALSE)</f>
        <v>218</v>
      </c>
      <c r="F76" s="15">
        <v>71</v>
      </c>
      <c r="G76" s="15">
        <v>74</v>
      </c>
      <c r="H76" s="15">
        <v>3026211.9926223997</v>
      </c>
      <c r="I76" s="15">
        <v>2110295.5676995851</v>
      </c>
      <c r="J76" s="15">
        <v>117768.50930000001</v>
      </c>
      <c r="K76" s="15">
        <v>4</v>
      </c>
      <c r="L76" s="15">
        <v>13.049620364589288</v>
      </c>
      <c r="M76" s="15">
        <v>9.5975923144166302</v>
      </c>
      <c r="N76" s="15">
        <v>5123.2788950523063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NL41</v>
      </c>
      <c r="E77" s="15">
        <f>VLOOKUP(G77,NUTS_Europa!$A$2:$C$81,3,FALSE)</f>
        <v>218</v>
      </c>
      <c r="F77" s="15">
        <v>71</v>
      </c>
      <c r="G77" s="15">
        <v>75</v>
      </c>
      <c r="H77" s="15">
        <v>2656234.4072161978</v>
      </c>
      <c r="I77" s="15">
        <v>2110295.5676995851</v>
      </c>
      <c r="J77" s="15">
        <v>126450.71709999999</v>
      </c>
      <c r="K77" s="15">
        <v>4</v>
      </c>
      <c r="L77" s="15">
        <v>13.049620364589288</v>
      </c>
      <c r="M77" s="15">
        <v>9.5975923144166302</v>
      </c>
      <c r="N77" s="15">
        <v>5123.2788950523063</v>
      </c>
    </row>
    <row r="78" spans="2:14" s="15" customFormat="1" x14ac:dyDescent="0.25">
      <c r="B78" s="15" t="str">
        <f>VLOOKUP(F78,NUTS_Europa!$A$2:$C$81,2,FALSE)</f>
        <v>NL32</v>
      </c>
      <c r="C78" s="15">
        <f>VLOOKUP(F78,NUTS_Europa!$A$2:$C$81,3,FALSE)</f>
        <v>253</v>
      </c>
      <c r="D78" s="15" t="str">
        <f>VLOOKUP(G78,NUTS_Europa!$A$2:$C$81,2,FALSE)</f>
        <v>NL34</v>
      </c>
      <c r="E78" s="15">
        <f>VLOOKUP(G78,NUTS_Europa!$A$2:$C$81,3,FALSE)</f>
        <v>218</v>
      </c>
      <c r="F78" s="15">
        <v>72</v>
      </c>
      <c r="G78" s="15">
        <v>74</v>
      </c>
      <c r="H78" s="15">
        <v>2592975.1913551455</v>
      </c>
      <c r="I78" s="15">
        <v>2102401.2887532017</v>
      </c>
      <c r="J78" s="15">
        <v>120125.8052</v>
      </c>
      <c r="K78" s="15">
        <v>10.528823529411765</v>
      </c>
      <c r="L78" s="15">
        <v>8.1402021501192898</v>
      </c>
      <c r="M78" s="15">
        <v>9.5975923144166302</v>
      </c>
      <c r="N78" s="15">
        <v>5123.2788950523063</v>
      </c>
    </row>
    <row r="79" spans="2:14" s="15" customFormat="1" x14ac:dyDescent="0.25">
      <c r="B79" s="15" t="str">
        <f>VLOOKUP(F79,NUTS_Europa!$A$2:$C$81,2,FALSE)</f>
        <v>NL32</v>
      </c>
      <c r="C79" s="15">
        <f>VLOOKUP(F79,NUTS_Europa!$A$2:$C$81,3,FALSE)</f>
        <v>253</v>
      </c>
      <c r="D79" s="15" t="str">
        <f>VLOOKUP(G79,NUTS_Europa!$A$2:$C$81,2,FALSE)</f>
        <v>PT11</v>
      </c>
      <c r="E79" s="15">
        <f>VLOOKUP(G79,NUTS_Europa!$A$2:$C$81,3,FALSE)</f>
        <v>288</v>
      </c>
      <c r="F79" s="15">
        <v>72</v>
      </c>
      <c r="G79" s="15">
        <v>76</v>
      </c>
      <c r="H79" s="15">
        <v>593261.54343220894</v>
      </c>
      <c r="I79" s="15">
        <v>3826679.0098964158</v>
      </c>
      <c r="J79" s="15">
        <v>114346.8514</v>
      </c>
      <c r="K79" s="15">
        <v>52.185294117647061</v>
      </c>
      <c r="L79" s="15">
        <v>7.5123606956637357</v>
      </c>
      <c r="M79" s="15">
        <v>1.9024611467921977</v>
      </c>
      <c r="N79" s="15">
        <v>960.48207385839237</v>
      </c>
    </row>
    <row r="80" spans="2:14" s="15" customFormat="1" x14ac:dyDescent="0.25">
      <c r="B80" s="15" t="str">
        <f>VLOOKUP(F80,NUTS_Europa!$A$2:$C$81,2,FALSE)</f>
        <v>NL33</v>
      </c>
      <c r="C80" s="15">
        <f>VLOOKUP(F80,NUTS_Europa!$A$2:$C$81,3,FALSE)</f>
        <v>220</v>
      </c>
      <c r="D80" s="15" t="str">
        <f>VLOOKUP(G80,NUTS_Europa!$A$2:$C$81,2,FALSE)</f>
        <v>NL41</v>
      </c>
      <c r="E80" s="15">
        <f>VLOOKUP(G80,NUTS_Europa!$A$2:$C$81,3,FALSE)</f>
        <v>218</v>
      </c>
      <c r="F80" s="15">
        <v>73</v>
      </c>
      <c r="G80" s="15">
        <v>75</v>
      </c>
      <c r="H80" s="15">
        <v>2359454.4667511797</v>
      </c>
      <c r="I80" s="15">
        <v>1905741.799723027</v>
      </c>
      <c r="J80" s="15">
        <v>176841.96369999999</v>
      </c>
      <c r="K80" s="15">
        <v>7.3529411764705879</v>
      </c>
      <c r="L80" s="15">
        <v>10.618135578444402</v>
      </c>
      <c r="M80" s="15">
        <v>8.5639456401123351</v>
      </c>
      <c r="N80" s="15">
        <v>5123.2788950523063</v>
      </c>
    </row>
    <row r="81" spans="2:29" s="15" customFormat="1" x14ac:dyDescent="0.25">
      <c r="B81" s="15" t="str">
        <f>VLOOKUP(F81,NUTS_Europa!$A$2:$C$81,2,FALSE)</f>
        <v>NL33</v>
      </c>
      <c r="C81" s="15">
        <f>VLOOKUP(F81,NUTS_Europa!$A$2:$C$81,3,FALSE)</f>
        <v>220</v>
      </c>
      <c r="D81" s="15" t="str">
        <f>VLOOKUP(G81,NUTS_Europa!$A$2:$C$81,2,FALSE)</f>
        <v>PT11</v>
      </c>
      <c r="E81" s="15">
        <f>VLOOKUP(G81,NUTS_Europa!$A$2:$C$81,3,FALSE)</f>
        <v>288</v>
      </c>
      <c r="F81" s="15">
        <v>73</v>
      </c>
      <c r="G81" s="15">
        <v>76</v>
      </c>
      <c r="H81" s="15">
        <v>617961.58907200187</v>
      </c>
      <c r="I81" s="15">
        <v>3661707.5404123254</v>
      </c>
      <c r="J81" s="15">
        <v>163171.4883</v>
      </c>
      <c r="K81" s="15">
        <v>49.453529411764706</v>
      </c>
      <c r="L81" s="15">
        <v>9.9902941239888481</v>
      </c>
      <c r="M81" s="15">
        <v>1.7086791720628125</v>
      </c>
      <c r="N81" s="15">
        <v>960.48207385839237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2439171.2568362541</v>
      </c>
      <c r="I82" s="15">
        <v>2159298.4928428121</v>
      </c>
      <c r="J82" s="15">
        <v>127001.217</v>
      </c>
      <c r="K82" s="15">
        <v>18.099999999999998</v>
      </c>
      <c r="L82" s="15">
        <v>11.0006742852554</v>
      </c>
      <c r="M82" s="15">
        <v>4.5542248210340119</v>
      </c>
      <c r="N82" s="15">
        <v>2919.4418040438927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766553.72554434254</v>
      </c>
      <c r="I83" s="15">
        <v>1411455.1748356658</v>
      </c>
      <c r="J83" s="15">
        <v>113696.3812</v>
      </c>
      <c r="K83" s="15">
        <v>4.4117647058823533</v>
      </c>
      <c r="L83" s="15">
        <v>9.2757941436803009</v>
      </c>
      <c r="M83" s="15">
        <v>1.4069343440323983</v>
      </c>
      <c r="N83" s="15">
        <v>901.90166294440382</v>
      </c>
    </row>
    <row r="84" spans="2:29" s="15" customFormat="1" x14ac:dyDescent="0.25">
      <c r="N84" s="15">
        <f>SUM(N4:N83)</f>
        <v>287858.9459532983</v>
      </c>
    </row>
    <row r="85" spans="2:29" s="15" customFormat="1" x14ac:dyDescent="0.25">
      <c r="B85" s="15" t="s">
        <v>13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106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">
        <v>107</v>
      </c>
      <c r="Q86" s="15" t="s">
        <v>108</v>
      </c>
      <c r="R86" s="15" t="s">
        <v>109</v>
      </c>
      <c r="S86" s="15" t="s">
        <v>11</v>
      </c>
      <c r="T86" s="15" t="s">
        <v>12</v>
      </c>
      <c r="U86" s="15" t="s">
        <v>110</v>
      </c>
      <c r="V86" s="15" t="s">
        <v>111</v>
      </c>
      <c r="W86" s="15" t="s">
        <v>112</v>
      </c>
      <c r="X86" s="15" t="s">
        <v>113</v>
      </c>
      <c r="Y86" s="15" t="s">
        <v>114</v>
      </c>
    </row>
    <row r="87" spans="2:29" s="15" customFormat="1" x14ac:dyDescent="0.25">
      <c r="B87" s="15" t="str">
        <f>VLOOKUP(F87,NUTS_Europa!$A$2:$C$81,2,FALSE)</f>
        <v>FRJ1</v>
      </c>
      <c r="C87" s="15">
        <f>VLOOKUP(F87,NUTS_Europa!$A$2:$C$81,3,FALSE)</f>
        <v>1064</v>
      </c>
      <c r="D87" s="15" t="str">
        <f>VLOOKUP(G87,NUTS_Europa!$A$2:$C$81,2,FALSE)</f>
        <v>PT16</v>
      </c>
      <c r="E87" s="15">
        <f>VLOOKUP(G87,NUTS_Europa!$A$2:$C$81,3,FALSE)</f>
        <v>294</v>
      </c>
      <c r="F87" s="15">
        <v>66</v>
      </c>
      <c r="G87" s="15">
        <v>78</v>
      </c>
      <c r="H87" s="15">
        <v>2669689.5452814656</v>
      </c>
      <c r="I87" s="15">
        <v>3041171.5112300045</v>
      </c>
      <c r="J87" s="15">
        <f>I87/31</f>
        <v>98102.30681387111</v>
      </c>
      <c r="K87" s="15">
        <v>119215.969</v>
      </c>
      <c r="L87" s="15">
        <v>36.431176470588241</v>
      </c>
      <c r="M87" s="15">
        <v>10.948272910339385</v>
      </c>
      <c r="N87" s="15">
        <v>4.8926926113752733</v>
      </c>
      <c r="O87" s="17">
        <v>2919.4418040438927</v>
      </c>
      <c r="P87" s="15">
        <f>N87*(R87/O87)</f>
        <v>1.2133516228098926</v>
      </c>
      <c r="Q87" s="15">
        <f>P87+M87+L87</f>
        <v>48.59280100373752</v>
      </c>
      <c r="R87" s="15">
        <v>724</v>
      </c>
      <c r="S87" s="15">
        <f>H87*(R87/O87)</f>
        <v>662063.28487400163</v>
      </c>
      <c r="T87" s="15">
        <f>J87</f>
        <v>98102.30681387111</v>
      </c>
      <c r="U87" s="15">
        <f>T87+S87</f>
        <v>760165.59168787277</v>
      </c>
      <c r="V87" s="15" t="str">
        <f>VLOOKUP(B87,NUTS_Europa!$B$2:$F$41,5,FALSE)</f>
        <v>Languedoc-Roussillon</v>
      </c>
      <c r="W87" s="15" t="str">
        <f>VLOOKUP(C87,Puertos!$N$3:$O$27,2,FALSE)</f>
        <v>Valencia</v>
      </c>
      <c r="X87" s="15" t="str">
        <f>VLOOKUP(D87,NUTS_Europa!$B$2:$F$41,5,FALSE)</f>
        <v>Centro (PT)</v>
      </c>
      <c r="Y87" s="15" t="str">
        <f>VLOOKUP(E87,Puertos!$N$3:$O$27,2,FALSE)</f>
        <v>Lisboa</v>
      </c>
      <c r="Z87" s="15">
        <f>Q87/24</f>
        <v>2.0247000418223968</v>
      </c>
      <c r="AA87" s="15">
        <f>SUM(Q87:Q90)</f>
        <v>131.27954222751961</v>
      </c>
      <c r="AB87" s="15">
        <f>AA87/24</f>
        <v>5.4699809261466505</v>
      </c>
      <c r="AC87" s="15">
        <f>AB87/7</f>
        <v>0.78142584659237868</v>
      </c>
    </row>
    <row r="88" spans="2:29" s="15" customFormat="1" x14ac:dyDescent="0.25">
      <c r="B88" s="15" t="str">
        <f>VLOOKUP(G88,NUTS_Europa!$A$2:$C$81,2,FALSE)</f>
        <v>PT16</v>
      </c>
      <c r="C88" s="15">
        <f>VLOOKUP(G88,NUTS_Europa!$A$2:$C$81,3,FALSE)</f>
        <v>294</v>
      </c>
      <c r="D88" s="15" t="str">
        <f>VLOOKUP(F88,NUTS_Europa!$A$2:$C$81,2,FALSE)</f>
        <v>PT15</v>
      </c>
      <c r="E88" s="15">
        <f>VLOOKUP(F88,NUTS_Europa!$A$2:$C$81,3,FALSE)</f>
        <v>61</v>
      </c>
      <c r="F88" s="15">
        <v>77</v>
      </c>
      <c r="G88" s="15">
        <v>78</v>
      </c>
      <c r="H88" s="15">
        <v>2439171.2568362541</v>
      </c>
      <c r="I88" s="15">
        <v>2159298.4928428121</v>
      </c>
      <c r="J88" s="15">
        <f t="shared" ref="J88:J142" si="1">I88/31</f>
        <v>69654.790091703617</v>
      </c>
      <c r="K88" s="15">
        <v>127001.217</v>
      </c>
      <c r="L88" s="15">
        <v>18.099999999999998</v>
      </c>
      <c r="M88" s="15">
        <v>11.0006742852554</v>
      </c>
      <c r="N88" s="15">
        <v>4.5542248210340119</v>
      </c>
      <c r="O88" s="17">
        <v>2919.4418040438927</v>
      </c>
      <c r="P88" s="15">
        <f t="shared" ref="P88:P142" si="2">N88*(R88/O88)</f>
        <v>1.12941411123914</v>
      </c>
      <c r="Q88" s="15">
        <f t="shared" ref="Q88:Q142" si="3">P88+M88+L88</f>
        <v>30.230088396494537</v>
      </c>
      <c r="R88" s="15">
        <v>724</v>
      </c>
      <c r="S88" s="15">
        <f t="shared" ref="S88:S142" si="4">H88*(R88/O88)</f>
        <v>604896.45229554211</v>
      </c>
      <c r="T88" s="15">
        <f t="shared" ref="T88:T90" si="5">J88</f>
        <v>69654.790091703617</v>
      </c>
      <c r="U88" s="15">
        <f t="shared" ref="U88:U142" si="6">T88+S88</f>
        <v>674551.24238724576</v>
      </c>
      <c r="V88" s="15" t="str">
        <f>VLOOKUP(B88,NUTS_Europa!$B$2:$F$41,5,FALSE)</f>
        <v>Centro (PT)</v>
      </c>
      <c r="W88" s="15" t="str">
        <f>VLOOKUP(C88,Puertos!$N$3:$O$27,2,FALSE)</f>
        <v>Lisboa</v>
      </c>
      <c r="X88" s="15" t="str">
        <f>VLOOKUP(D88,NUTS_Europa!$B$2:$F$41,5,FALSE)</f>
        <v>Algarve</v>
      </c>
      <c r="Y88" s="15" t="str">
        <f>VLOOKUP(E88,Puertos!$N$3:$O$27,2,FALSE)</f>
        <v>Algeciras</v>
      </c>
      <c r="Z88" s="15">
        <f t="shared" ref="Z88:Z142" si="7">Q88/24</f>
        <v>1.2595870165206058</v>
      </c>
    </row>
    <row r="89" spans="2:29" s="15" customFormat="1" x14ac:dyDescent="0.25">
      <c r="B89" s="15" t="str">
        <f>VLOOKUP(F89,NUTS_Europa!$A$2:$C$81,2,FALSE)</f>
        <v>PT15</v>
      </c>
      <c r="C89" s="15">
        <f>VLOOKUP(F89,NUTS_Europa!$A$2:$C$81,3,FALSE)</f>
        <v>61</v>
      </c>
      <c r="D89" s="15" t="str">
        <f>VLOOKUP(G89,NUTS_Europa!$A$2:$C$81,2,FALSE)</f>
        <v>PT17</v>
      </c>
      <c r="E89" s="15">
        <f>VLOOKUP(G89,NUTS_Europa!$A$2:$C$81,3,FALSE)</f>
        <v>297</v>
      </c>
      <c r="F89" s="15">
        <v>77</v>
      </c>
      <c r="G89" s="15">
        <v>79</v>
      </c>
      <c r="H89" s="15">
        <v>766553.72554434254</v>
      </c>
      <c r="I89" s="15">
        <v>1411455.1748356658</v>
      </c>
      <c r="J89" s="15">
        <f t="shared" si="1"/>
        <v>45530.81209147309</v>
      </c>
      <c r="K89" s="15">
        <v>113696.3812</v>
      </c>
      <c r="L89" s="15">
        <v>4.4117647058823533</v>
      </c>
      <c r="M89" s="15">
        <v>9.2757941436803009</v>
      </c>
      <c r="N89" s="15">
        <v>1.4069343440323983</v>
      </c>
      <c r="O89" s="17">
        <v>901.90166294440382</v>
      </c>
      <c r="P89" s="15">
        <f t="shared" si="2"/>
        <v>1.1138144688187099</v>
      </c>
      <c r="Q89" s="15">
        <f t="shared" si="3"/>
        <v>14.801373318381364</v>
      </c>
      <c r="R89" s="15">
        <v>714</v>
      </c>
      <c r="S89" s="15">
        <f t="shared" si="4"/>
        <v>606850.37241404783</v>
      </c>
      <c r="T89" s="15">
        <f t="shared" si="5"/>
        <v>45530.81209147309</v>
      </c>
      <c r="U89" s="15">
        <f t="shared" si="6"/>
        <v>652381.18450552097</v>
      </c>
      <c r="V89" s="15" t="str">
        <f>VLOOKUP(B89,NUTS_Europa!$B$2:$F$41,5,FALSE)</f>
        <v>Algarve</v>
      </c>
      <c r="W89" s="15" t="str">
        <f>VLOOKUP(C89,Puertos!$N$3:$O$27,2,FALSE)</f>
        <v>Algeciras</v>
      </c>
      <c r="X89" s="15" t="str">
        <f>VLOOKUP(D89,NUTS_Europa!$B$2:$F$41,5,FALSE)</f>
        <v>Área Metropolitana de Lisboa</v>
      </c>
      <c r="Y89" s="15" t="str">
        <f>VLOOKUP(E89,Puertos!$N$3:$O$27,2,FALSE)</f>
        <v>Cádiz</v>
      </c>
      <c r="Z89" s="15">
        <f t="shared" si="7"/>
        <v>0.6167238882658902</v>
      </c>
    </row>
    <row r="90" spans="2:29" s="15" customFormat="1" x14ac:dyDescent="0.25">
      <c r="B90" s="15" t="str">
        <f>VLOOKUP(G90,NUTS_Europa!$A$2:$C$81,2,FALSE)</f>
        <v>PT17</v>
      </c>
      <c r="C90" s="15">
        <f>VLOOKUP(G90,NUTS_Europa!$A$2:$C$81,3,FALSE)</f>
        <v>297</v>
      </c>
      <c r="D90" s="15" t="str">
        <f>VLOOKUP(F90,NUTS_Europa!$A$2:$C$81,2,FALSE)</f>
        <v>FRJ1</v>
      </c>
      <c r="E90" s="15">
        <f>VLOOKUP(F90,NUTS_Europa!$A$2:$C$81,3,FALSE)</f>
        <v>1064</v>
      </c>
      <c r="F90" s="15">
        <v>66</v>
      </c>
      <c r="G90" s="15">
        <v>79</v>
      </c>
      <c r="H90" s="15">
        <v>837768.38350014319</v>
      </c>
      <c r="I90" s="15">
        <v>2497991.3077103891</v>
      </c>
      <c r="J90" s="15">
        <f t="shared" si="1"/>
        <v>80580.364764851256</v>
      </c>
      <c r="K90" s="15">
        <v>192445.7181</v>
      </c>
      <c r="L90" s="15">
        <v>27.235294117647058</v>
      </c>
      <c r="M90" s="15">
        <v>9.2233927687642883</v>
      </c>
      <c r="N90" s="15">
        <v>1.511497025343278</v>
      </c>
      <c r="O90" s="17">
        <v>901.90166294440382</v>
      </c>
      <c r="P90" s="15">
        <f t="shared" si="2"/>
        <v>1.1965926224948389</v>
      </c>
      <c r="Q90" s="15">
        <f t="shared" si="3"/>
        <v>37.655279508906183</v>
      </c>
      <c r="R90" s="15">
        <v>714</v>
      </c>
      <c r="S90" s="15">
        <f t="shared" si="4"/>
        <v>663228.21034201281</v>
      </c>
      <c r="T90" s="15">
        <f t="shared" si="5"/>
        <v>80580.364764851256</v>
      </c>
      <c r="U90" s="15">
        <f t="shared" si="6"/>
        <v>743808.5751068641</v>
      </c>
      <c r="V90" s="15" t="str">
        <f>VLOOKUP(B90,NUTS_Europa!$B$2:$F$41,5,FALSE)</f>
        <v>Área Metropolitana de Lisboa</v>
      </c>
      <c r="W90" s="15" t="str">
        <f>VLOOKUP(C90,Puertos!$N$3:$O$27,2,FALSE)</f>
        <v>Cádiz</v>
      </c>
      <c r="X90" s="15" t="str">
        <f>VLOOKUP(D90,NUTS_Europa!$B$2:$F$41,5,FALSE)</f>
        <v>Languedoc-Roussillon</v>
      </c>
      <c r="Y90" s="15" t="str">
        <f>VLOOKUP(E90,Puertos!$N$3:$O$27,2,FALSE)</f>
        <v>Valencia</v>
      </c>
      <c r="Z90" s="15">
        <f t="shared" si="7"/>
        <v>1.5689699795377576</v>
      </c>
    </row>
    <row r="91" spans="2:29" s="15" customFormat="1" x14ac:dyDescent="0.25">
      <c r="O91" s="17"/>
    </row>
    <row r="92" spans="2:29" s="15" customFormat="1" x14ac:dyDescent="0.25">
      <c r="B92" s="15" t="s">
        <v>14</v>
      </c>
      <c r="O92" s="17"/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J93" s="15" t="str">
        <f t="shared" ref="J93:P93" si="9">J86</f>
        <v>Coste fijo/buque</v>
      </c>
      <c r="K93" s="15" t="str">
        <f t="shared" si="9"/>
        <v>flow</v>
      </c>
      <c r="L93" s="15" t="str">
        <f t="shared" si="9"/>
        <v>TiempoNav</v>
      </c>
      <c r="M93" s="15" t="str">
        <f t="shared" si="9"/>
        <v>TiempoPort</v>
      </c>
      <c r="N93" s="15" t="str">
        <f t="shared" si="9"/>
        <v>TiempoCD</v>
      </c>
      <c r="O93" s="17" t="str">
        <f t="shared" si="9"/>
        <v>offer</v>
      </c>
      <c r="P93" s="15" t="str">
        <f t="shared" si="9"/>
        <v>Tiempo C/D</v>
      </c>
      <c r="Q93" s="15" t="str">
        <f t="shared" ref="Q93:Y93" si="10">Q86</f>
        <v>Tiempo total</v>
      </c>
      <c r="R93" s="15" t="str">
        <f t="shared" si="10"/>
        <v>TEUs/buque</v>
      </c>
      <c r="S93" s="15" t="str">
        <f t="shared" si="10"/>
        <v>Coste variable</v>
      </c>
      <c r="T93" s="15" t="str">
        <f t="shared" si="10"/>
        <v>Coste fijo</v>
      </c>
      <c r="U93" s="15" t="str">
        <f t="shared" si="10"/>
        <v>Coste Total</v>
      </c>
      <c r="V93" s="15" t="str">
        <f t="shared" si="10"/>
        <v>Nodo inicial</v>
      </c>
      <c r="W93" s="15" t="str">
        <f t="shared" si="10"/>
        <v>Puerto O</v>
      </c>
      <c r="X93" s="15" t="str">
        <f t="shared" si="10"/>
        <v>Nodo final</v>
      </c>
      <c r="Y93" s="15" t="str">
        <f t="shared" si="10"/>
        <v>Puerto D</v>
      </c>
    </row>
    <row r="94" spans="2:29" s="15" customFormat="1" x14ac:dyDescent="0.25">
      <c r="B94" s="15" t="str">
        <f>VLOOKUP(F94,NUTS_Europa!$A$2:$C$81,2,FALSE)</f>
        <v>DE80</v>
      </c>
      <c r="C94" s="15">
        <f>VLOOKUP(F94,NUTS_Europa!$A$2:$C$81,3,FALSE)</f>
        <v>1069</v>
      </c>
      <c r="D94" s="15" t="str">
        <f>VLOOKUP(G94,NUTS_Europa!$A$2:$C$81,2,FALSE)</f>
        <v>FRD1</v>
      </c>
      <c r="E94" s="15">
        <f>VLOOKUP(G94,NUTS_Europa!$A$2:$C$81,3,FALSE)</f>
        <v>268</v>
      </c>
      <c r="F94" s="15">
        <v>6</v>
      </c>
      <c r="G94" s="15">
        <v>19</v>
      </c>
      <c r="H94" s="15">
        <v>67120.065378855186</v>
      </c>
      <c r="I94" s="15">
        <v>3277782.0401673964</v>
      </c>
      <c r="J94" s="15">
        <f t="shared" si="1"/>
        <v>105734.90452152892</v>
      </c>
      <c r="K94" s="15">
        <v>114346.8514</v>
      </c>
      <c r="L94" s="15">
        <v>36.767647058823528</v>
      </c>
      <c r="M94" s="15">
        <v>10.563560675651875</v>
      </c>
      <c r="N94" s="15">
        <v>0.1913411966965046</v>
      </c>
      <c r="O94" s="17">
        <v>96.601073681574235</v>
      </c>
      <c r="P94" s="15">
        <f t="shared" si="2"/>
        <v>0.1913411966965046</v>
      </c>
      <c r="Q94" s="15">
        <f t="shared" si="3"/>
        <v>47.522548931171904</v>
      </c>
      <c r="R94" s="17">
        <f>O94</f>
        <v>96.601073681574235</v>
      </c>
      <c r="S94" s="15">
        <f t="shared" si="4"/>
        <v>67120.065378855186</v>
      </c>
      <c r="T94" s="15">
        <f>2*J94</f>
        <v>211469.80904305784</v>
      </c>
      <c r="U94" s="15">
        <f t="shared" si="6"/>
        <v>278589.87442191306</v>
      </c>
      <c r="V94" s="15" t="str">
        <f>VLOOKUP(B94,NUTS_Europa!$B$2:$F$41,5,FALSE)</f>
        <v>Mecklenburg-Vorpommern</v>
      </c>
      <c r="W94" s="15" t="str">
        <f>VLOOKUP(C94,Puertos!$N$3:$O$27,2,FALSE)</f>
        <v>Hamburgo</v>
      </c>
      <c r="X94" s="15" t="str">
        <f>VLOOKUP(D94,NUTS_Europa!$B$2:$F$41,5,FALSE)</f>
        <v xml:space="preserve">Basse-Normandie </v>
      </c>
      <c r="Y94" s="15" t="str">
        <f>VLOOKUP(E94,Puertos!$N$3:$O$27,2,FALSE)</f>
        <v>Gennevilliers</v>
      </c>
      <c r="Z94" s="15">
        <f t="shared" si="7"/>
        <v>1.9801062054654961</v>
      </c>
      <c r="AA94" s="15">
        <f>SUM(Q94:Q97)</f>
        <v>202.75642602246154</v>
      </c>
      <c r="AB94" s="15">
        <f>AA94/24</f>
        <v>8.4481844176025636</v>
      </c>
      <c r="AC94" s="15">
        <f>AB94/7</f>
        <v>1.2068834882289377</v>
      </c>
    </row>
    <row r="95" spans="2:29" s="15" customFormat="1" x14ac:dyDescent="0.25">
      <c r="B95" s="15" t="str">
        <f>VLOOKUP(G95,NUTS_Europa!$A$2:$C$81,2,FALSE)</f>
        <v>FRD1</v>
      </c>
      <c r="C95" s="15">
        <f>VLOOKUP(G95,NUTS_Europa!$A$2:$C$81,3,FALSE)</f>
        <v>268</v>
      </c>
      <c r="D95" s="15" t="str">
        <f>VLOOKUP(F95,NUTS_Europa!$A$2:$C$81,2,FALSE)</f>
        <v>DEA1</v>
      </c>
      <c r="E95" s="15">
        <f>VLOOKUP(F95,NUTS_Europa!$A$2:$C$81,3,FALSE)</f>
        <v>253</v>
      </c>
      <c r="F95" s="15">
        <v>9</v>
      </c>
      <c r="G95" s="15">
        <v>19</v>
      </c>
      <c r="H95" s="15">
        <v>69025.901128633792</v>
      </c>
      <c r="I95" s="15">
        <v>2652895.5926716351</v>
      </c>
      <c r="J95" s="15">
        <f t="shared" si="1"/>
        <v>85577.277182955964</v>
      </c>
      <c r="K95" s="15">
        <v>117061.7148</v>
      </c>
      <c r="L95" s="15">
        <v>22.347647058823529</v>
      </c>
      <c r="M95" s="15">
        <v>10.758602514540462</v>
      </c>
      <c r="N95" s="15">
        <v>0.22078865096660572</v>
      </c>
      <c r="O95" s="17">
        <v>96.601073681574235</v>
      </c>
      <c r="P95" s="15">
        <f t="shared" si="2"/>
        <v>0.22078865096660572</v>
      </c>
      <c r="Q95" s="15">
        <f t="shared" si="3"/>
        <v>33.327038224330593</v>
      </c>
      <c r="R95" s="17">
        <f>O95</f>
        <v>96.601073681574235</v>
      </c>
      <c r="S95" s="15">
        <f t="shared" si="4"/>
        <v>69025.901128633792</v>
      </c>
      <c r="T95" s="15">
        <f t="shared" ref="T95:T97" si="11">2*J95</f>
        <v>171154.55436591193</v>
      </c>
      <c r="U95" s="15">
        <f t="shared" si="6"/>
        <v>240180.45549454572</v>
      </c>
      <c r="V95" s="15" t="str">
        <f>VLOOKUP(B95,NUTS_Europa!$B$2:$F$41,5,FALSE)</f>
        <v xml:space="preserve">Basse-Normandie </v>
      </c>
      <c r="W95" s="15" t="str">
        <f>VLOOKUP(C95,Puertos!$N$3:$O$27,2,FALSE)</f>
        <v>Gennevilliers</v>
      </c>
      <c r="X95" s="15" t="str">
        <f>VLOOKUP(D95,NUTS_Europa!$B$2:$F$41,5,FALSE)</f>
        <v>Düsseldorf</v>
      </c>
      <c r="Y95" s="15" t="str">
        <f>VLOOKUP(E95,Puertos!$N$3:$O$27,2,FALSE)</f>
        <v>Amberes</v>
      </c>
      <c r="Z95" s="15">
        <f t="shared" si="7"/>
        <v>1.3886265926804413</v>
      </c>
    </row>
    <row r="96" spans="2:29" s="15" customFormat="1" x14ac:dyDescent="0.25">
      <c r="B96" s="15" t="str">
        <f>VLOOKUP(F96,NUTS_Europa!$A$2:$C$81,2,FALSE)</f>
        <v>DEA1</v>
      </c>
      <c r="C96" s="15">
        <f>VLOOKUP(F96,NUTS_Europa!$A$2:$C$81,3,FALSE)</f>
        <v>253</v>
      </c>
      <c r="D96" s="15" t="str">
        <f>VLOOKUP(G96,NUTS_Europa!$A$2:$C$81,2,FALSE)</f>
        <v>FRG0</v>
      </c>
      <c r="E96" s="15">
        <f>VLOOKUP(G96,NUTS_Europa!$A$2:$C$81,3,FALSE)</f>
        <v>282</v>
      </c>
      <c r="F96" s="15">
        <v>9</v>
      </c>
      <c r="G96" s="15">
        <v>22</v>
      </c>
      <c r="H96" s="15">
        <v>472664.91218737443</v>
      </c>
      <c r="I96" s="15">
        <v>3279142.7271086168</v>
      </c>
      <c r="J96" s="15">
        <f t="shared" si="1"/>
        <v>105778.79764866506</v>
      </c>
      <c r="K96" s="15">
        <v>507158.32770000002</v>
      </c>
      <c r="L96" s="15">
        <v>39.289411764705882</v>
      </c>
      <c r="M96" s="15">
        <v>12.511436555255431</v>
      </c>
      <c r="N96" s="15">
        <v>1.737507325640167</v>
      </c>
      <c r="O96" s="17">
        <v>760.20697826459991</v>
      </c>
      <c r="P96" s="15">
        <f t="shared" si="2"/>
        <v>1.5221905506812907</v>
      </c>
      <c r="Q96" s="15">
        <f t="shared" si="3"/>
        <v>53.323038870642606</v>
      </c>
      <c r="R96" s="15">
        <v>666</v>
      </c>
      <c r="S96" s="15">
        <f t="shared" si="4"/>
        <v>414090.95222383365</v>
      </c>
      <c r="T96" s="15">
        <f t="shared" si="11"/>
        <v>211557.59529733012</v>
      </c>
      <c r="U96" s="15">
        <f t="shared" si="6"/>
        <v>625648.54752116371</v>
      </c>
      <c r="V96" s="15" t="str">
        <f>VLOOKUP(B96,NUTS_Europa!$B$2:$F$41,5,FALSE)</f>
        <v>Düsseldorf</v>
      </c>
      <c r="W96" s="15" t="str">
        <f>VLOOKUP(C96,Puertos!$N$3:$O$27,2,FALSE)</f>
        <v>Amberes</v>
      </c>
      <c r="X96" s="15" t="str">
        <f>VLOOKUP(D96,NUTS_Europa!$B$2:$F$41,5,FALSE)</f>
        <v>Pays de la Loire</v>
      </c>
      <c r="Y96" s="15" t="str">
        <f>VLOOKUP(E96,Puertos!$N$3:$O$27,2,FALSE)</f>
        <v>Saint Nazaire</v>
      </c>
      <c r="Z96" s="15">
        <f t="shared" si="7"/>
        <v>2.2217932862767751</v>
      </c>
    </row>
    <row r="97" spans="2:29" s="15" customFormat="1" x14ac:dyDescent="0.25">
      <c r="B97" s="15" t="str">
        <f>VLOOKUP(G97,NUTS_Europa!$A$2:$C$81,2,FALSE)</f>
        <v>FRG0</v>
      </c>
      <c r="C97" s="15">
        <f>VLOOKUP(G97,NUTS_Europa!$A$2:$C$81,3,FALSE)</f>
        <v>282</v>
      </c>
      <c r="D97" s="15" t="str">
        <f>VLOOKUP(F97,NUTS_Europa!$A$2:$C$81,2,FALSE)</f>
        <v>DE80</v>
      </c>
      <c r="E97" s="15">
        <f>VLOOKUP(F97,NUTS_Europa!$A$2:$C$81,3,FALSE)</f>
        <v>1069</v>
      </c>
      <c r="F97" s="15">
        <v>6</v>
      </c>
      <c r="G97" s="15">
        <v>22</v>
      </c>
      <c r="H97" s="15">
        <v>457563.45115546911</v>
      </c>
      <c r="I97" s="15">
        <v>3959681.1090889131</v>
      </c>
      <c r="J97" s="15">
        <f t="shared" si="1"/>
        <v>127731.64868028752</v>
      </c>
      <c r="K97" s="15">
        <v>137713.6226</v>
      </c>
      <c r="L97" s="15">
        <v>54.948235294117644</v>
      </c>
      <c r="M97" s="15">
        <v>12.316394716366844</v>
      </c>
      <c r="N97" s="15">
        <v>1.5057691122322086</v>
      </c>
      <c r="O97" s="17">
        <v>760.20697826459991</v>
      </c>
      <c r="P97" s="15">
        <f t="shared" si="2"/>
        <v>1.3191699858319357</v>
      </c>
      <c r="Q97" s="15">
        <f t="shared" si="3"/>
        <v>68.583799996316429</v>
      </c>
      <c r="R97" s="15">
        <v>666</v>
      </c>
      <c r="S97" s="15">
        <f t="shared" si="4"/>
        <v>400860.90654573642</v>
      </c>
      <c r="T97" s="15">
        <f t="shared" si="11"/>
        <v>255463.29736057503</v>
      </c>
      <c r="U97" s="15">
        <f t="shared" si="6"/>
        <v>656324.20390631142</v>
      </c>
      <c r="V97" s="15" t="str">
        <f>VLOOKUP(B97,NUTS_Europa!$B$2:$F$41,5,FALSE)</f>
        <v>Pays de la Loire</v>
      </c>
      <c r="W97" s="15" t="str">
        <f>VLOOKUP(C97,Puertos!$N$3:$O$27,2,FALSE)</f>
        <v>Saint Nazaire</v>
      </c>
      <c r="X97" s="15" t="str">
        <f>VLOOKUP(D97,NUTS_Europa!$B$2:$F$41,5,FALSE)</f>
        <v>Mecklenburg-Vorpommern</v>
      </c>
      <c r="Y97" s="15" t="str">
        <f>VLOOKUP(E97,Puertos!$N$3:$O$27,2,FALSE)</f>
        <v>Hamburgo</v>
      </c>
      <c r="Z97" s="15">
        <f t="shared" si="7"/>
        <v>2.8576583331798511</v>
      </c>
    </row>
    <row r="98" spans="2:29" s="15" customFormat="1" x14ac:dyDescent="0.25">
      <c r="O98" s="17"/>
    </row>
    <row r="99" spans="2:29" s="15" customFormat="1" x14ac:dyDescent="0.25">
      <c r="B99" s="15" t="s">
        <v>15</v>
      </c>
      <c r="O99" s="17"/>
    </row>
    <row r="100" spans="2:29" s="15" customFormat="1" x14ac:dyDescent="0.25">
      <c r="B100" s="15" t="str">
        <f>B93</f>
        <v>nodo inicial</v>
      </c>
      <c r="C100" s="15" t="str">
        <f t="shared" ref="C100:I100" si="12">C93</f>
        <v>puerto O</v>
      </c>
      <c r="D100" s="15" t="str">
        <f t="shared" si="12"/>
        <v>nodo final</v>
      </c>
      <c r="E100" s="15" t="str">
        <f t="shared" si="12"/>
        <v>puerto D</v>
      </c>
      <c r="F100" s="15" t="str">
        <f t="shared" si="12"/>
        <v>Var1</v>
      </c>
      <c r="G100" s="15" t="str">
        <f t="shared" si="12"/>
        <v>Var2</v>
      </c>
      <c r="H100" s="15" t="str">
        <f t="shared" si="12"/>
        <v>Coste variable</v>
      </c>
      <c r="I100" s="15" t="str">
        <f t="shared" si="12"/>
        <v>Coste fijo</v>
      </c>
      <c r="J100" s="15" t="str">
        <f t="shared" ref="J100:P100" si="13">J93</f>
        <v>Coste fijo/buque</v>
      </c>
      <c r="K100" s="15" t="str">
        <f t="shared" si="13"/>
        <v>flow</v>
      </c>
      <c r="L100" s="15" t="str">
        <f t="shared" si="13"/>
        <v>TiempoNav</v>
      </c>
      <c r="M100" s="15" t="str">
        <f t="shared" si="13"/>
        <v>TiempoPort</v>
      </c>
      <c r="N100" s="15" t="str">
        <f t="shared" si="13"/>
        <v>TiempoCD</v>
      </c>
      <c r="O100" s="17" t="str">
        <f t="shared" si="13"/>
        <v>offer</v>
      </c>
      <c r="P100" s="15" t="str">
        <f t="shared" si="13"/>
        <v>Tiempo C/D</v>
      </c>
      <c r="Q100" s="15" t="str">
        <f t="shared" ref="Q100:Y100" si="14">Q93</f>
        <v>Tiempo total</v>
      </c>
      <c r="R100" s="15" t="str">
        <f t="shared" si="14"/>
        <v>TEUs/buque</v>
      </c>
      <c r="S100" s="15" t="str">
        <f t="shared" si="14"/>
        <v>Coste variable</v>
      </c>
      <c r="T100" s="15" t="str">
        <f t="shared" si="14"/>
        <v>Coste fijo</v>
      </c>
      <c r="U100" s="15" t="str">
        <f t="shared" si="14"/>
        <v>Coste Total</v>
      </c>
      <c r="V100" s="15" t="str">
        <f t="shared" si="14"/>
        <v>Nodo inicial</v>
      </c>
      <c r="W100" s="15" t="str">
        <f t="shared" si="14"/>
        <v>Puerto O</v>
      </c>
      <c r="X100" s="15" t="str">
        <f t="shared" si="14"/>
        <v>Nodo final</v>
      </c>
      <c r="Y100" s="15" t="str">
        <f t="shared" si="14"/>
        <v>Puerto D</v>
      </c>
    </row>
    <row r="101" spans="2:29" s="15" customFormat="1" x14ac:dyDescent="0.25">
      <c r="B101" s="15" t="str">
        <f>VLOOKUP(F101,NUTS_Europa!$A$2:$C$81,2,FALSE)</f>
        <v>NL32</v>
      </c>
      <c r="C101" s="15">
        <f>VLOOKUP(F101,NUTS_Europa!$A$2:$C$81,3,FALSE)</f>
        <v>253</v>
      </c>
      <c r="D101" s="15" t="str">
        <f>VLOOKUP(G101,NUTS_Europa!$A$2:$C$81,2,FALSE)</f>
        <v>NL34</v>
      </c>
      <c r="E101" s="15">
        <f>VLOOKUP(G101,NUTS_Europa!$A$2:$C$81,3,FALSE)</f>
        <v>218</v>
      </c>
      <c r="F101" s="15">
        <v>72</v>
      </c>
      <c r="G101" s="15">
        <v>74</v>
      </c>
      <c r="H101" s="15">
        <v>2592975.1913551455</v>
      </c>
      <c r="I101" s="15">
        <v>2102401.2887532017</v>
      </c>
      <c r="J101" s="15">
        <f t="shared" si="1"/>
        <v>67819.396411393609</v>
      </c>
      <c r="K101" s="15">
        <v>120125.8052</v>
      </c>
      <c r="L101" s="15">
        <v>10.528823529411765</v>
      </c>
      <c r="M101" s="15">
        <v>8.1402021501192898</v>
      </c>
      <c r="N101" s="15">
        <v>9.5975923144166302</v>
      </c>
      <c r="O101" s="17">
        <v>5123.2788950523063</v>
      </c>
      <c r="P101" s="15">
        <f t="shared" si="2"/>
        <v>1.3562909570174193</v>
      </c>
      <c r="Q101" s="15">
        <f t="shared" si="3"/>
        <v>20.025316636548474</v>
      </c>
      <c r="R101" s="15">
        <v>724</v>
      </c>
      <c r="S101" s="15">
        <f t="shared" si="4"/>
        <v>366428.23414397758</v>
      </c>
      <c r="T101" s="15">
        <f>J101</f>
        <v>67819.396411393609</v>
      </c>
      <c r="U101" s="15">
        <f t="shared" si="6"/>
        <v>434247.63055537117</v>
      </c>
      <c r="V101" s="15" t="str">
        <f>VLOOKUP(B101,NUTS_Europa!$B$2:$F$41,5,FALSE)</f>
        <v>Noord-Holland</v>
      </c>
      <c r="W101" s="15" t="str">
        <f>VLOOKUP(C101,Puertos!$N$3:$O$27,2,FALSE)</f>
        <v>Amberes</v>
      </c>
      <c r="X101" s="15" t="str">
        <f>VLOOKUP(D101,NUTS_Europa!$B$2:$F$41,5,FALSE)</f>
        <v>Zeeland</v>
      </c>
      <c r="Y101" s="15" t="str">
        <f>VLOOKUP(E101,Puertos!$N$3:$O$27,2,FALSE)</f>
        <v>Amsterdam</v>
      </c>
      <c r="Z101" s="15">
        <f t="shared" si="7"/>
        <v>0.83438819318951973</v>
      </c>
      <c r="AA101" s="15">
        <f>Q101+Q104+Q105+Q106</f>
        <v>161.07012690186178</v>
      </c>
      <c r="AB101" s="15">
        <f>AA101/24</f>
        <v>6.7112552875775746</v>
      </c>
      <c r="AC101" s="15">
        <f>AB101/7</f>
        <v>0.95875075536822496</v>
      </c>
    </row>
    <row r="102" spans="2:29" s="15" customFormat="1" x14ac:dyDescent="0.25">
      <c r="B102" s="15" t="str">
        <f>VLOOKUP(G102,NUTS_Europa!$A$2:$C$81,2,FALSE)</f>
        <v>NL34</v>
      </c>
      <c r="C102" s="15">
        <f>VLOOKUP(G102,NUTS_Europa!$A$2:$C$81,3,FALSE)</f>
        <v>218</v>
      </c>
      <c r="D102" s="15" t="str">
        <f>VLOOKUP(F102,NUTS_Europa!$A$2:$C$81,2,FALSE)</f>
        <v>NL12</v>
      </c>
      <c r="E102" s="15">
        <f>VLOOKUP(F102,NUTS_Europa!$A$2:$C$81,3,FALSE)</f>
        <v>250</v>
      </c>
      <c r="F102" s="15">
        <v>71</v>
      </c>
      <c r="G102" s="15">
        <v>74</v>
      </c>
      <c r="H102" s="15">
        <v>3026211.9926223997</v>
      </c>
      <c r="I102" s="15">
        <v>2110295.5676995851</v>
      </c>
      <c r="J102" s="15">
        <f t="shared" si="1"/>
        <v>68074.050570954365</v>
      </c>
      <c r="K102" s="15">
        <v>117768.50930000001</v>
      </c>
      <c r="L102" s="15">
        <v>4</v>
      </c>
      <c r="M102" s="15">
        <v>13.049620364589288</v>
      </c>
      <c r="N102" s="15">
        <v>9.5975923144166302</v>
      </c>
      <c r="O102" s="17">
        <v>5123.2788950523063</v>
      </c>
      <c r="P102" s="15">
        <f t="shared" si="2"/>
        <v>1.3562909570174193</v>
      </c>
      <c r="Q102" s="15">
        <f t="shared" si="3"/>
        <v>18.405911321606709</v>
      </c>
      <c r="R102" s="15">
        <v>724</v>
      </c>
      <c r="S102" s="15">
        <f t="shared" si="4"/>
        <v>427651.41768380115</v>
      </c>
      <c r="T102" s="15">
        <f t="shared" ref="T102:T106" si="15">J102</f>
        <v>68074.050570954365</v>
      </c>
      <c r="U102" s="15">
        <f t="shared" si="6"/>
        <v>495725.46825475548</v>
      </c>
      <c r="V102" s="15" t="str">
        <f>VLOOKUP(B102,NUTS_Europa!$B$2:$F$41,5,FALSE)</f>
        <v>Zeeland</v>
      </c>
      <c r="W102" s="15" t="str">
        <f>VLOOKUP(C102,Puertos!$N$3:$O$27,2,FALSE)</f>
        <v>Amsterdam</v>
      </c>
      <c r="X102" s="15" t="str">
        <f>VLOOKUP(D102,NUTS_Europa!$B$2:$F$41,5,FALSE)</f>
        <v>Friesland (NL)</v>
      </c>
      <c r="Y102" s="15" t="str">
        <f>VLOOKUP(E102,Puertos!$N$3:$O$27,2,FALSE)</f>
        <v>Rotterdam</v>
      </c>
      <c r="Z102" s="15">
        <f t="shared" si="7"/>
        <v>0.76691297173361284</v>
      </c>
    </row>
    <row r="103" spans="2:29" s="15" customFormat="1" x14ac:dyDescent="0.25">
      <c r="B103" s="15" t="str">
        <f>VLOOKUP(F103,NUTS_Europa!$A$2:$C$81,2,FALSE)</f>
        <v>NL12</v>
      </c>
      <c r="C103" s="15">
        <f>VLOOKUP(F103,NUTS_Europa!$A$2:$C$81,3,FALSE)</f>
        <v>250</v>
      </c>
      <c r="D103" s="15" t="str">
        <f>VLOOKUP(G103,NUTS_Europa!$A$2:$C$81,2,FALSE)</f>
        <v>NL41</v>
      </c>
      <c r="E103" s="15">
        <f>VLOOKUP(G103,NUTS_Europa!$A$2:$C$81,3,FALSE)</f>
        <v>218</v>
      </c>
      <c r="F103" s="15">
        <v>71</v>
      </c>
      <c r="G103" s="15">
        <v>75</v>
      </c>
      <c r="H103" s="15">
        <v>2656234.4072161978</v>
      </c>
      <c r="I103" s="15">
        <v>2110295.5676995851</v>
      </c>
      <c r="J103" s="15">
        <f t="shared" si="1"/>
        <v>68074.050570954365</v>
      </c>
      <c r="K103" s="15">
        <v>126450.71709999999</v>
      </c>
      <c r="L103" s="15">
        <v>4</v>
      </c>
      <c r="M103" s="15">
        <v>13.049620364589288</v>
      </c>
      <c r="N103" s="15">
        <v>9.5975923144166302</v>
      </c>
      <c r="O103" s="17">
        <v>5123.2788950523063</v>
      </c>
      <c r="P103" s="15">
        <f t="shared" si="2"/>
        <v>1.3562909570174193</v>
      </c>
      <c r="Q103" s="15">
        <f t="shared" si="3"/>
        <v>18.405911321606709</v>
      </c>
      <c r="R103" s="15">
        <v>724</v>
      </c>
      <c r="S103" s="15">
        <f t="shared" si="4"/>
        <v>375367.75768380123</v>
      </c>
      <c r="T103" s="15">
        <f t="shared" si="15"/>
        <v>68074.050570954365</v>
      </c>
      <c r="U103" s="15">
        <f t="shared" si="6"/>
        <v>443441.80825475557</v>
      </c>
      <c r="V103" s="15" t="str">
        <f>VLOOKUP(B103,NUTS_Europa!$B$2:$F$41,5,FALSE)</f>
        <v>Friesland (NL)</v>
      </c>
      <c r="W103" s="15" t="str">
        <f>VLOOKUP(C103,Puertos!$N$3:$O$27,2,FALSE)</f>
        <v>Rotterdam</v>
      </c>
      <c r="X103" s="15" t="str">
        <f>VLOOKUP(D103,NUTS_Europa!$B$2:$F$41,5,FALSE)</f>
        <v>Noord-Brabant</v>
      </c>
      <c r="Y103" s="15" t="str">
        <f>VLOOKUP(E103,Puertos!$N$3:$O$27,2,FALSE)</f>
        <v>Amsterdam</v>
      </c>
      <c r="Z103" s="15">
        <f t="shared" si="7"/>
        <v>0.76691297173361284</v>
      </c>
    </row>
    <row r="104" spans="2:29" s="15" customFormat="1" x14ac:dyDescent="0.25">
      <c r="B104" s="15" t="str">
        <f>VLOOKUP(G104,NUTS_Europa!$A$2:$C$81,2,FALSE)</f>
        <v>NL41</v>
      </c>
      <c r="C104" s="15">
        <f>VLOOKUP(G104,NUTS_Europa!$A$2:$C$81,3,FALSE)</f>
        <v>218</v>
      </c>
      <c r="D104" s="15" t="str">
        <f>VLOOKUP(F104,NUTS_Europa!$A$2:$C$81,2,FALSE)</f>
        <v>NL33</v>
      </c>
      <c r="E104" s="15">
        <f>VLOOKUP(F104,NUTS_Europa!$A$2:$C$81,3,FALSE)</f>
        <v>220</v>
      </c>
      <c r="F104" s="15">
        <v>73</v>
      </c>
      <c r="G104" s="15">
        <v>75</v>
      </c>
      <c r="H104" s="15">
        <v>2359454.4667511797</v>
      </c>
      <c r="I104" s="15">
        <v>1905741.799723027</v>
      </c>
      <c r="J104" s="15">
        <f t="shared" si="1"/>
        <v>61475.54192654926</v>
      </c>
      <c r="K104" s="15">
        <v>176841.96369999999</v>
      </c>
      <c r="L104" s="15">
        <v>7.3529411764705879</v>
      </c>
      <c r="M104" s="15">
        <v>10.618135578444402</v>
      </c>
      <c r="N104" s="15">
        <v>8.5639456401123351</v>
      </c>
      <c r="O104" s="17">
        <v>5123.2788950523063</v>
      </c>
      <c r="P104" s="15">
        <f t="shared" si="2"/>
        <v>1.2102204019049461</v>
      </c>
      <c r="Q104" s="15">
        <f t="shared" si="3"/>
        <v>19.181297156819937</v>
      </c>
      <c r="R104" s="15">
        <v>724</v>
      </c>
      <c r="S104" s="15">
        <f t="shared" si="4"/>
        <v>333428.07778384932</v>
      </c>
      <c r="T104" s="15">
        <f t="shared" si="15"/>
        <v>61475.54192654926</v>
      </c>
      <c r="U104" s="15">
        <f t="shared" si="6"/>
        <v>394903.61971039861</v>
      </c>
      <c r="V104" s="15" t="str">
        <f>VLOOKUP(B104,NUTS_Europa!$B$2:$F$41,5,FALSE)</f>
        <v>Noord-Brabant</v>
      </c>
      <c r="W104" s="15" t="str">
        <f>VLOOKUP(C104,Puertos!$N$3:$O$27,2,FALSE)</f>
        <v>Amsterdam</v>
      </c>
      <c r="X104" s="15" t="str">
        <f>VLOOKUP(D104,NUTS_Europa!$B$2:$F$41,5,FALSE)</f>
        <v>Zuid-Holland</v>
      </c>
      <c r="Y104" s="15" t="str">
        <f>VLOOKUP(E104,Puertos!$N$3:$O$27,2,FALSE)</f>
        <v>Zeebrugge</v>
      </c>
      <c r="Z104" s="15">
        <f t="shared" si="7"/>
        <v>0.79922071486749735</v>
      </c>
    </row>
    <row r="105" spans="2:29" s="15" customFormat="1" x14ac:dyDescent="0.25">
      <c r="B105" s="15" t="str">
        <f>VLOOKUP(F105,NUTS_Europa!$A$2:$C$81,2,FALSE)</f>
        <v>NL33</v>
      </c>
      <c r="C105" s="15">
        <f>VLOOKUP(F105,NUTS_Europa!$A$2:$C$81,3,FALSE)</f>
        <v>220</v>
      </c>
      <c r="D105" s="15" t="str">
        <f>VLOOKUP(G105,NUTS_Europa!$A$2:$C$81,2,FALSE)</f>
        <v>PT11</v>
      </c>
      <c r="E105" s="15">
        <f>VLOOKUP(G105,NUTS_Europa!$A$2:$C$81,3,FALSE)</f>
        <v>288</v>
      </c>
      <c r="F105" s="15">
        <v>73</v>
      </c>
      <c r="G105" s="15">
        <v>76</v>
      </c>
      <c r="H105" s="15">
        <v>617961.58907200187</v>
      </c>
      <c r="I105" s="15">
        <v>3661707.5404123254</v>
      </c>
      <c r="J105" s="15">
        <f t="shared" si="1"/>
        <v>118119.59807781695</v>
      </c>
      <c r="K105" s="15">
        <v>163171.4883</v>
      </c>
      <c r="L105" s="15">
        <v>49.453529411764706</v>
      </c>
      <c r="M105" s="15">
        <v>9.9902941239888481</v>
      </c>
      <c r="N105" s="15">
        <v>1.7086791720628125</v>
      </c>
      <c r="O105" s="17">
        <v>960.48207385839237</v>
      </c>
      <c r="P105" s="15">
        <f t="shared" si="2"/>
        <v>1.2879821021582796</v>
      </c>
      <c r="Q105" s="15">
        <f t="shared" si="3"/>
        <v>60.731805637911833</v>
      </c>
      <c r="R105" s="15">
        <v>724</v>
      </c>
      <c r="S105" s="15">
        <f t="shared" si="4"/>
        <v>465812.11941920314</v>
      </c>
      <c r="T105" s="15">
        <f t="shared" si="15"/>
        <v>118119.59807781695</v>
      </c>
      <c r="U105" s="15">
        <f t="shared" si="6"/>
        <v>583931.71749702003</v>
      </c>
      <c r="V105" s="15" t="str">
        <f>VLOOKUP(B105,NUTS_Europa!$B$2:$F$41,5,FALSE)</f>
        <v>Zuid-Holland</v>
      </c>
      <c r="W105" s="15" t="str">
        <f>VLOOKUP(C105,Puertos!$N$3:$O$27,2,FALSE)</f>
        <v>Zeebrugge</v>
      </c>
      <c r="X105" s="15" t="str">
        <f>VLOOKUP(D105,NUTS_Europa!$B$2:$F$41,5,FALSE)</f>
        <v>Norte</v>
      </c>
      <c r="Y105" s="15" t="str">
        <f>VLOOKUP(E105,Puertos!$N$3:$O$27,2,FALSE)</f>
        <v>Vigo</v>
      </c>
      <c r="Z105" s="15">
        <f t="shared" si="7"/>
        <v>2.5304919015796599</v>
      </c>
    </row>
    <row r="106" spans="2:29" s="15" customFormat="1" x14ac:dyDescent="0.25">
      <c r="B106" s="15" t="str">
        <f>VLOOKUP(G106,NUTS_Europa!$A$2:$C$81,2,FALSE)</f>
        <v>PT11</v>
      </c>
      <c r="C106" s="15">
        <f>VLOOKUP(G106,NUTS_Europa!$A$2:$C$81,3,FALSE)</f>
        <v>288</v>
      </c>
      <c r="D106" s="15" t="str">
        <f>VLOOKUP(F106,NUTS_Europa!$A$2:$C$81,2,FALSE)</f>
        <v>NL32</v>
      </c>
      <c r="E106" s="15">
        <f>VLOOKUP(F106,NUTS_Europa!$A$2:$C$81,3,FALSE)</f>
        <v>253</v>
      </c>
      <c r="F106" s="15">
        <v>72</v>
      </c>
      <c r="G106" s="15">
        <v>76</v>
      </c>
      <c r="H106" s="15">
        <v>593261.54343220894</v>
      </c>
      <c r="I106" s="15">
        <v>3826679.0098964158</v>
      </c>
      <c r="J106" s="15">
        <f t="shared" si="1"/>
        <v>123441.25838375535</v>
      </c>
      <c r="K106" s="15">
        <v>114346.8514</v>
      </c>
      <c r="L106" s="15">
        <v>52.185294117647061</v>
      </c>
      <c r="M106" s="15">
        <v>7.5123606956637357</v>
      </c>
      <c r="N106" s="15">
        <v>1.9024611467921977</v>
      </c>
      <c r="O106" s="17">
        <v>960.48207385839237</v>
      </c>
      <c r="P106" s="15">
        <f t="shared" si="2"/>
        <v>1.4340526572707528</v>
      </c>
      <c r="Q106" s="15">
        <f t="shared" si="3"/>
        <v>61.131707470581546</v>
      </c>
      <c r="R106" s="15">
        <v>724</v>
      </c>
      <c r="S106" s="15">
        <f t="shared" si="4"/>
        <v>447193.51785449905</v>
      </c>
      <c r="T106" s="15">
        <f t="shared" si="15"/>
        <v>123441.25838375535</v>
      </c>
      <c r="U106" s="15">
        <f t="shared" si="6"/>
        <v>570634.77623825439</v>
      </c>
      <c r="V106" s="15" t="str">
        <f>VLOOKUP(B106,NUTS_Europa!$B$2:$F$41,5,FALSE)</f>
        <v>Norte</v>
      </c>
      <c r="W106" s="15" t="str">
        <f>VLOOKUP(C106,Puertos!$N$3:$O$27,2,FALSE)</f>
        <v>Vigo</v>
      </c>
      <c r="X106" s="15" t="str">
        <f>VLOOKUP(D106,NUTS_Europa!$B$2:$F$41,5,FALSE)</f>
        <v>Noord-Holland</v>
      </c>
      <c r="Y106" s="15" t="str">
        <f>VLOOKUP(E106,Puertos!$N$3:$O$27,2,FALSE)</f>
        <v>Amberes</v>
      </c>
      <c r="Z106" s="15">
        <f t="shared" si="7"/>
        <v>2.5471544779408979</v>
      </c>
    </row>
    <row r="107" spans="2:29" s="15" customFormat="1" x14ac:dyDescent="0.25">
      <c r="B107" s="15" t="str">
        <f>VLOOKUP(F107,NUTS_Europa!$A$2:$C$81,2,FALSE)</f>
        <v>NL32</v>
      </c>
      <c r="C107" s="15">
        <f>VLOOKUP(F107,NUTS_Europa!$A$2:$C$81,3,FALSE)</f>
        <v>253</v>
      </c>
      <c r="D107" s="15" t="str">
        <f>VLOOKUP(G107,NUTS_Europa!$A$2:$C$81,2,FALSE)</f>
        <v>NL34</v>
      </c>
      <c r="E107" s="15">
        <f>VLOOKUP(G107,NUTS_Europa!$A$2:$C$81,3,FALSE)</f>
        <v>218</v>
      </c>
      <c r="F107" s="15">
        <v>72</v>
      </c>
      <c r="G107" s="15">
        <v>74</v>
      </c>
      <c r="H107" s="15">
        <v>2592975.1913551455</v>
      </c>
      <c r="I107" s="15">
        <v>2102401.2887532017</v>
      </c>
      <c r="J107" s="15">
        <f t="shared" si="1"/>
        <v>67819.396411393609</v>
      </c>
      <c r="K107" s="15">
        <v>120125.8052</v>
      </c>
      <c r="L107" s="15">
        <v>10.528823529411765</v>
      </c>
      <c r="M107" s="15">
        <v>8.1402021501192898</v>
      </c>
      <c r="N107" s="15">
        <v>9.5975923144166302</v>
      </c>
      <c r="O107" s="17">
        <v>5123.2788950523063</v>
      </c>
      <c r="P107" s="15">
        <f t="shared" si="2"/>
        <v>0</v>
      </c>
      <c r="Q107" s="15">
        <f t="shared" si="3"/>
        <v>18.669025679531053</v>
      </c>
      <c r="S107" s="15">
        <f t="shared" si="4"/>
        <v>0</v>
      </c>
      <c r="U107" s="15">
        <f t="shared" si="6"/>
        <v>0</v>
      </c>
      <c r="V107" s="15" t="str">
        <f>VLOOKUP(B107,NUTS_Europa!$B$2:$F$41,5,FALSE)</f>
        <v>Noord-Holland</v>
      </c>
      <c r="W107" s="15" t="str">
        <f>VLOOKUP(C107,Puertos!$N$3:$O$27,2,FALSE)</f>
        <v>Amberes</v>
      </c>
      <c r="X107" s="15" t="str">
        <f>VLOOKUP(D107,NUTS_Europa!$B$2:$F$41,5,FALSE)</f>
        <v>Zeeland</v>
      </c>
      <c r="Y107" s="15" t="str">
        <f>VLOOKUP(E107,Puertos!$N$3:$O$27,2,FALSE)</f>
        <v>Amsterdam</v>
      </c>
      <c r="Z107" s="15">
        <f t="shared" si="7"/>
        <v>0.77787606998046055</v>
      </c>
    </row>
    <row r="108" spans="2:29" s="15" customFormat="1" x14ac:dyDescent="0.25">
      <c r="O108" s="17"/>
    </row>
    <row r="109" spans="2:29" s="15" customFormat="1" x14ac:dyDescent="0.25">
      <c r="B109" s="15" t="s">
        <v>20</v>
      </c>
      <c r="O109" s="17"/>
    </row>
    <row r="110" spans="2:29" s="15" customFormat="1" x14ac:dyDescent="0.25">
      <c r="B110" s="15" t="str">
        <f>B100</f>
        <v>nodo inicial</v>
      </c>
      <c r="C110" s="15" t="str">
        <f t="shared" ref="C110:I110" si="16">C100</f>
        <v>puerto O</v>
      </c>
      <c r="D110" s="15" t="str">
        <f t="shared" si="16"/>
        <v>nodo final</v>
      </c>
      <c r="E110" s="15" t="str">
        <f t="shared" si="16"/>
        <v>puerto D</v>
      </c>
      <c r="F110" s="15" t="str">
        <f t="shared" si="16"/>
        <v>Var1</v>
      </c>
      <c r="G110" s="15" t="str">
        <f t="shared" si="16"/>
        <v>Var2</v>
      </c>
      <c r="H110" s="15" t="str">
        <f t="shared" si="16"/>
        <v>Coste variable</v>
      </c>
      <c r="I110" s="15" t="str">
        <f t="shared" si="16"/>
        <v>Coste fijo</v>
      </c>
      <c r="J110" s="15" t="str">
        <f t="shared" ref="J110:P110" si="17">J100</f>
        <v>Coste fijo/buque</v>
      </c>
      <c r="K110" s="15" t="str">
        <f t="shared" si="17"/>
        <v>flow</v>
      </c>
      <c r="L110" s="15" t="str">
        <f t="shared" si="17"/>
        <v>TiempoNav</v>
      </c>
      <c r="M110" s="15" t="str">
        <f t="shared" si="17"/>
        <v>TiempoPort</v>
      </c>
      <c r="N110" s="15" t="str">
        <f t="shared" si="17"/>
        <v>TiempoCD</v>
      </c>
      <c r="O110" s="17" t="str">
        <f t="shared" si="17"/>
        <v>offer</v>
      </c>
      <c r="P110" s="15" t="str">
        <f t="shared" si="17"/>
        <v>Tiempo C/D</v>
      </c>
      <c r="Q110" s="15" t="str">
        <f t="shared" ref="Q110:Y110" si="18">Q100</f>
        <v>Tiempo total</v>
      </c>
      <c r="R110" s="15" t="str">
        <f t="shared" si="18"/>
        <v>TEUs/buque</v>
      </c>
      <c r="S110" s="15" t="str">
        <f t="shared" si="18"/>
        <v>Coste variable</v>
      </c>
      <c r="T110" s="15" t="str">
        <f t="shared" si="18"/>
        <v>Coste fijo</v>
      </c>
      <c r="U110" s="15" t="str">
        <f t="shared" si="18"/>
        <v>Coste Total</v>
      </c>
      <c r="V110" s="15" t="str">
        <f t="shared" si="18"/>
        <v>Nodo inicial</v>
      </c>
      <c r="W110" s="15" t="str">
        <f t="shared" si="18"/>
        <v>Puerto O</v>
      </c>
      <c r="X110" s="15" t="str">
        <f t="shared" si="18"/>
        <v>Nodo final</v>
      </c>
      <c r="Y110" s="15" t="str">
        <f t="shared" si="18"/>
        <v>Puerto D</v>
      </c>
    </row>
    <row r="111" spans="2:29" s="15" customFormat="1" x14ac:dyDescent="0.25">
      <c r="B111" s="15" t="str">
        <f>VLOOKUP(F111,NUTS_Europa!$A$2:$C$81,2,FALSE)</f>
        <v>ES21</v>
      </c>
      <c r="C111" s="15">
        <f>VLOOKUP(F111,NUTS_Europa!$A$2:$C$81,3,FALSE)</f>
        <v>1063</v>
      </c>
      <c r="D111" s="15" t="str">
        <f>VLOOKUP(G111,NUTS_Europa!$A$2:$C$81,2,FALSE)</f>
        <v>ES61</v>
      </c>
      <c r="E111" s="15">
        <f>VLOOKUP(G111,NUTS_Europa!$A$2:$C$81,3,FALSE)</f>
        <v>297</v>
      </c>
      <c r="F111" s="15">
        <v>54</v>
      </c>
      <c r="G111" s="15">
        <v>57</v>
      </c>
      <c r="H111" s="15">
        <v>1055817.9199836885</v>
      </c>
      <c r="I111" s="15">
        <v>11502564.584580364</v>
      </c>
      <c r="J111" s="15">
        <f t="shared" si="1"/>
        <v>371050.47047033429</v>
      </c>
      <c r="K111" s="15">
        <v>199597.76430000001</v>
      </c>
      <c r="L111" s="15">
        <v>34.470588235294116</v>
      </c>
      <c r="M111" s="15">
        <v>9.3932962984408732</v>
      </c>
      <c r="N111" s="15">
        <v>1.511497025343278</v>
      </c>
      <c r="O111" s="17">
        <v>901.90166294440382</v>
      </c>
      <c r="P111" s="15">
        <f t="shared" si="2"/>
        <v>0</v>
      </c>
      <c r="Q111" s="15">
        <f t="shared" si="3"/>
        <v>43.863884533734989</v>
      </c>
      <c r="S111" s="15">
        <f t="shared" si="4"/>
        <v>0</v>
      </c>
      <c r="U111" s="15">
        <f t="shared" si="6"/>
        <v>0</v>
      </c>
      <c r="V111" s="15" t="str">
        <f>VLOOKUP(B111,NUTS_Europa!$B$2:$F$41,5,FALSE)</f>
        <v>País Vasco</v>
      </c>
      <c r="W111" s="15" t="str">
        <f>VLOOKUP(C111,Puertos!$N$3:$O$27,2,FALSE)</f>
        <v>Barcelona</v>
      </c>
      <c r="X111" s="15" t="str">
        <f>VLOOKUP(D111,NUTS_Europa!$B$2:$F$41,5,FALSE)</f>
        <v>Andalucía</v>
      </c>
      <c r="Y111" s="15" t="str">
        <f>VLOOKUP(E111,Puertos!$N$3:$O$27,2,FALSE)</f>
        <v>Cádiz</v>
      </c>
      <c r="Z111" s="15">
        <f t="shared" si="7"/>
        <v>1.8276618555722912</v>
      </c>
    </row>
    <row r="112" spans="2:29" s="15" customFormat="1" x14ac:dyDescent="0.25">
      <c r="B112" s="15" t="str">
        <f>VLOOKUP(G112,NUTS_Europa!$A$2:$C$81,2,FALSE)</f>
        <v>ES61</v>
      </c>
      <c r="C112" s="15">
        <f>VLOOKUP(G112,NUTS_Europa!$A$2:$C$81,3,FALSE)</f>
        <v>297</v>
      </c>
      <c r="D112" s="15" t="str">
        <f>VLOOKUP(F112,NUTS_Europa!$A$2:$C$81,2,FALSE)</f>
        <v>ES52</v>
      </c>
      <c r="E112" s="15">
        <f>VLOOKUP(F112,NUTS_Europa!$A$2:$C$81,3,FALSE)</f>
        <v>1063</v>
      </c>
      <c r="F112" s="15">
        <v>56</v>
      </c>
      <c r="G112" s="15">
        <v>57</v>
      </c>
      <c r="H112" s="15">
        <v>766873.88042286399</v>
      </c>
      <c r="I112" s="15">
        <v>11502564.584580364</v>
      </c>
      <c r="J112" s="15">
        <f t="shared" si="1"/>
        <v>371050.47047033429</v>
      </c>
      <c r="K112" s="15">
        <v>176841.96369999999</v>
      </c>
      <c r="L112" s="15">
        <v>34.470588235294116</v>
      </c>
      <c r="M112" s="15">
        <v>9.3932962984408732</v>
      </c>
      <c r="N112" s="15">
        <v>1.511497025343278</v>
      </c>
      <c r="O112" s="17">
        <v>901.90166294440382</v>
      </c>
      <c r="P112" s="15">
        <f t="shared" si="2"/>
        <v>0</v>
      </c>
      <c r="Q112" s="15">
        <f t="shared" si="3"/>
        <v>43.863884533734989</v>
      </c>
      <c r="S112" s="15">
        <f t="shared" si="4"/>
        <v>0</v>
      </c>
      <c r="U112" s="15">
        <f t="shared" si="6"/>
        <v>0</v>
      </c>
      <c r="V112" s="15" t="str">
        <f>VLOOKUP(B112,NUTS_Europa!$B$2:$F$41,5,FALSE)</f>
        <v>Andalucía</v>
      </c>
      <c r="W112" s="15" t="str">
        <f>VLOOKUP(C112,Puertos!$N$3:$O$27,2,FALSE)</f>
        <v>Cádiz</v>
      </c>
      <c r="X112" s="15" t="str">
        <f>VLOOKUP(D112,NUTS_Europa!$B$2:$F$41,5,FALSE)</f>
        <v xml:space="preserve">Comunitat Valenciana </v>
      </c>
      <c r="Y112" s="15" t="str">
        <f>VLOOKUP(E112,Puertos!$N$3:$O$27,2,FALSE)</f>
        <v>Barcelona</v>
      </c>
      <c r="Z112" s="15">
        <f t="shared" si="7"/>
        <v>1.8276618555722912</v>
      </c>
    </row>
    <row r="113" spans="2:29" s="15" customFormat="1" x14ac:dyDescent="0.25">
      <c r="B113" s="15" t="str">
        <f>VLOOKUP(F113,NUTS_Europa!$A$2:$C$81,2,FALSE)</f>
        <v>ES52</v>
      </c>
      <c r="C113" s="15">
        <f>VLOOKUP(F113,NUTS_Europa!$A$2:$C$81,3,FALSE)</f>
        <v>1063</v>
      </c>
      <c r="D113" s="15" t="str">
        <f>VLOOKUP(G113,NUTS_Europa!$A$2:$C$81,2,FALSE)</f>
        <v>ES62</v>
      </c>
      <c r="E113" s="15">
        <f>VLOOKUP(G113,NUTS_Europa!$A$2:$C$81,3,FALSE)</f>
        <v>462</v>
      </c>
      <c r="F113" s="15">
        <v>56</v>
      </c>
      <c r="G113" s="15">
        <v>58</v>
      </c>
      <c r="H113" s="15">
        <v>1058334.6872627917</v>
      </c>
      <c r="I113" s="15">
        <v>11300306.832156043</v>
      </c>
      <c r="J113" s="15">
        <f t="shared" si="1"/>
        <v>364526.02684374334</v>
      </c>
      <c r="K113" s="15">
        <v>163171.4883</v>
      </c>
      <c r="L113" s="15">
        <v>27.058823529411764</v>
      </c>
      <c r="M113" s="15">
        <v>11.90979034298887</v>
      </c>
      <c r="N113" s="15">
        <v>1.6342367823033064</v>
      </c>
      <c r="O113" s="17">
        <v>975.13977658640761</v>
      </c>
      <c r="P113" s="15">
        <f t="shared" si="2"/>
        <v>1.2133516228098926</v>
      </c>
      <c r="Q113" s="15">
        <f t="shared" si="3"/>
        <v>40.181965495210527</v>
      </c>
      <c r="R113" s="15">
        <v>724</v>
      </c>
      <c r="S113" s="15">
        <f t="shared" si="4"/>
        <v>785768.69898647279</v>
      </c>
      <c r="T113" s="15">
        <f>2*J113</f>
        <v>729052.05368748668</v>
      </c>
      <c r="U113" s="15">
        <f t="shared" si="6"/>
        <v>1514820.7526739594</v>
      </c>
      <c r="V113" s="15" t="str">
        <f>VLOOKUP(B113,NUTS_Europa!$B$2:$F$41,5,FALSE)</f>
        <v xml:space="preserve">Comunitat Valenciana </v>
      </c>
      <c r="W113" s="15" t="str">
        <f>VLOOKUP(C113,Puertos!$N$3:$O$27,2,FALSE)</f>
        <v>Barcelona</v>
      </c>
      <c r="X113" s="15" t="str">
        <f>VLOOKUP(D113,NUTS_Europa!$B$2:$F$41,5,FALSE)</f>
        <v>Región de Murcia</v>
      </c>
      <c r="Y113" s="15" t="str">
        <f>VLOOKUP(E113,Puertos!$N$3:$O$27,2,FALSE)</f>
        <v>Málaga</v>
      </c>
      <c r="Z113" s="15">
        <f t="shared" si="7"/>
        <v>1.6742485623004386</v>
      </c>
      <c r="AA113" s="15">
        <f>SUM(Q113:Q116)</f>
        <v>287.15402922786831</v>
      </c>
      <c r="AB113" s="15">
        <f>AA113/24</f>
        <v>11.964751217827846</v>
      </c>
      <c r="AC113" s="15">
        <f>AB113/7</f>
        <v>1.7092501739754067</v>
      </c>
    </row>
    <row r="114" spans="2:29" s="15" customFormat="1" x14ac:dyDescent="0.25">
      <c r="B114" s="15" t="str">
        <f>VLOOKUP(G114,NUTS_Europa!$A$2:$C$81,2,FALSE)</f>
        <v>ES62</v>
      </c>
      <c r="C114" s="15">
        <f>VLOOKUP(G114,NUTS_Europa!$A$2:$C$81,3,FALSE)</f>
        <v>462</v>
      </c>
      <c r="D114" s="15" t="str">
        <f>VLOOKUP(F114,NUTS_Europa!$A$2:$C$81,2,FALSE)</f>
        <v>ES51</v>
      </c>
      <c r="E114" s="15">
        <f>VLOOKUP(F114,NUTS_Europa!$A$2:$C$81,3,FALSE)</f>
        <v>1064</v>
      </c>
      <c r="F114" s="15">
        <v>55</v>
      </c>
      <c r="G114" s="15">
        <v>58</v>
      </c>
      <c r="H114" s="15">
        <v>1046641.3763820025</v>
      </c>
      <c r="I114" s="15">
        <v>2274732.4712224179</v>
      </c>
      <c r="J114" s="15">
        <f t="shared" si="1"/>
        <v>73378.466813626379</v>
      </c>
      <c r="K114" s="15">
        <v>114203.5226</v>
      </c>
      <c r="L114" s="15">
        <v>19.588235294117649</v>
      </c>
      <c r="M114" s="15">
        <v>11.739886813312284</v>
      </c>
      <c r="N114" s="15">
        <v>1.6342367823033064</v>
      </c>
      <c r="O114" s="17">
        <v>975.13977658640761</v>
      </c>
      <c r="P114" s="15">
        <f t="shared" si="2"/>
        <v>1.2133516228098926</v>
      </c>
      <c r="Q114" s="15">
        <f t="shared" si="3"/>
        <v>32.541473730239822</v>
      </c>
      <c r="R114" s="15">
        <v>724</v>
      </c>
      <c r="S114" s="15">
        <f t="shared" si="4"/>
        <v>777086.91071266506</v>
      </c>
      <c r="T114" s="15">
        <f t="shared" ref="T114:T130" si="19">2*J114</f>
        <v>146756.93362725276</v>
      </c>
      <c r="U114" s="15">
        <f t="shared" si="6"/>
        <v>923843.84433991788</v>
      </c>
      <c r="V114" s="15" t="str">
        <f>VLOOKUP(B114,NUTS_Europa!$B$2:$F$41,5,FALSE)</f>
        <v>Región de Murcia</v>
      </c>
      <c r="W114" s="15" t="str">
        <f>VLOOKUP(C114,Puertos!$N$3:$O$27,2,FALSE)</f>
        <v>Málaga</v>
      </c>
      <c r="X114" s="15" t="str">
        <f>VLOOKUP(D114,NUTS_Europa!$B$2:$F$41,5,FALSE)</f>
        <v>Cataluña</v>
      </c>
      <c r="Y114" s="15" t="str">
        <f>VLOOKUP(E114,Puertos!$N$3:$O$27,2,FALSE)</f>
        <v>Valencia</v>
      </c>
      <c r="Z114" s="15">
        <f t="shared" si="7"/>
        <v>1.3558947387599927</v>
      </c>
    </row>
    <row r="115" spans="2:29" s="15" customFormat="1" x14ac:dyDescent="0.25">
      <c r="B115" s="15" t="str">
        <f>VLOOKUP(F115,NUTS_Europa!$A$2:$C$81,2,FALSE)</f>
        <v>ES51</v>
      </c>
      <c r="C115" s="15">
        <f>VLOOKUP(F115,NUTS_Europa!$A$2:$C$81,3,FALSE)</f>
        <v>1064</v>
      </c>
      <c r="D115" s="15" t="str">
        <f>VLOOKUP(G115,NUTS_Europa!$A$2:$C$81,2,FALSE)</f>
        <v>FRD2</v>
      </c>
      <c r="E115" s="15">
        <f>VLOOKUP(G115,NUTS_Europa!$A$2:$C$81,3,FALSE)</f>
        <v>271</v>
      </c>
      <c r="F115" s="15">
        <v>55</v>
      </c>
      <c r="G115" s="15">
        <v>60</v>
      </c>
      <c r="H115" s="15">
        <v>170363.52098564262</v>
      </c>
      <c r="I115" s="15">
        <v>5540348.0050628399</v>
      </c>
      <c r="J115" s="15">
        <f t="shared" si="1"/>
        <v>178720.90338912388</v>
      </c>
      <c r="K115" s="15">
        <v>507158.32770000002</v>
      </c>
      <c r="L115" s="15">
        <v>90.647058823529406</v>
      </c>
      <c r="M115" s="15">
        <v>12.077690760162707</v>
      </c>
      <c r="N115" s="15">
        <v>0.64088777032564392</v>
      </c>
      <c r="O115" s="17">
        <v>323.56046576339998</v>
      </c>
      <c r="P115" s="15">
        <f t="shared" si="2"/>
        <v>0.64088777032564392</v>
      </c>
      <c r="Q115" s="15">
        <f t="shared" si="3"/>
        <v>103.36563735401776</v>
      </c>
      <c r="R115" s="17">
        <f>O115</f>
        <v>323.56046576339998</v>
      </c>
      <c r="S115" s="15">
        <f t="shared" si="4"/>
        <v>170363.52098564262</v>
      </c>
      <c r="T115" s="15">
        <f t="shared" si="19"/>
        <v>357441.80677824776</v>
      </c>
      <c r="U115" s="15">
        <f t="shared" si="6"/>
        <v>527805.32776389038</v>
      </c>
      <c r="V115" s="15" t="str">
        <f>VLOOKUP(B115,NUTS_Europa!$B$2:$F$41,5,FALSE)</f>
        <v>Cataluña</v>
      </c>
      <c r="W115" s="15" t="str">
        <f>VLOOKUP(C115,Puertos!$N$3:$O$27,2,FALSE)</f>
        <v>Valencia</v>
      </c>
      <c r="X115" s="15" t="str">
        <f>VLOOKUP(D115,NUTS_Europa!$B$2:$F$41,5,FALSE)</f>
        <v xml:space="preserve">Haute-Normandie </v>
      </c>
      <c r="Y115" s="15" t="str">
        <f>VLOOKUP(E115,Puertos!$N$3:$O$27,2,FALSE)</f>
        <v>Lyon</v>
      </c>
      <c r="Z115" s="15">
        <f t="shared" si="7"/>
        <v>4.3069015564174071</v>
      </c>
    </row>
    <row r="116" spans="2:29" s="15" customFormat="1" x14ac:dyDescent="0.25">
      <c r="B116" s="15" t="str">
        <f>VLOOKUP(G116,NUTS_Europa!$A$2:$C$81,2,FALSE)</f>
        <v>FRD2</v>
      </c>
      <c r="C116" s="15">
        <f>VLOOKUP(G116,NUTS_Europa!$A$2:$C$81,3,FALSE)</f>
        <v>271</v>
      </c>
      <c r="D116" s="15" t="str">
        <f>VLOOKUP(F116,NUTS_Europa!$A$2:$C$81,2,FALSE)</f>
        <v>ES21</v>
      </c>
      <c r="E116" s="15">
        <f>VLOOKUP(F116,NUTS_Europa!$A$2:$C$81,3,FALSE)</f>
        <v>1063</v>
      </c>
      <c r="F116" s="15">
        <v>54</v>
      </c>
      <c r="G116" s="15">
        <v>60</v>
      </c>
      <c r="H116" s="15">
        <v>278286.24218795553</v>
      </c>
      <c r="I116" s="15">
        <v>14569526.260714889</v>
      </c>
      <c r="J116" s="15">
        <f t="shared" si="1"/>
        <v>469984.71808757703</v>
      </c>
      <c r="K116" s="15">
        <v>159445.52859999999</v>
      </c>
      <c r="L116" s="15">
        <v>98.17647058823529</v>
      </c>
      <c r="M116" s="15">
        <v>12.247594289839292</v>
      </c>
      <c r="N116" s="15">
        <v>0.64088777032564392</v>
      </c>
      <c r="O116" s="17">
        <v>323.56046576339998</v>
      </c>
      <c r="P116" s="15">
        <f t="shared" si="2"/>
        <v>0.64088777032564392</v>
      </c>
      <c r="Q116" s="15">
        <f t="shared" si="3"/>
        <v>111.06495264840022</v>
      </c>
      <c r="R116" s="17">
        <f>O116</f>
        <v>323.56046576339998</v>
      </c>
      <c r="S116" s="15">
        <f t="shared" si="4"/>
        <v>278286.24218795553</v>
      </c>
      <c r="T116" s="15">
        <f t="shared" si="19"/>
        <v>939969.43617515406</v>
      </c>
      <c r="U116" s="15">
        <f t="shared" si="6"/>
        <v>1218255.6783631095</v>
      </c>
      <c r="V116" s="15" t="str">
        <f>VLOOKUP(B116,NUTS_Europa!$B$2:$F$41,5,FALSE)</f>
        <v xml:space="preserve">Haute-Normandie </v>
      </c>
      <c r="W116" s="15" t="str">
        <f>VLOOKUP(C116,Puertos!$N$3:$O$27,2,FALSE)</f>
        <v>Lyon</v>
      </c>
      <c r="X116" s="15" t="str">
        <f>VLOOKUP(D116,NUTS_Europa!$B$2:$F$41,5,FALSE)</f>
        <v>País Vasco</v>
      </c>
      <c r="Y116" s="15" t="str">
        <f>VLOOKUP(E116,Puertos!$N$3:$O$27,2,FALSE)</f>
        <v>Barcelona</v>
      </c>
      <c r="Z116" s="15">
        <f t="shared" si="7"/>
        <v>4.6277063603500093</v>
      </c>
    </row>
    <row r="117" spans="2:29" s="15" customFormat="1" x14ac:dyDescent="0.25">
      <c r="O117" s="17"/>
    </row>
    <row r="118" spans="2:29" s="15" customFormat="1" x14ac:dyDescent="0.25">
      <c r="B118" s="15" t="s">
        <v>27</v>
      </c>
      <c r="O118" s="17"/>
    </row>
    <row r="119" spans="2:29" s="15" customFormat="1" x14ac:dyDescent="0.25">
      <c r="B119" s="15" t="str">
        <f>B110</f>
        <v>nodo inicial</v>
      </c>
      <c r="C119" s="15" t="str">
        <f t="shared" ref="C119:I119" si="20">C110</f>
        <v>puerto O</v>
      </c>
      <c r="D119" s="15" t="str">
        <f t="shared" si="20"/>
        <v>nodo final</v>
      </c>
      <c r="E119" s="15" t="str">
        <f t="shared" si="20"/>
        <v>puerto D</v>
      </c>
      <c r="F119" s="15" t="str">
        <f t="shared" si="20"/>
        <v>Var1</v>
      </c>
      <c r="G119" s="15" t="str">
        <f t="shared" si="20"/>
        <v>Var2</v>
      </c>
      <c r="H119" s="15" t="str">
        <f t="shared" si="20"/>
        <v>Coste variable</v>
      </c>
      <c r="I119" s="15" t="str">
        <f t="shared" si="20"/>
        <v>Coste fijo</v>
      </c>
      <c r="K119" s="15" t="str">
        <f>K110</f>
        <v>flow</v>
      </c>
      <c r="L119" s="15" t="str">
        <f>L110</f>
        <v>TiempoNav</v>
      </c>
      <c r="M119" s="15" t="str">
        <f>M110</f>
        <v>TiempoPort</v>
      </c>
      <c r="N119" s="15" t="str">
        <f>N110</f>
        <v>TiempoCD</v>
      </c>
      <c r="O119" s="17" t="str">
        <f>O110</f>
        <v>offer</v>
      </c>
    </row>
    <row r="120" spans="2:29" s="15" customFormat="1" x14ac:dyDescent="0.25">
      <c r="B120" s="15" t="str">
        <f>VLOOKUP(F120,NUTS_Europa!$A$2:$C$81,2,FALSE)</f>
        <v>ES61</v>
      </c>
      <c r="C120" s="15">
        <f>VLOOKUP(F120,NUTS_Europa!$A$2:$C$81,3,FALSE)</f>
        <v>61</v>
      </c>
      <c r="D120" s="15" t="str">
        <f>VLOOKUP(G120,NUTS_Europa!$A$2:$C$81,2,FALSE)</f>
        <v>PT11</v>
      </c>
      <c r="E120" s="15">
        <f>VLOOKUP(G120,NUTS_Europa!$A$2:$C$81,3,FALSE)</f>
        <v>111</v>
      </c>
      <c r="F120" s="15">
        <v>17</v>
      </c>
      <c r="G120" s="15">
        <v>36</v>
      </c>
      <c r="H120" s="15">
        <v>1867160.9172228076</v>
      </c>
      <c r="I120" s="15">
        <v>2176217.3818414751</v>
      </c>
      <c r="K120" s="15">
        <v>507158.32770000002</v>
      </c>
      <c r="L120" s="15">
        <v>18.834705882352942</v>
      </c>
      <c r="M120" s="15">
        <v>10.102825391266819</v>
      </c>
      <c r="N120" s="15">
        <v>4.9949562656248236</v>
      </c>
      <c r="O120" s="17">
        <v>3201.9684368426078</v>
      </c>
    </row>
    <row r="121" spans="2:29" s="15" customFormat="1" x14ac:dyDescent="0.25">
      <c r="B121" s="15" t="str">
        <f>VLOOKUP(G121,NUTS_Europa!$A$2:$C$81,2,FALSE)</f>
        <v>PT11</v>
      </c>
      <c r="C121" s="15">
        <f>VLOOKUP(G121,NUTS_Europa!$A$2:$C$81,3,FALSE)</f>
        <v>111</v>
      </c>
      <c r="D121" s="15" t="str">
        <f>VLOOKUP(F121,NUTS_Europa!$A$2:$C$81,2,FALSE)</f>
        <v>FRJ1</v>
      </c>
      <c r="E121" s="15">
        <f>VLOOKUP(F121,NUTS_Europa!$A$2:$C$81,3,FALSE)</f>
        <v>1063</v>
      </c>
      <c r="F121" s="15">
        <v>26</v>
      </c>
      <c r="G121" s="15">
        <v>36</v>
      </c>
      <c r="H121" s="15">
        <v>2175263.2457477204</v>
      </c>
      <c r="I121" s="15">
        <v>12635287.529625895</v>
      </c>
      <c r="K121" s="15">
        <v>114346.8514</v>
      </c>
      <c r="L121" s="15">
        <v>56.881764705882354</v>
      </c>
      <c r="M121" s="15">
        <v>10.22032754602739</v>
      </c>
      <c r="N121" s="15">
        <v>5.3661790041837474</v>
      </c>
      <c r="O121" s="17">
        <v>3201.9684368426078</v>
      </c>
    </row>
    <row r="122" spans="2:29" s="15" customFormat="1" x14ac:dyDescent="0.25">
      <c r="B122" s="15" t="str">
        <f>VLOOKUP(F122,NUTS_Europa!$A$2:$C$81,2,FALSE)</f>
        <v>FRJ1</v>
      </c>
      <c r="C122" s="15">
        <f>VLOOKUP(F122,NUTS_Europa!$A$2:$C$81,3,FALSE)</f>
        <v>1063</v>
      </c>
      <c r="D122" s="15" t="str">
        <f>VLOOKUP(G122,NUTS_Europa!$A$2:$C$81,2,FALSE)</f>
        <v>PT17</v>
      </c>
      <c r="E122" s="15">
        <f>VLOOKUP(G122,NUTS_Europa!$A$2:$C$81,3,FALSE)</f>
        <v>294</v>
      </c>
      <c r="F122" s="15">
        <v>26</v>
      </c>
      <c r="G122" s="15">
        <v>39</v>
      </c>
      <c r="H122" s="15">
        <v>1511030.8834766399</v>
      </c>
      <c r="I122" s="15">
        <v>12244843.037212431</v>
      </c>
      <c r="K122" s="15">
        <v>137713.6226</v>
      </c>
      <c r="L122" s="15">
        <v>47.882352941176471</v>
      </c>
      <c r="M122" s="15">
        <v>11.118176440015972</v>
      </c>
      <c r="N122" s="15">
        <v>4.8926926113752733</v>
      </c>
      <c r="O122" s="17">
        <v>2919.4418040438927</v>
      </c>
    </row>
    <row r="123" spans="2:29" s="15" customFormat="1" x14ac:dyDescent="0.25">
      <c r="B123" s="15" t="str">
        <f>VLOOKUP(G123,NUTS_Europa!$A$2:$C$81,2,FALSE)</f>
        <v>PT17</v>
      </c>
      <c r="C123" s="15">
        <f>VLOOKUP(G123,NUTS_Europa!$A$2:$C$81,3,FALSE)</f>
        <v>294</v>
      </c>
      <c r="D123" s="15" t="str">
        <f>VLOOKUP(F123,NUTS_Europa!$A$2:$C$81,2,FALSE)</f>
        <v>PT15</v>
      </c>
      <c r="E123" s="15">
        <f>VLOOKUP(F123,NUTS_Europa!$A$2:$C$81,3,FALSE)</f>
        <v>1065</v>
      </c>
      <c r="F123" s="15">
        <v>37</v>
      </c>
      <c r="G123" s="15">
        <v>39</v>
      </c>
      <c r="H123" s="15">
        <v>917510.44361320406</v>
      </c>
      <c r="I123" s="15">
        <v>1568484.3415966437</v>
      </c>
      <c r="K123" s="15">
        <v>507158.32770000002</v>
      </c>
      <c r="L123" s="15">
        <v>2.6470588235294117</v>
      </c>
      <c r="M123" s="15">
        <v>11.353720159142842</v>
      </c>
      <c r="N123" s="15">
        <v>4.8926926113752733</v>
      </c>
      <c r="O123" s="17">
        <v>2919.4418040438927</v>
      </c>
    </row>
    <row r="124" spans="2:29" s="15" customFormat="1" x14ac:dyDescent="0.25">
      <c r="B124" s="15" t="str">
        <f>VLOOKUP(F124,NUTS_Europa!$A$2:$C$81,2,FALSE)</f>
        <v>PT15</v>
      </c>
      <c r="C124" s="15">
        <f>VLOOKUP(F124,NUTS_Europa!$A$2:$C$81,3,FALSE)</f>
        <v>1065</v>
      </c>
      <c r="D124" s="15" t="str">
        <f>VLOOKUP(G124,NUTS_Europa!$A$2:$C$81,2,FALSE)</f>
        <v>PT16</v>
      </c>
      <c r="E124" s="15">
        <f>VLOOKUP(G124,NUTS_Europa!$A$2:$C$81,3,FALSE)</f>
        <v>111</v>
      </c>
      <c r="F124" s="15">
        <v>37</v>
      </c>
      <c r="G124" s="15">
        <v>38</v>
      </c>
      <c r="H124" s="15">
        <v>1419200.7286806959</v>
      </c>
      <c r="I124" s="15">
        <v>1982898.1286375024</v>
      </c>
      <c r="K124" s="15">
        <v>198656.2873</v>
      </c>
      <c r="L124" s="15">
        <v>12.176470588235293</v>
      </c>
      <c r="M124" s="15">
        <v>10.455871265154261</v>
      </c>
      <c r="N124" s="15">
        <v>5.3661790041837474</v>
      </c>
      <c r="O124" s="17">
        <v>3201.9684368426078</v>
      </c>
    </row>
    <row r="125" spans="2:29" s="15" customFormat="1" x14ac:dyDescent="0.25">
      <c r="B125" s="15" t="str">
        <f>VLOOKUP(G125,NUTS_Europa!$A$2:$C$81,2,FALSE)</f>
        <v>PT16</v>
      </c>
      <c r="C125" s="15">
        <f>VLOOKUP(G125,NUTS_Europa!$A$2:$C$81,3,FALSE)</f>
        <v>111</v>
      </c>
      <c r="D125" s="15" t="str">
        <f>VLOOKUP(F125,NUTS_Europa!$A$2:$C$81,2,FALSE)</f>
        <v>ES61</v>
      </c>
      <c r="E125" s="15">
        <f>VLOOKUP(F125,NUTS_Europa!$A$2:$C$81,3,FALSE)</f>
        <v>61</v>
      </c>
      <c r="F125" s="15">
        <v>17</v>
      </c>
      <c r="G125" s="15">
        <v>38</v>
      </c>
      <c r="H125" s="15">
        <v>1762056.3032834493</v>
      </c>
      <c r="I125" s="15">
        <v>2176217.3818414751</v>
      </c>
      <c r="K125" s="15">
        <v>118487.9544</v>
      </c>
      <c r="L125" s="15">
        <v>18.834705882352942</v>
      </c>
      <c r="M125" s="15">
        <v>10.102825391266819</v>
      </c>
      <c r="N125" s="15">
        <v>4.9949562656248236</v>
      </c>
      <c r="O125" s="17">
        <v>3201.9684368426078</v>
      </c>
    </row>
    <row r="126" spans="2:29" s="15" customFormat="1" x14ac:dyDescent="0.25">
      <c r="O126" s="17"/>
    </row>
    <row r="127" spans="2:29" s="15" customFormat="1" x14ac:dyDescent="0.25">
      <c r="B127" s="15" t="s">
        <v>103</v>
      </c>
      <c r="O127" s="17"/>
    </row>
    <row r="128" spans="2:29" s="15" customFormat="1" x14ac:dyDescent="0.25">
      <c r="B128" s="15" t="str">
        <f>B3</f>
        <v>nodo inicial</v>
      </c>
      <c r="C128" s="15" t="str">
        <f t="shared" ref="C128:I128" si="21">C3</f>
        <v>puerto O</v>
      </c>
      <c r="D128" s="15" t="str">
        <f t="shared" si="21"/>
        <v>nodo final</v>
      </c>
      <c r="E128" s="15" t="str">
        <f t="shared" si="21"/>
        <v>puerto D</v>
      </c>
      <c r="F128" s="15" t="str">
        <f t="shared" si="21"/>
        <v>Var1</v>
      </c>
      <c r="G128" s="15" t="str">
        <f t="shared" si="21"/>
        <v>Var2</v>
      </c>
      <c r="H128" s="15" t="str">
        <f t="shared" si="21"/>
        <v>Coste variable</v>
      </c>
      <c r="I128" s="15" t="str">
        <f t="shared" si="21"/>
        <v>Coste fijo</v>
      </c>
      <c r="J128" s="15" t="str">
        <f>J110</f>
        <v>Coste fijo/buque</v>
      </c>
      <c r="K128" s="15" t="str">
        <f>J3</f>
        <v>flow</v>
      </c>
      <c r="L128" s="15" t="str">
        <f>K3</f>
        <v>TiempoNav</v>
      </c>
      <c r="M128" s="15" t="str">
        <f>L3</f>
        <v>TiempoPort</v>
      </c>
      <c r="N128" s="15" t="str">
        <f>M3</f>
        <v>TiempoCD</v>
      </c>
      <c r="O128" s="17" t="str">
        <f>N3</f>
        <v>offer</v>
      </c>
      <c r="P128" s="15" t="str">
        <f>P110</f>
        <v>Tiempo C/D</v>
      </c>
      <c r="Q128" s="15" t="str">
        <f t="shared" ref="Q128:Y128" si="22">Q110</f>
        <v>Tiempo total</v>
      </c>
      <c r="R128" s="15" t="str">
        <f t="shared" si="22"/>
        <v>TEUs/buque</v>
      </c>
      <c r="S128" s="15" t="str">
        <f t="shared" si="22"/>
        <v>Coste variable</v>
      </c>
      <c r="T128" s="15" t="str">
        <f t="shared" si="22"/>
        <v>Coste fijo</v>
      </c>
      <c r="U128" s="15" t="str">
        <f t="shared" si="22"/>
        <v>Coste Total</v>
      </c>
      <c r="V128" s="15" t="str">
        <f t="shared" si="22"/>
        <v>Nodo inicial</v>
      </c>
      <c r="W128" s="15" t="str">
        <f t="shared" si="22"/>
        <v>Puerto O</v>
      </c>
      <c r="X128" s="15" t="str">
        <f t="shared" si="22"/>
        <v>Nodo final</v>
      </c>
      <c r="Y128" s="15" t="str">
        <f t="shared" si="22"/>
        <v>Puerto D</v>
      </c>
    </row>
    <row r="129" spans="2:29" s="15" customFormat="1" x14ac:dyDescent="0.25">
      <c r="B129" s="15" t="str">
        <f>VLOOKUP(F129,NUTS_Europa!$A$2:$C$81,2,FALSE)</f>
        <v>BE21</v>
      </c>
      <c r="C129" s="15">
        <f>VLOOKUP(F129,NUTS_Europa!$A$2:$C$81,3,FALSE)</f>
        <v>253</v>
      </c>
      <c r="D129" s="15" t="str">
        <f>VLOOKUP(G129,NUTS_Europa!$A$2:$C$81,2,FALSE)</f>
        <v>BE25</v>
      </c>
      <c r="E129" s="15">
        <f>VLOOKUP(G129,NUTS_Europa!$A$2:$C$81,3,FALSE)</f>
        <v>235</v>
      </c>
      <c r="F129" s="15">
        <v>1</v>
      </c>
      <c r="G129" s="15">
        <v>3</v>
      </c>
      <c r="H129" s="16">
        <v>298540.64767995797</v>
      </c>
      <c r="I129" s="16">
        <v>1647247.6355416607</v>
      </c>
      <c r="J129" s="15">
        <f t="shared" si="1"/>
        <v>53137.020501343897</v>
      </c>
      <c r="K129" s="15">
        <v>135416.16140000001</v>
      </c>
      <c r="L129" s="15">
        <v>7.3999999999999995</v>
      </c>
      <c r="M129" s="15">
        <v>7.0107375488138679</v>
      </c>
      <c r="N129" s="15">
        <v>3.2621205613440782</v>
      </c>
      <c r="O129" s="17">
        <v>1644.4693436659541</v>
      </c>
      <c r="P129" s="15">
        <f t="shared" si="2"/>
        <v>0</v>
      </c>
      <c r="Q129" s="15">
        <f t="shared" si="3"/>
        <v>14.410737548813866</v>
      </c>
      <c r="S129" s="15">
        <f t="shared" si="4"/>
        <v>0</v>
      </c>
      <c r="T129" s="15">
        <f t="shared" si="19"/>
        <v>106274.04100268779</v>
      </c>
      <c r="U129" s="15">
        <f t="shared" si="6"/>
        <v>106274.04100268779</v>
      </c>
      <c r="V129" s="15" t="str">
        <f>VLOOKUP(B129,NUTS_Europa!$B$2:$F$41,5,FALSE)</f>
        <v>Prov. Antwerpen</v>
      </c>
      <c r="W129" s="15" t="str">
        <f>VLOOKUP(C129,Puertos!$N$3:$O$27,2,FALSE)</f>
        <v>Amberes</v>
      </c>
      <c r="X129" s="15" t="str">
        <f>VLOOKUP(D129,NUTS_Europa!$B$2:$F$41,5,FALSE)</f>
        <v>Prov. West-Vlaanderen</v>
      </c>
      <c r="Y129" s="15" t="str">
        <f>VLOOKUP(E129,Puertos!$N$3:$O$27,2,FALSE)</f>
        <v>Dunkerque</v>
      </c>
      <c r="Z129" s="15">
        <f t="shared" si="7"/>
        <v>0.60044739786724444</v>
      </c>
    </row>
    <row r="130" spans="2:29" s="15" customFormat="1" x14ac:dyDescent="0.25">
      <c r="B130" s="15" t="str">
        <f>VLOOKUP(G130,NUTS_Europa!$A$2:$C$81,2,FALSE)</f>
        <v>BE25</v>
      </c>
      <c r="C130" s="15">
        <f>VLOOKUP(G130,NUTS_Europa!$A$2:$C$81,3,FALSE)</f>
        <v>235</v>
      </c>
      <c r="D130" s="15" t="str">
        <f>VLOOKUP(F130,NUTS_Europa!$A$2:$C$81,2,FALSE)</f>
        <v>BE23</v>
      </c>
      <c r="E130" s="15">
        <f>VLOOKUP(F130,NUTS_Europa!$A$2:$C$81,3,FALSE)</f>
        <v>253</v>
      </c>
      <c r="F130" s="15">
        <v>2</v>
      </c>
      <c r="G130" s="15">
        <v>3</v>
      </c>
      <c r="H130" s="15">
        <v>371953.04811989353</v>
      </c>
      <c r="I130" s="15">
        <v>1647247.6355416607</v>
      </c>
      <c r="J130" s="15">
        <f t="shared" si="1"/>
        <v>53137.020501343897</v>
      </c>
      <c r="K130" s="15">
        <v>135416.16140000001</v>
      </c>
      <c r="L130" s="15">
        <v>7.3999999999999995</v>
      </c>
      <c r="M130" s="15">
        <v>7.0107375488138679</v>
      </c>
      <c r="N130" s="15">
        <v>3.2621205613440782</v>
      </c>
      <c r="O130" s="17">
        <v>1644.4693436659541</v>
      </c>
      <c r="P130" s="15">
        <f t="shared" si="2"/>
        <v>0</v>
      </c>
      <c r="Q130" s="15">
        <f t="shared" si="3"/>
        <v>14.410737548813866</v>
      </c>
      <c r="S130" s="15">
        <f t="shared" si="4"/>
        <v>0</v>
      </c>
      <c r="T130" s="15">
        <f t="shared" si="19"/>
        <v>106274.04100268779</v>
      </c>
      <c r="U130" s="15">
        <f t="shared" si="6"/>
        <v>106274.04100268779</v>
      </c>
      <c r="V130" s="15" t="str">
        <f>VLOOKUP(B130,NUTS_Europa!$B$2:$F$41,5,FALSE)</f>
        <v>Prov. West-Vlaanderen</v>
      </c>
      <c r="W130" s="15" t="str">
        <f>VLOOKUP(C130,Puertos!$N$3:$O$27,2,FALSE)</f>
        <v>Dunkerque</v>
      </c>
      <c r="X130" s="15" t="str">
        <f>VLOOKUP(D130,NUTS_Europa!$B$2:$F$41,5,FALSE)</f>
        <v>Prov. Oost-Vlaanderen</v>
      </c>
      <c r="Y130" s="15" t="str">
        <f>VLOOKUP(E130,Puertos!$N$3:$O$27,2,FALSE)</f>
        <v>Amberes</v>
      </c>
      <c r="Z130" s="15">
        <f t="shared" si="7"/>
        <v>0.60044739786724444</v>
      </c>
    </row>
    <row r="131" spans="2:29" s="15" customFormat="1" x14ac:dyDescent="0.25">
      <c r="B131" s="15" t="str">
        <f>VLOOKUP(F131,NUTS_Europa!$A$2:$C$81,2,FALSE)</f>
        <v>BE23</v>
      </c>
      <c r="C131" s="15">
        <f>VLOOKUP(F131,NUTS_Europa!$A$2:$C$81,3,FALSE)</f>
        <v>253</v>
      </c>
      <c r="D131" s="15" t="str">
        <f>VLOOKUP(G131,NUTS_Europa!$A$2:$C$81,2,FALSE)</f>
        <v>ES21</v>
      </c>
      <c r="E131" s="15">
        <f>VLOOKUP(G131,NUTS_Europa!$A$2:$C$81,3,FALSE)</f>
        <v>163</v>
      </c>
      <c r="F131" s="15">
        <v>2</v>
      </c>
      <c r="G131" s="15">
        <v>14</v>
      </c>
      <c r="H131" s="15">
        <v>757376.53322927433</v>
      </c>
      <c r="I131" s="15">
        <v>3538893.4442154621</v>
      </c>
      <c r="J131" s="15">
        <f t="shared" si="1"/>
        <v>114157.85303920845</v>
      </c>
      <c r="K131" s="15">
        <v>145277.79319999999</v>
      </c>
      <c r="L131" s="15">
        <v>45.641764705882352</v>
      </c>
      <c r="M131" s="15">
        <v>9.6957924007869334</v>
      </c>
      <c r="N131" s="15">
        <v>7.0510801760087141</v>
      </c>
      <c r="O131" s="17">
        <v>3085.0404340770574</v>
      </c>
      <c r="P131" s="15">
        <f t="shared" si="2"/>
        <v>1.6547536917316132</v>
      </c>
      <c r="Q131" s="15">
        <f t="shared" si="3"/>
        <v>56.992310798400901</v>
      </c>
      <c r="R131" s="15">
        <v>724</v>
      </c>
      <c r="S131" s="15">
        <f t="shared" si="4"/>
        <v>177741.79035097157</v>
      </c>
      <c r="T131" s="15">
        <f>J131</f>
        <v>114157.85303920845</v>
      </c>
      <c r="U131" s="15">
        <f t="shared" si="6"/>
        <v>291899.64339018002</v>
      </c>
      <c r="V131" s="15" t="str">
        <f>VLOOKUP(B131,NUTS_Europa!$B$2:$F$41,5,FALSE)</f>
        <v>Prov. Oost-Vlaanderen</v>
      </c>
      <c r="W131" s="15" t="str">
        <f>VLOOKUP(C131,Puertos!$N$3:$O$27,2,FALSE)</f>
        <v>Amberes</v>
      </c>
      <c r="X131" s="15" t="str">
        <f>VLOOKUP(D131,NUTS_Europa!$B$2:$F$41,5,FALSE)</f>
        <v>País Vasco</v>
      </c>
      <c r="Y131" s="15" t="str">
        <f>VLOOKUP(E131,Puertos!$N$3:$O$27,2,FALSE)</f>
        <v>Bilbao</v>
      </c>
      <c r="Z131" s="15">
        <f t="shared" si="7"/>
        <v>2.3746796166000377</v>
      </c>
      <c r="AA131" s="15">
        <f>Q131+Q134+Q139+Q142</f>
        <v>157.26474263789274</v>
      </c>
      <c r="AB131" s="15">
        <f>AA131/24</f>
        <v>6.5526976099121974</v>
      </c>
      <c r="AC131" s="15">
        <f>AB131/7</f>
        <v>0.93609965855888533</v>
      </c>
    </row>
    <row r="132" spans="2:29" s="15" customFormat="1" x14ac:dyDescent="0.25">
      <c r="B132" s="15" t="str">
        <f>VLOOKUP(F133,NUTS_Europa!$A$2:$C$81,2,FALSE)</f>
        <v>ES13</v>
      </c>
      <c r="C132" s="15">
        <f>VLOOKUP(F133,NUTS_Europa!$A$2:$C$81,3,FALSE)</f>
        <v>163</v>
      </c>
      <c r="D132" s="15" t="str">
        <f>VLOOKUP(G133,NUTS_Europa!$A$2:$C$81,2,FALSE)</f>
        <v>FRI1</v>
      </c>
      <c r="E132" s="15">
        <f>VLOOKUP(G133,NUTS_Europa!$A$2:$C$81,3,FALSE)</f>
        <v>283</v>
      </c>
      <c r="F132" s="15">
        <v>14</v>
      </c>
      <c r="G132" s="15">
        <v>24</v>
      </c>
      <c r="H132" s="15">
        <v>911249.63885327533</v>
      </c>
      <c r="I132" s="15">
        <v>1897619.5851683717</v>
      </c>
      <c r="J132" s="15">
        <f t="shared" si="1"/>
        <v>61213.535005431346</v>
      </c>
      <c r="K132" s="15">
        <v>123614.25509999999</v>
      </c>
      <c r="L132" s="15">
        <v>11.052941176470588</v>
      </c>
      <c r="M132" s="15">
        <v>12.495148445676289</v>
      </c>
      <c r="N132" s="15">
        <v>4.3190488929168307</v>
      </c>
      <c r="O132" s="17">
        <v>2110.3462577932792</v>
      </c>
      <c r="P132" s="15">
        <f t="shared" si="2"/>
        <v>1.4817432859295703</v>
      </c>
      <c r="Q132" s="15">
        <f t="shared" si="3"/>
        <v>25.029832908076447</v>
      </c>
      <c r="R132" s="15">
        <v>724</v>
      </c>
      <c r="S132" s="15">
        <f t="shared" si="4"/>
        <v>312623.92893744603</v>
      </c>
      <c r="T132" s="15">
        <f t="shared" ref="T132:T142" si="23">J132</f>
        <v>61213.535005431346</v>
      </c>
      <c r="U132" s="15">
        <f t="shared" si="6"/>
        <v>373837.46394287737</v>
      </c>
      <c r="V132" s="15" t="str">
        <f>VLOOKUP(B132,NUTS_Europa!$B$2:$F$41,5,FALSE)</f>
        <v>Cantabria</v>
      </c>
      <c r="W132" s="15" t="str">
        <f>VLOOKUP(C132,Puertos!$N$3:$O$27,2,FALSE)</f>
        <v>Bilbao</v>
      </c>
      <c r="X132" s="15" t="str">
        <f>VLOOKUP(D132,NUTS_Europa!$B$2:$F$41,5,FALSE)</f>
        <v>Aquitaine</v>
      </c>
      <c r="Y132" s="15" t="str">
        <f>VLOOKUP(E132,Puertos!$N$3:$O$27,2,FALSE)</f>
        <v>La Rochelle</v>
      </c>
      <c r="Z132" s="15">
        <f t="shared" si="7"/>
        <v>1.0429097045031852</v>
      </c>
    </row>
    <row r="133" spans="2:29" s="15" customFormat="1" x14ac:dyDescent="0.25">
      <c r="B133" s="15" t="str">
        <f>VLOOKUP(G132,NUTS_Europa!$A$2:$C$81,2,FALSE)</f>
        <v>FRI1</v>
      </c>
      <c r="C133" s="15">
        <f>VLOOKUP(G132,NUTS_Europa!$A$2:$C$81,3,FALSE)</f>
        <v>283</v>
      </c>
      <c r="D133" s="15" t="str">
        <f>VLOOKUP(F132,NUTS_Europa!$A$2:$C$81,2,FALSE)</f>
        <v>ES21</v>
      </c>
      <c r="E133" s="15">
        <f>VLOOKUP(F132,NUTS_Europa!$A$2:$C$81,3,FALSE)</f>
        <v>163</v>
      </c>
      <c r="F133" s="15">
        <v>13</v>
      </c>
      <c r="G133" s="15">
        <v>24</v>
      </c>
      <c r="H133" s="15">
        <v>1035385.2705676948</v>
      </c>
      <c r="I133" s="15">
        <v>1897619.5851683717</v>
      </c>
      <c r="J133" s="15">
        <f t="shared" si="1"/>
        <v>61213.535005431346</v>
      </c>
      <c r="K133" s="15">
        <v>127001.217</v>
      </c>
      <c r="L133" s="15">
        <v>11.052941176470588</v>
      </c>
      <c r="M133" s="15">
        <v>12.495148445676289</v>
      </c>
      <c r="N133" s="15">
        <v>4.3190488929168307</v>
      </c>
      <c r="O133" s="17">
        <v>2110.3462577932792</v>
      </c>
      <c r="P133" s="15">
        <f t="shared" si="2"/>
        <v>1.4817432859295703</v>
      </c>
      <c r="Q133" s="15">
        <f t="shared" si="3"/>
        <v>25.029832908076447</v>
      </c>
      <c r="R133" s="15">
        <v>724</v>
      </c>
      <c r="S133" s="15">
        <f t="shared" si="4"/>
        <v>355211.34653744608</v>
      </c>
      <c r="T133" s="15">
        <f t="shared" si="23"/>
        <v>61213.535005431346</v>
      </c>
      <c r="U133" s="15">
        <f t="shared" si="6"/>
        <v>416424.88154287741</v>
      </c>
      <c r="V133" s="15" t="str">
        <f>VLOOKUP(B133,NUTS_Europa!$B$2:$F$41,5,FALSE)</f>
        <v>Aquitaine</v>
      </c>
      <c r="W133" s="15" t="str">
        <f>VLOOKUP(C133,Puertos!$N$3:$O$27,2,FALSE)</f>
        <v>La Rochelle</v>
      </c>
      <c r="X133" s="15" t="str">
        <f>VLOOKUP(D133,NUTS_Europa!$B$2:$F$41,5,FALSE)</f>
        <v>País Vasco</v>
      </c>
      <c r="Y133" s="15" t="str">
        <f>VLOOKUP(E133,Puertos!$N$3:$O$27,2,FALSE)</f>
        <v>Bilbao</v>
      </c>
      <c r="Z133" s="15">
        <f t="shared" si="7"/>
        <v>1.0429097045031852</v>
      </c>
    </row>
    <row r="134" spans="2:29" s="15" customFormat="1" x14ac:dyDescent="0.25">
      <c r="B134" s="15" t="str">
        <f>VLOOKUP(F134,NUTS_Europa!$A$2:$C$81,2,FALSE)</f>
        <v>ES13</v>
      </c>
      <c r="C134" s="15">
        <f>VLOOKUP(F134,NUTS_Europa!$A$2:$C$81,3,FALSE)</f>
        <v>163</v>
      </c>
      <c r="D134" s="15" t="str">
        <f>VLOOKUP(G134,NUTS_Europa!$A$2:$C$81,2,FALSE)</f>
        <v>FRH0</v>
      </c>
      <c r="E134" s="15">
        <f>VLOOKUP(G134,NUTS_Europa!$A$2:$C$81,3,FALSE)</f>
        <v>283</v>
      </c>
      <c r="F134" s="15">
        <v>13</v>
      </c>
      <c r="G134" s="15">
        <v>23</v>
      </c>
      <c r="H134" s="15">
        <v>1212721.8873025794</v>
      </c>
      <c r="I134" s="15">
        <v>1897619.5851683717</v>
      </c>
      <c r="J134" s="15">
        <f t="shared" si="1"/>
        <v>61213.535005431346</v>
      </c>
      <c r="K134" s="15">
        <v>118487.9544</v>
      </c>
      <c r="L134" s="15">
        <v>11.052941176470588</v>
      </c>
      <c r="M134" s="15">
        <v>12.495148445676289</v>
      </c>
      <c r="N134" s="15">
        <v>4.3190488929168307</v>
      </c>
      <c r="O134" s="17">
        <v>2110.3462577932792</v>
      </c>
      <c r="P134" s="15">
        <f t="shared" si="2"/>
        <v>1.4817432859295703</v>
      </c>
      <c r="Q134" s="15">
        <f t="shared" si="3"/>
        <v>25.029832908076447</v>
      </c>
      <c r="R134" s="15">
        <v>724</v>
      </c>
      <c r="S134" s="15">
        <f t="shared" si="4"/>
        <v>416050.51453744597</v>
      </c>
      <c r="T134" s="15">
        <f t="shared" si="23"/>
        <v>61213.535005431346</v>
      </c>
      <c r="U134" s="15">
        <f t="shared" si="6"/>
        <v>477264.0495428773</v>
      </c>
      <c r="V134" s="15" t="str">
        <f>VLOOKUP(B134,NUTS_Europa!$B$2:$F$41,5,FALSE)</f>
        <v>Cantabria</v>
      </c>
      <c r="W134" s="15" t="str">
        <f>VLOOKUP(C134,Puertos!$N$3:$O$27,2,FALSE)</f>
        <v>Bilbao</v>
      </c>
      <c r="X134" s="15" t="str">
        <f>VLOOKUP(D134,NUTS_Europa!$B$2:$F$41,5,FALSE)</f>
        <v>Bretagne</v>
      </c>
      <c r="Y134" s="15" t="str">
        <f>VLOOKUP(E134,Puertos!$N$3:$O$27,2,FALSE)</f>
        <v>La Rochelle</v>
      </c>
      <c r="Z134" s="15">
        <f t="shared" si="7"/>
        <v>1.0429097045031852</v>
      </c>
    </row>
    <row r="135" spans="2:29" s="15" customFormat="1" x14ac:dyDescent="0.25">
      <c r="B135" s="15" t="str">
        <f>VLOOKUP(G135,NUTS_Europa!$A$2:$C$81,2,FALSE)</f>
        <v>FRH0</v>
      </c>
      <c r="C135" s="15">
        <f>VLOOKUP(G135,NUTS_Europa!$A$2:$C$81,3,FALSE)</f>
        <v>283</v>
      </c>
      <c r="D135" s="15" t="str">
        <f>VLOOKUP(F135,NUTS_Europa!$A$2:$C$81,2,FALSE)</f>
        <v>FRE1</v>
      </c>
      <c r="E135" s="15">
        <f>VLOOKUP(F135,NUTS_Europa!$A$2:$C$81,3,FALSE)</f>
        <v>220</v>
      </c>
      <c r="F135" s="15">
        <v>21</v>
      </c>
      <c r="G135" s="15">
        <v>23</v>
      </c>
      <c r="H135" s="15">
        <v>1125695.7221079301</v>
      </c>
      <c r="I135" s="15">
        <v>2951453.1298019816</v>
      </c>
      <c r="J135" s="15">
        <f t="shared" si="1"/>
        <v>95208.165477483271</v>
      </c>
      <c r="K135" s="15">
        <v>156784.57750000001</v>
      </c>
      <c r="L135" s="15">
        <v>35.411176470588238</v>
      </c>
      <c r="M135" s="15">
        <v>12.911157748947319</v>
      </c>
      <c r="N135" s="15">
        <v>3.8932761728126937</v>
      </c>
      <c r="O135" s="17">
        <v>2110.3462577932792</v>
      </c>
      <c r="P135" s="15">
        <f t="shared" si="2"/>
        <v>1.3356727308170968</v>
      </c>
      <c r="Q135" s="15">
        <f t="shared" si="3"/>
        <v>49.658006950352657</v>
      </c>
      <c r="R135" s="15">
        <v>724</v>
      </c>
      <c r="S135" s="15">
        <f t="shared" si="4"/>
        <v>386194.30332649034</v>
      </c>
      <c r="T135" s="15">
        <f t="shared" si="23"/>
        <v>95208.165477483271</v>
      </c>
      <c r="U135" s="15">
        <f t="shared" si="6"/>
        <v>481402.46880397364</v>
      </c>
      <c r="V135" s="15" t="str">
        <f>VLOOKUP(B135,NUTS_Europa!$B$2:$F$41,5,FALSE)</f>
        <v>Bretagne</v>
      </c>
      <c r="W135" s="15" t="str">
        <f>VLOOKUP(C135,Puertos!$N$3:$O$27,2,FALSE)</f>
        <v>La Rochelle</v>
      </c>
      <c r="X135" s="15" t="str">
        <f>VLOOKUP(D135,NUTS_Europa!$B$2:$F$41,5,FALSE)</f>
        <v>Nord-Pas de Calais</v>
      </c>
      <c r="Y135" s="15" t="str">
        <f>VLOOKUP(E135,Puertos!$N$3:$O$27,2,FALSE)</f>
        <v>Zeebrugge</v>
      </c>
      <c r="Z135" s="15">
        <f t="shared" si="7"/>
        <v>2.0690836229313607</v>
      </c>
    </row>
    <row r="136" spans="2:29" s="15" customFormat="1" x14ac:dyDescent="0.25">
      <c r="B136" s="15" t="str">
        <f>VLOOKUP(F136,NUTS_Europa!$A$2:$C$81,2,FALSE)</f>
        <v>FRE1</v>
      </c>
      <c r="C136" s="15">
        <f>VLOOKUP(F136,NUTS_Europa!$A$2:$C$81,3,FALSE)</f>
        <v>220</v>
      </c>
      <c r="D136" s="15" t="str">
        <f>VLOOKUP(G136,NUTS_Europa!$A$2:$C$81,2,FALSE)</f>
        <v>FRI3</v>
      </c>
      <c r="E136" s="15">
        <f>VLOOKUP(G136,NUTS_Europa!$A$2:$C$81,3,FALSE)</f>
        <v>283</v>
      </c>
      <c r="F136" s="15">
        <v>21</v>
      </c>
      <c r="G136" s="15">
        <v>25</v>
      </c>
      <c r="H136" s="15">
        <v>614467.50667689496</v>
      </c>
      <c r="I136" s="15">
        <v>2951453.1298019816</v>
      </c>
      <c r="J136" s="15">
        <f t="shared" si="1"/>
        <v>95208.165477483271</v>
      </c>
      <c r="K136" s="15">
        <v>117061.7148</v>
      </c>
      <c r="L136" s="15">
        <v>35.411176470588238</v>
      </c>
      <c r="M136" s="15">
        <v>12.911157748947319</v>
      </c>
      <c r="N136" s="15">
        <v>3.8932761728126937</v>
      </c>
      <c r="O136" s="17">
        <v>2110.3462577932792</v>
      </c>
      <c r="P136" s="15">
        <f t="shared" si="2"/>
        <v>1.3356727308170968</v>
      </c>
      <c r="Q136" s="15">
        <f t="shared" si="3"/>
        <v>49.658006950352657</v>
      </c>
      <c r="R136" s="15">
        <v>724</v>
      </c>
      <c r="S136" s="15">
        <f t="shared" si="4"/>
        <v>210806.38932649035</v>
      </c>
      <c r="T136" s="15">
        <f t="shared" si="23"/>
        <v>95208.165477483271</v>
      </c>
      <c r="U136" s="15">
        <f t="shared" si="6"/>
        <v>306014.55480397365</v>
      </c>
      <c r="V136" s="15" t="str">
        <f>VLOOKUP(B136,NUTS_Europa!$B$2:$F$41,5,FALSE)</f>
        <v>Nord-Pas de Calais</v>
      </c>
      <c r="W136" s="15" t="str">
        <f>VLOOKUP(C136,Puertos!$N$3:$O$27,2,FALSE)</f>
        <v>Zeebrugge</v>
      </c>
      <c r="X136" s="15" t="str">
        <f>VLOOKUP(D136,NUTS_Europa!$B$2:$F$41,5,FALSE)</f>
        <v>Poitou-Charentes</v>
      </c>
      <c r="Y136" s="15" t="str">
        <f>VLOOKUP(E136,Puertos!$N$3:$O$27,2,FALSE)</f>
        <v>La Rochelle</v>
      </c>
      <c r="Z136" s="15">
        <f t="shared" si="7"/>
        <v>2.0690836229313607</v>
      </c>
    </row>
    <row r="137" spans="2:29" s="15" customFormat="1" x14ac:dyDescent="0.25">
      <c r="B137" s="15" t="str">
        <f>VLOOKUP(G137,NUTS_Europa!$A$2:$C$81,2,FALSE)</f>
        <v>FRI3</v>
      </c>
      <c r="C137" s="15">
        <f>VLOOKUP(G137,NUTS_Europa!$A$2:$C$81,3,FALSE)</f>
        <v>283</v>
      </c>
      <c r="D137" s="15" t="str">
        <f>VLOOKUP(F137,NUTS_Europa!$A$2:$C$81,2,FALSE)</f>
        <v>DEF0</v>
      </c>
      <c r="E137" s="15">
        <f>VLOOKUP(F137,NUTS_Europa!$A$2:$C$81,3,FALSE)</f>
        <v>1069</v>
      </c>
      <c r="F137" s="15">
        <v>10</v>
      </c>
      <c r="G137" s="15">
        <v>25</v>
      </c>
      <c r="H137" s="15">
        <v>552481.31985117763</v>
      </c>
      <c r="I137" s="15">
        <v>3924965.3461499359</v>
      </c>
      <c r="J137" s="15">
        <f t="shared" si="1"/>
        <v>126611.78535967536</v>
      </c>
      <c r="K137" s="15">
        <v>156784.57750000001</v>
      </c>
      <c r="L137" s="15">
        <v>56.345882352941175</v>
      </c>
      <c r="M137" s="15">
        <v>10.23818248173362</v>
      </c>
      <c r="N137" s="15">
        <v>3.6757400501466893</v>
      </c>
      <c r="O137" s="17">
        <v>2110.3462577932792</v>
      </c>
      <c r="P137" s="15">
        <f t="shared" si="2"/>
        <v>1.2610422514687099</v>
      </c>
      <c r="Q137" s="15">
        <f t="shared" si="3"/>
        <v>67.8451070861435</v>
      </c>
      <c r="R137" s="15">
        <v>724</v>
      </c>
      <c r="S137" s="15">
        <f t="shared" si="4"/>
        <v>189540.68513406705</v>
      </c>
      <c r="T137" s="15">
        <f t="shared" si="23"/>
        <v>126611.78535967536</v>
      </c>
      <c r="U137" s="15">
        <f t="shared" si="6"/>
        <v>316152.47049374238</v>
      </c>
      <c r="V137" s="15" t="str">
        <f>VLOOKUP(B137,NUTS_Europa!$B$2:$F$41,5,FALSE)</f>
        <v>Poitou-Charentes</v>
      </c>
      <c r="W137" s="15" t="str">
        <f>VLOOKUP(C137,Puertos!$N$3:$O$27,2,FALSE)</f>
        <v>La Rochelle</v>
      </c>
      <c r="X137" s="15" t="str">
        <f>VLOOKUP(D137,NUTS_Europa!$B$2:$F$41,5,FALSE)</f>
        <v>Schleswig-Holstein</v>
      </c>
      <c r="Y137" s="15" t="str">
        <f>VLOOKUP(E137,Puertos!$N$3:$O$27,2,FALSE)</f>
        <v>Hamburgo</v>
      </c>
      <c r="Z137" s="15">
        <f t="shared" si="7"/>
        <v>2.8268794619226458</v>
      </c>
    </row>
    <row r="138" spans="2:29" s="15" customFormat="1" x14ac:dyDescent="0.25">
      <c r="B138" s="15" t="str">
        <f>VLOOKUP(F138,NUTS_Europa!$A$2:$C$81,2,FALSE)</f>
        <v>DEF0</v>
      </c>
      <c r="C138" s="15">
        <f>VLOOKUP(F138,NUTS_Europa!$A$2:$C$81,3,FALSE)</f>
        <v>1069</v>
      </c>
      <c r="D138" s="15" t="str">
        <f>VLOOKUP(G138,NUTS_Europa!$A$2:$C$81,2,FALSE)</f>
        <v>FRJ2</v>
      </c>
      <c r="E138" s="15">
        <f>VLOOKUP(G138,NUTS_Europa!$A$2:$C$81,3,FALSE)</f>
        <v>283</v>
      </c>
      <c r="F138" s="15">
        <v>10</v>
      </c>
      <c r="G138" s="15">
        <v>28</v>
      </c>
      <c r="H138" s="15">
        <v>1440549.845843843</v>
      </c>
      <c r="I138" s="15">
        <v>3924965.3461499359</v>
      </c>
      <c r="J138" s="15">
        <f t="shared" si="1"/>
        <v>126611.78535967536</v>
      </c>
      <c r="K138" s="15">
        <v>114203.5226</v>
      </c>
      <c r="L138" s="15">
        <v>56.345882352941175</v>
      </c>
      <c r="M138" s="15">
        <v>10.23818248173362</v>
      </c>
      <c r="N138" s="15">
        <v>3.6757400501466893</v>
      </c>
      <c r="O138" s="17">
        <v>2110.3462577932792</v>
      </c>
      <c r="P138" s="15">
        <f t="shared" si="2"/>
        <v>1.2610422514687099</v>
      </c>
      <c r="Q138" s="15">
        <f t="shared" si="3"/>
        <v>67.8451070861435</v>
      </c>
      <c r="R138" s="15">
        <v>724</v>
      </c>
      <c r="S138" s="15">
        <f t="shared" si="4"/>
        <v>494211.83113406698</v>
      </c>
      <c r="T138" s="15">
        <f t="shared" si="23"/>
        <v>126611.78535967536</v>
      </c>
      <c r="U138" s="15">
        <f t="shared" si="6"/>
        <v>620823.61649374233</v>
      </c>
      <c r="V138" s="15" t="str">
        <f>VLOOKUP(B138,NUTS_Europa!$B$2:$F$41,5,FALSE)</f>
        <v>Schleswig-Holstein</v>
      </c>
      <c r="W138" s="15" t="str">
        <f>VLOOKUP(C138,Puertos!$N$3:$O$27,2,FALSE)</f>
        <v>Hamburgo</v>
      </c>
      <c r="X138" s="15" t="str">
        <f>VLOOKUP(D138,NUTS_Europa!$B$2:$F$41,5,FALSE)</f>
        <v>Midi-Pyrénées</v>
      </c>
      <c r="Y138" s="15" t="str">
        <f>VLOOKUP(E138,Puertos!$N$3:$O$27,2,FALSE)</f>
        <v>La Rochelle</v>
      </c>
      <c r="Z138" s="15">
        <f t="shared" si="7"/>
        <v>2.8268794619226458</v>
      </c>
    </row>
    <row r="139" spans="2:29" s="15" customFormat="1" x14ac:dyDescent="0.25">
      <c r="B139" s="15" t="str">
        <f>VLOOKUP(G139,NUTS_Europa!$A$2:$C$81,2,FALSE)</f>
        <v>FRJ2</v>
      </c>
      <c r="C139" s="15">
        <f>VLOOKUP(G139,NUTS_Europa!$A$2:$C$81,3,FALSE)</f>
        <v>283</v>
      </c>
      <c r="D139" s="15" t="str">
        <f>VLOOKUP(F139,NUTS_Europa!$A$2:$C$81,2,FALSE)</f>
        <v>FRF2</v>
      </c>
      <c r="E139" s="15">
        <f>VLOOKUP(F139,NUTS_Europa!$A$2:$C$81,3,FALSE)</f>
        <v>269</v>
      </c>
      <c r="F139" s="15">
        <v>27</v>
      </c>
      <c r="G139" s="15">
        <v>28</v>
      </c>
      <c r="H139" s="15">
        <v>1747313.5580278533</v>
      </c>
      <c r="I139" s="15">
        <v>2862927.0145077603</v>
      </c>
      <c r="J139" s="15">
        <f t="shared" si="1"/>
        <v>92352.484338960014</v>
      </c>
      <c r="K139" s="15">
        <v>176841.96369999999</v>
      </c>
      <c r="L139" s="15">
        <v>27.235294117647058</v>
      </c>
      <c r="M139" s="15">
        <v>15.720081940498249</v>
      </c>
      <c r="N139" s="15">
        <v>4.3190488929168307</v>
      </c>
      <c r="O139" s="17">
        <v>2110.3462577932792</v>
      </c>
      <c r="P139" s="15">
        <f t="shared" si="2"/>
        <v>1.4817432859295703</v>
      </c>
      <c r="Q139" s="15">
        <f t="shared" si="3"/>
        <v>44.437119344074873</v>
      </c>
      <c r="R139" s="15">
        <v>724</v>
      </c>
      <c r="S139" s="15">
        <f t="shared" si="4"/>
        <v>599453.76799681818</v>
      </c>
      <c r="T139" s="15">
        <f t="shared" si="23"/>
        <v>92352.484338960014</v>
      </c>
      <c r="U139" s="15">
        <f t="shared" si="6"/>
        <v>691806.2523357782</v>
      </c>
      <c r="V139" s="15" t="str">
        <f>VLOOKUP(B139,NUTS_Europa!$B$2:$F$41,5,FALSE)</f>
        <v>Midi-Pyrénées</v>
      </c>
      <c r="W139" s="15" t="str">
        <f>VLOOKUP(C139,Puertos!$N$3:$O$27,2,FALSE)</f>
        <v>La Rochelle</v>
      </c>
      <c r="X139" s="15" t="str">
        <f>VLOOKUP(D139,NUTS_Europa!$B$2:$F$41,5,FALSE)</f>
        <v>Champagne-Ardenne</v>
      </c>
      <c r="Y139" s="15" t="str">
        <f>VLOOKUP(E139,Puertos!$N$3:$O$27,2,FALSE)</f>
        <v>Le Havre</v>
      </c>
      <c r="Z139" s="15">
        <f t="shared" si="7"/>
        <v>1.851546639336453</v>
      </c>
    </row>
    <row r="140" spans="2:29" s="15" customFormat="1" x14ac:dyDescent="0.25">
      <c r="B140" s="15" t="str">
        <f>VLOOKUP(G140,NUTS_Europa!$A$2:$C$81,2,FALSE)</f>
        <v>FRF2</v>
      </c>
      <c r="C140" s="15">
        <f>VLOOKUP(G140,NUTS_Europa!$A$2:$C$81,3,FALSE)</f>
        <v>269</v>
      </c>
      <c r="D140" s="15" t="str">
        <f>VLOOKUP(F140,NUTS_Europa!$A$2:$C$81,2,FALSE)</f>
        <v>DE60</v>
      </c>
      <c r="E140" s="15">
        <f>VLOOKUP(F140,NUTS_Europa!$A$2:$C$81,3,FALSE)</f>
        <v>1069</v>
      </c>
      <c r="F140" s="15">
        <v>5</v>
      </c>
      <c r="G140" s="15">
        <v>27</v>
      </c>
      <c r="H140" s="15">
        <v>4520485.0509745339</v>
      </c>
      <c r="I140" s="15">
        <v>3049245.6312940223</v>
      </c>
      <c r="J140" s="15">
        <f t="shared" si="1"/>
        <v>98362.762299807175</v>
      </c>
      <c r="K140" s="15">
        <v>163029.68049999999</v>
      </c>
      <c r="L140" s="15">
        <v>30.65</v>
      </c>
      <c r="M140" s="15">
        <v>12.725684056720308</v>
      </c>
      <c r="N140" s="15">
        <v>29.370873621054205</v>
      </c>
      <c r="O140" s="17">
        <v>14828.264773842575</v>
      </c>
      <c r="P140" s="15">
        <f t="shared" si="2"/>
        <v>1.434052657270753</v>
      </c>
      <c r="Q140" s="15">
        <f t="shared" si="3"/>
        <v>44.809736713991057</v>
      </c>
      <c r="R140" s="15">
        <v>724</v>
      </c>
      <c r="S140" s="15">
        <f t="shared" si="4"/>
        <v>220715.72276473764</v>
      </c>
      <c r="T140" s="15">
        <f t="shared" si="23"/>
        <v>98362.762299807175</v>
      </c>
      <c r="U140" s="15">
        <f t="shared" si="6"/>
        <v>319078.48506454483</v>
      </c>
      <c r="V140" s="15" t="str">
        <f>VLOOKUP(B140,NUTS_Europa!$B$2:$F$41,5,FALSE)</f>
        <v>Champagne-Ardenne</v>
      </c>
      <c r="W140" s="15" t="str">
        <f>VLOOKUP(C140,Puertos!$N$3:$O$27,2,FALSE)</f>
        <v>Le Havre</v>
      </c>
      <c r="X140" s="15" t="str">
        <f>VLOOKUP(D140,NUTS_Europa!$B$2:$F$41,5,FALSE)</f>
        <v>Hamburg</v>
      </c>
      <c r="Y140" s="15" t="str">
        <f>VLOOKUP(E140,Puertos!$N$3:$O$27,2,FALSE)</f>
        <v>Hamburgo</v>
      </c>
      <c r="Z140" s="15">
        <f t="shared" si="7"/>
        <v>1.8670723630829607</v>
      </c>
    </row>
    <row r="141" spans="2:29" s="15" customFormat="1" x14ac:dyDescent="0.25">
      <c r="B141" s="15" t="str">
        <f>VLOOKUP(F141,NUTS_Europa!$A$2:$C$81,2,FALSE)</f>
        <v>DE60</v>
      </c>
      <c r="C141" s="15">
        <f>VLOOKUP(F141,NUTS_Europa!$A$2:$C$81,3,FALSE)</f>
        <v>1069</v>
      </c>
      <c r="D141" s="15" t="str">
        <f>VLOOKUP(G141,NUTS_Europa!$A$2:$C$81,2,FALSE)</f>
        <v>FRD2</v>
      </c>
      <c r="E141" s="15">
        <f>VLOOKUP(G141,NUTS_Europa!$A$2:$C$81,3,FALSE)</f>
        <v>269</v>
      </c>
      <c r="F141" s="15">
        <v>5</v>
      </c>
      <c r="G141" s="15">
        <v>20</v>
      </c>
      <c r="H141" s="15">
        <v>1985554.6343977337</v>
      </c>
      <c r="I141" s="15">
        <v>3049245.6312940223</v>
      </c>
      <c r="J141" s="15">
        <f t="shared" si="1"/>
        <v>98362.762299807175</v>
      </c>
      <c r="K141" s="15">
        <v>145277.79319999999</v>
      </c>
      <c r="L141" s="15">
        <v>30.65</v>
      </c>
      <c r="M141" s="15">
        <v>12.725684056720308</v>
      </c>
      <c r="N141" s="15">
        <v>29.370873621054205</v>
      </c>
      <c r="O141" s="17">
        <v>14828.264773842575</v>
      </c>
      <c r="P141" s="15">
        <f t="shared" si="2"/>
        <v>1.434052657270753</v>
      </c>
      <c r="Q141" s="15">
        <f t="shared" si="3"/>
        <v>44.809736713991057</v>
      </c>
      <c r="R141" s="15">
        <v>724</v>
      </c>
      <c r="S141" s="15">
        <f t="shared" si="4"/>
        <v>96946.040364737622</v>
      </c>
      <c r="T141" s="15">
        <f t="shared" si="23"/>
        <v>98362.762299807175</v>
      </c>
      <c r="U141" s="15">
        <f t="shared" si="6"/>
        <v>195308.80266454478</v>
      </c>
      <c r="V141" s="15" t="str">
        <f>VLOOKUP(B141,NUTS_Europa!$B$2:$F$41,5,FALSE)</f>
        <v>Hamburg</v>
      </c>
      <c r="W141" s="15" t="str">
        <f>VLOOKUP(C141,Puertos!$N$3:$O$27,2,FALSE)</f>
        <v>Hamburgo</v>
      </c>
      <c r="X141" s="15" t="str">
        <f>VLOOKUP(D141,NUTS_Europa!$B$2:$F$41,5,FALSE)</f>
        <v xml:space="preserve">Haute-Normandie </v>
      </c>
      <c r="Y141" s="15" t="str">
        <f>VLOOKUP(E141,Puertos!$N$3:$O$27,2,FALSE)</f>
        <v>Le Havre</v>
      </c>
      <c r="Z141" s="15">
        <f t="shared" si="7"/>
        <v>1.8670723630829607</v>
      </c>
    </row>
    <row r="142" spans="2:29" s="15" customFormat="1" x14ac:dyDescent="0.25">
      <c r="B142" s="15" t="str">
        <f>VLOOKUP(G142,NUTS_Europa!$A$2:$C$81,2,FALSE)</f>
        <v>FRD2</v>
      </c>
      <c r="C142" s="15">
        <f>VLOOKUP(G142,NUTS_Europa!$A$2:$C$81,3,FALSE)</f>
        <v>269</v>
      </c>
      <c r="D142" s="15" t="str">
        <f>VLOOKUP(F142,NUTS_Europa!$A$2:$C$81,2,FALSE)</f>
        <v>BE21</v>
      </c>
      <c r="E142" s="15">
        <f>VLOOKUP(F142,NUTS_Europa!$A$2:$C$81,3,FALSE)</f>
        <v>253</v>
      </c>
      <c r="F142" s="15">
        <v>1</v>
      </c>
      <c r="G142" s="15">
        <v>20</v>
      </c>
      <c r="H142" s="15">
        <v>2424121.7586334166</v>
      </c>
      <c r="I142" s="15">
        <v>2425342.7132875719</v>
      </c>
      <c r="J142" s="15">
        <f t="shared" si="1"/>
        <v>78236.861718953936</v>
      </c>
      <c r="K142" s="15">
        <v>191087.21979999999</v>
      </c>
      <c r="L142" s="15">
        <v>16.23</v>
      </c>
      <c r="M142" s="15">
        <v>12.920725895608893</v>
      </c>
      <c r="N142" s="15">
        <v>33.891057840455574</v>
      </c>
      <c r="O142" s="17">
        <v>14828.264773842575</v>
      </c>
      <c r="P142" s="15">
        <f t="shared" si="2"/>
        <v>1.6547536917316132</v>
      </c>
      <c r="Q142" s="15">
        <f t="shared" si="3"/>
        <v>30.805479587340507</v>
      </c>
      <c r="R142" s="15">
        <v>724</v>
      </c>
      <c r="S142" s="15">
        <f t="shared" si="4"/>
        <v>118359.37515403489</v>
      </c>
      <c r="T142" s="15">
        <f t="shared" si="23"/>
        <v>78236.861718953936</v>
      </c>
      <c r="U142" s="15">
        <f t="shared" si="6"/>
        <v>196596.23687298881</v>
      </c>
      <c r="V142" s="15" t="str">
        <f>VLOOKUP(B142,NUTS_Europa!$B$2:$F$41,5,FALSE)</f>
        <v xml:space="preserve">Haute-Normandie </v>
      </c>
      <c r="W142" s="15" t="str">
        <f>VLOOKUP(C142,Puertos!$N$3:$O$27,2,FALSE)</f>
        <v>Le Havre</v>
      </c>
      <c r="X142" s="15" t="str">
        <f>VLOOKUP(D142,NUTS_Europa!$B$2:$F$41,5,FALSE)</f>
        <v>Prov. Antwerpen</v>
      </c>
      <c r="Y142" s="15" t="str">
        <f>VLOOKUP(E142,Puertos!$N$3:$O$27,2,FALSE)</f>
        <v>Amberes</v>
      </c>
      <c r="Z142" s="15">
        <f t="shared" si="7"/>
        <v>1.283561649472521</v>
      </c>
    </row>
    <row r="143" spans="2:29" s="15" customFormat="1" x14ac:dyDescent="0.25"/>
    <row r="144" spans="2:29" s="15" customFormat="1" x14ac:dyDescent="0.25">
      <c r="B144" s="15" t="s">
        <v>104</v>
      </c>
    </row>
    <row r="145" spans="2:14" s="15" customFormat="1" x14ac:dyDescent="0.25">
      <c r="B145" s="15" t="str">
        <f>B128</f>
        <v>nodo inicial</v>
      </c>
      <c r="C145" s="15" t="str">
        <f t="shared" ref="C145:I145" si="24">C128</f>
        <v>puerto O</v>
      </c>
      <c r="D145" s="15" t="str">
        <f t="shared" si="24"/>
        <v>nodo final</v>
      </c>
      <c r="E145" s="15" t="str">
        <f t="shared" si="24"/>
        <v>puerto D</v>
      </c>
      <c r="F145" s="15" t="str">
        <f t="shared" si="24"/>
        <v>Var1</v>
      </c>
      <c r="G145" s="15" t="str">
        <f t="shared" si="24"/>
        <v>Var2</v>
      </c>
      <c r="H145" s="15" t="str">
        <f t="shared" si="24"/>
        <v>Coste variable</v>
      </c>
      <c r="I145" s="15" t="str">
        <f t="shared" si="24"/>
        <v>Coste fijo</v>
      </c>
      <c r="J145" s="15" t="str">
        <f>K128</f>
        <v>flow</v>
      </c>
      <c r="K145" s="15" t="str">
        <f>L128</f>
        <v>TiempoNav</v>
      </c>
      <c r="L145" s="15" t="str">
        <f>M128</f>
        <v>TiempoPort</v>
      </c>
      <c r="M145" s="15" t="str">
        <f>N128</f>
        <v>TiempoCD</v>
      </c>
      <c r="N145" s="15" t="str">
        <f>O128</f>
        <v>offer</v>
      </c>
    </row>
    <row r="146" spans="2:14" s="15" customFormat="1" x14ac:dyDescent="0.25">
      <c r="B146" s="15" t="str">
        <f>VLOOKUP(G146,NUTS_Europa!$A$2:$C$81,2,FALSE)</f>
        <v>PT18</v>
      </c>
      <c r="C146" s="15">
        <f>VLOOKUP(G146,NUTS_Europa!$A$2:$C$81,3,FALSE)</f>
        <v>1065</v>
      </c>
      <c r="D146" s="15" t="str">
        <f>VLOOKUP(F146,NUTS_Europa!$A$2:$C$81,2,FALSE)</f>
        <v>NL33</v>
      </c>
      <c r="E146" s="15">
        <f>VLOOKUP(F146,NUTS_Europa!$A$2:$C$81,3,FALSE)</f>
        <v>250</v>
      </c>
      <c r="F146" s="15">
        <v>33</v>
      </c>
      <c r="G146" s="15">
        <v>40</v>
      </c>
      <c r="H146" s="15">
        <v>2308669.4217125294</v>
      </c>
      <c r="I146" s="15">
        <v>4911268.2727437997</v>
      </c>
      <c r="J146" s="15">
        <v>137713.6226</v>
      </c>
      <c r="K146" s="15">
        <v>68.574117647058827</v>
      </c>
      <c r="L146" s="15">
        <v>13.67796414344884</v>
      </c>
      <c r="M146" s="15">
        <v>15.900817948789877</v>
      </c>
      <c r="N146" s="15">
        <v>8027.7332471413838</v>
      </c>
    </row>
    <row r="147" spans="2:14" s="15" customFormat="1" x14ac:dyDescent="0.25">
      <c r="B147" s="15" t="str">
        <f>VLOOKUP(F147,NUTS_Europa!$A$2:$C$81,2,FALSE)</f>
        <v>NL33</v>
      </c>
      <c r="C147" s="15">
        <f>VLOOKUP(F147,NUTS_Europa!$A$2:$C$81,3,FALSE)</f>
        <v>250</v>
      </c>
      <c r="D147" s="15" t="str">
        <f>VLOOKUP(G147,NUTS_Europa!$A$2:$C$81,2,FALSE)</f>
        <v>NL11</v>
      </c>
      <c r="E147" s="15">
        <f>VLOOKUP(G147,NUTS_Europa!$A$2:$C$81,3,FALSE)</f>
        <v>218</v>
      </c>
      <c r="F147" s="15">
        <v>33</v>
      </c>
      <c r="G147" s="15">
        <v>70</v>
      </c>
      <c r="H147" s="15">
        <v>1733308.5032574532</v>
      </c>
      <c r="I147" s="15">
        <v>2110295.5676995851</v>
      </c>
      <c r="J147" s="15">
        <v>135416.16140000001</v>
      </c>
      <c r="K147" s="15">
        <v>4</v>
      </c>
      <c r="L147" s="15">
        <v>13.049620364589288</v>
      </c>
      <c r="M147" s="15">
        <v>9.5975923144166302</v>
      </c>
      <c r="N147" s="15">
        <v>5123.2788950523063</v>
      </c>
    </row>
    <row r="148" spans="2:14" s="15" customFormat="1" x14ac:dyDescent="0.25">
      <c r="B148" s="15" t="str">
        <f>VLOOKUP(G148,NUTS_Europa!$A$2:$C$81,2,FALSE)</f>
        <v>NL11</v>
      </c>
      <c r="C148" s="15">
        <f>VLOOKUP(G148,NUTS_Europa!$A$2:$C$81,3,FALSE)</f>
        <v>218</v>
      </c>
      <c r="D148" s="15" t="str">
        <f>VLOOKUP(F148,NUTS_Europa!$A$2:$C$81,2,FALSE)</f>
        <v>DE50</v>
      </c>
      <c r="E148" s="15">
        <f>VLOOKUP(F148,NUTS_Europa!$A$2:$C$81,3,FALSE)</f>
        <v>1069</v>
      </c>
      <c r="F148" s="15">
        <v>44</v>
      </c>
      <c r="G148" s="15">
        <v>70</v>
      </c>
      <c r="H148" s="15">
        <v>2055525.4460119717</v>
      </c>
      <c r="I148" s="15">
        <v>2314620.0294147818</v>
      </c>
      <c r="J148" s="15">
        <v>120437.3524</v>
      </c>
      <c r="K148" s="15">
        <v>15.88058823529412</v>
      </c>
      <c r="L148" s="15">
        <v>7.945160311230703</v>
      </c>
      <c r="M148" s="15">
        <v>8.0358340934642296</v>
      </c>
      <c r="N148" s="15">
        <v>5123.2788950523063</v>
      </c>
    </row>
    <row r="149" spans="2:14" s="15" customFormat="1" x14ac:dyDescent="0.25">
      <c r="B149" s="15" t="str">
        <f>VLOOKUP(F149,NUTS_Europa!$A$2:$C$81,2,FALSE)</f>
        <v>DE50</v>
      </c>
      <c r="C149" s="15">
        <f>VLOOKUP(F149,NUTS_Europa!$A$2:$C$81,3,FALSE)</f>
        <v>1069</v>
      </c>
      <c r="D149" s="15" t="str">
        <f>VLOOKUP(G149,NUTS_Europa!$A$2:$C$81,2,FALSE)</f>
        <v>ES12</v>
      </c>
      <c r="E149" s="15">
        <f>VLOOKUP(G149,NUTS_Europa!$A$2:$C$81,3,FALSE)</f>
        <v>163</v>
      </c>
      <c r="F149" s="15">
        <v>44</v>
      </c>
      <c r="G149" s="15">
        <v>52</v>
      </c>
      <c r="H149" s="15">
        <v>1690141.8760606104</v>
      </c>
      <c r="I149" s="15">
        <v>4236746.5085138772</v>
      </c>
      <c r="J149" s="15">
        <v>120125.8052</v>
      </c>
      <c r="K149" s="15">
        <v>61.65</v>
      </c>
      <c r="L149" s="15">
        <v>9.5007505618983465</v>
      </c>
      <c r="M149" s="15">
        <v>6.1106497683369074</v>
      </c>
      <c r="N149" s="15">
        <v>3085.0404340770574</v>
      </c>
    </row>
    <row r="150" spans="2:14" s="15" customFormat="1" x14ac:dyDescent="0.25">
      <c r="B150" s="15" t="str">
        <f>VLOOKUP(G150,NUTS_Europa!$A$2:$C$81,2,FALSE)</f>
        <v>ES12</v>
      </c>
      <c r="C150" s="15">
        <f>VLOOKUP(G150,NUTS_Europa!$A$2:$C$81,3,FALSE)</f>
        <v>163</v>
      </c>
      <c r="D150" s="15" t="str">
        <f>VLOOKUP(F150,NUTS_Europa!$A$2:$C$81,2,FALSE)</f>
        <v>NL41</v>
      </c>
      <c r="E150" s="15">
        <f>VLOOKUP(F150,NUTS_Europa!$A$2:$C$81,3,FALSE)</f>
        <v>253</v>
      </c>
      <c r="F150" s="15">
        <v>35</v>
      </c>
      <c r="G150" s="15">
        <v>52</v>
      </c>
      <c r="H150" s="15">
        <v>1594242.4946115345</v>
      </c>
      <c r="I150" s="15">
        <v>3538893.4442154621</v>
      </c>
      <c r="J150" s="15">
        <v>113696.3812</v>
      </c>
      <c r="K150" s="15">
        <v>45.641764705882352</v>
      </c>
      <c r="L150" s="15">
        <v>9.6957924007869334</v>
      </c>
      <c r="M150" s="15">
        <v>7.0510801760087141</v>
      </c>
      <c r="N150" s="15">
        <v>3085.0404340770574</v>
      </c>
    </row>
    <row r="151" spans="2:14" s="15" customFormat="1" x14ac:dyDescent="0.25">
      <c r="B151" s="15" t="str">
        <f>VLOOKUP(F151,NUTS_Europa!$A$2:$C$81,2,FALSE)</f>
        <v>NL41</v>
      </c>
      <c r="C151" s="15">
        <f>VLOOKUP(F151,NUTS_Europa!$A$2:$C$81,3,FALSE)</f>
        <v>253</v>
      </c>
      <c r="D151" s="15" t="str">
        <f>VLOOKUP(G151,NUTS_Europa!$A$2:$C$81,2,FALSE)</f>
        <v>FRJ2</v>
      </c>
      <c r="E151" s="15">
        <f>VLOOKUP(G151,NUTS_Europa!$A$2:$C$81,3,FALSE)</f>
        <v>163</v>
      </c>
      <c r="F151" s="15">
        <v>35</v>
      </c>
      <c r="G151" s="15">
        <v>68</v>
      </c>
      <c r="H151" s="15">
        <v>2619058.991367158</v>
      </c>
      <c r="I151" s="15">
        <v>3538893.4442154621</v>
      </c>
      <c r="J151" s="15">
        <v>145277.79319999999</v>
      </c>
      <c r="K151" s="15">
        <v>45.641764705882352</v>
      </c>
      <c r="L151" s="15">
        <v>9.6957924007869334</v>
      </c>
      <c r="M151" s="15">
        <v>7.0510801760087141</v>
      </c>
      <c r="N151" s="15">
        <v>3085.0404340770574</v>
      </c>
    </row>
    <row r="152" spans="2:14" s="15" customFormat="1" x14ac:dyDescent="0.25">
      <c r="B152" s="15" t="str">
        <f>VLOOKUP(G152,NUTS_Europa!$A$2:$C$81,2,FALSE)</f>
        <v>FRJ2</v>
      </c>
      <c r="C152" s="15">
        <f>VLOOKUP(G152,NUTS_Europa!$A$2:$C$81,3,FALSE)</f>
        <v>163</v>
      </c>
      <c r="D152" s="15" t="str">
        <f>VLOOKUP(F152,NUTS_Europa!$A$2:$C$81,2,FALSE)</f>
        <v>DE94</v>
      </c>
      <c r="E152" s="15">
        <f>VLOOKUP(F152,NUTS_Europa!$A$2:$C$81,3,FALSE)</f>
        <v>1069</v>
      </c>
      <c r="F152" s="15">
        <v>48</v>
      </c>
      <c r="G152" s="15">
        <v>68</v>
      </c>
      <c r="H152" s="15">
        <v>2909389.9611335061</v>
      </c>
      <c r="I152" s="15">
        <v>4236746.5085138772</v>
      </c>
      <c r="J152" s="15">
        <v>142841.86170000001</v>
      </c>
      <c r="K152" s="15">
        <v>61.65</v>
      </c>
      <c r="L152" s="15">
        <v>9.5007505618983465</v>
      </c>
      <c r="M152" s="15">
        <v>6.1106497683369074</v>
      </c>
      <c r="N152" s="15">
        <v>3085.0404340770574</v>
      </c>
    </row>
    <row r="153" spans="2:14" s="15" customFormat="1" x14ac:dyDescent="0.25">
      <c r="B153" s="15" t="str">
        <f>VLOOKUP(F153,NUTS_Europa!$A$2:$C$81,2,FALSE)</f>
        <v>DE94</v>
      </c>
      <c r="C153" s="15">
        <f>VLOOKUP(F153,NUTS_Europa!$A$2:$C$81,3,FALSE)</f>
        <v>1069</v>
      </c>
      <c r="D153" s="15" t="str">
        <f>VLOOKUP(G153,NUTS_Europa!$A$2:$C$81,2,FALSE)</f>
        <v>FRG0</v>
      </c>
      <c r="E153" s="15">
        <f>VLOOKUP(G153,NUTS_Europa!$A$2:$C$81,3,FALSE)</f>
        <v>283</v>
      </c>
      <c r="F153" s="15">
        <v>48</v>
      </c>
      <c r="G153" s="15">
        <v>62</v>
      </c>
      <c r="H153" s="15">
        <v>1116633.43183903</v>
      </c>
      <c r="I153" s="15">
        <v>3924965.3461499359</v>
      </c>
      <c r="J153" s="15">
        <v>144185.261</v>
      </c>
      <c r="K153" s="15">
        <v>56.345882352941175</v>
      </c>
      <c r="L153" s="15">
        <v>10.23818248173362</v>
      </c>
      <c r="M153" s="15">
        <v>3.6757400501466893</v>
      </c>
      <c r="N153" s="15">
        <v>2110.3462577932792</v>
      </c>
    </row>
    <row r="154" spans="2:14" s="15" customFormat="1" x14ac:dyDescent="0.25">
      <c r="B154" s="15" t="str">
        <f>VLOOKUP(G154,NUTS_Europa!$A$2:$C$81,2,FALSE)</f>
        <v>FRG0</v>
      </c>
      <c r="C154" s="15">
        <f>VLOOKUP(G154,NUTS_Europa!$A$2:$C$81,3,FALSE)</f>
        <v>283</v>
      </c>
      <c r="D154" s="15" t="str">
        <f>VLOOKUP(F154,NUTS_Europa!$A$2:$C$81,2,FALSE)</f>
        <v>BE23</v>
      </c>
      <c r="E154" s="15">
        <f>VLOOKUP(F154,NUTS_Europa!$A$2:$C$81,3,FALSE)</f>
        <v>220</v>
      </c>
      <c r="F154" s="15">
        <v>42</v>
      </c>
      <c r="G154" s="15">
        <v>62</v>
      </c>
      <c r="H154" s="15">
        <v>875484.83943355351</v>
      </c>
      <c r="I154" s="15">
        <v>2951453.1298019816</v>
      </c>
      <c r="J154" s="15">
        <v>142392.87169999999</v>
      </c>
      <c r="K154" s="15">
        <v>35.411176470588238</v>
      </c>
      <c r="L154" s="15">
        <v>12.911157748947319</v>
      </c>
      <c r="M154" s="15">
        <v>3.8932761728126937</v>
      </c>
      <c r="N154" s="15">
        <v>2110.3462577932792</v>
      </c>
    </row>
    <row r="155" spans="2:14" s="15" customFormat="1" x14ac:dyDescent="0.25">
      <c r="B155" s="15" t="str">
        <f>VLOOKUP(F155,NUTS_Europa!$A$2:$C$81,2,FALSE)</f>
        <v>BE23</v>
      </c>
      <c r="C155" s="15">
        <f>VLOOKUP(F155,NUTS_Europa!$A$2:$C$81,3,FALSE)</f>
        <v>220</v>
      </c>
      <c r="D155" s="15" t="str">
        <f>VLOOKUP(G155,NUTS_Europa!$A$2:$C$81,2,FALSE)</f>
        <v>FRD1</v>
      </c>
      <c r="E155" s="15">
        <f>VLOOKUP(G155,NUTS_Europa!$A$2:$C$81,3,FALSE)</f>
        <v>269</v>
      </c>
      <c r="F155" s="15">
        <v>42</v>
      </c>
      <c r="G155" s="15">
        <v>59</v>
      </c>
      <c r="H155" s="15">
        <v>4269008.5559245087</v>
      </c>
      <c r="I155" s="15">
        <v>2119637.4990476575</v>
      </c>
      <c r="J155" s="15">
        <v>115262.5922</v>
      </c>
      <c r="K155" s="15">
        <v>10.646470588235294</v>
      </c>
      <c r="L155" s="15">
        <v>15.398659323934005</v>
      </c>
      <c r="M155" s="15">
        <v>30.89938260997226</v>
      </c>
      <c r="N155" s="15">
        <v>14828.264773842575</v>
      </c>
    </row>
    <row r="156" spans="2:14" s="15" customFormat="1" x14ac:dyDescent="0.25">
      <c r="B156" s="15" t="str">
        <f>VLOOKUP(G156,NUTS_Europa!$A$2:$C$81,2,FALSE)</f>
        <v>FRD1</v>
      </c>
      <c r="C156" s="15">
        <f>VLOOKUP(G156,NUTS_Europa!$A$2:$C$81,3,FALSE)</f>
        <v>269</v>
      </c>
      <c r="D156" s="15" t="str">
        <f>VLOOKUP(F156,NUTS_Europa!$A$2:$C$81,2,FALSE)</f>
        <v>BE25</v>
      </c>
      <c r="E156" s="15">
        <f>VLOOKUP(F156,NUTS_Europa!$A$2:$C$81,3,FALSE)</f>
        <v>220</v>
      </c>
      <c r="F156" s="15">
        <v>43</v>
      </c>
      <c r="G156" s="15">
        <v>59</v>
      </c>
      <c r="H156" s="15">
        <v>3708286.6204605158</v>
      </c>
      <c r="I156" s="15">
        <v>2119637.4990476575</v>
      </c>
      <c r="J156" s="15">
        <v>199058.85829999999</v>
      </c>
      <c r="K156" s="15">
        <v>10.646470588235294</v>
      </c>
      <c r="L156" s="15">
        <v>15.398659323934005</v>
      </c>
      <c r="M156" s="15">
        <v>30.89938260997226</v>
      </c>
      <c r="N156" s="15">
        <v>14828.264773842575</v>
      </c>
    </row>
    <row r="157" spans="2:14" s="15" customFormat="1" x14ac:dyDescent="0.25">
      <c r="B157" s="15" t="str">
        <f>VLOOKUP(F157,NUTS_Europa!$A$2:$C$81,2,FALSE)</f>
        <v>BE25</v>
      </c>
      <c r="C157" s="15">
        <f>VLOOKUP(F157,NUTS_Europa!$A$2:$C$81,3,FALSE)</f>
        <v>220</v>
      </c>
      <c r="D157" s="15" t="str">
        <f>VLOOKUP(G157,NUTS_Europa!$A$2:$C$81,2,FALSE)</f>
        <v>PT18</v>
      </c>
      <c r="E157" s="15">
        <f>VLOOKUP(G157,NUTS_Europa!$A$2:$C$81,3,FALSE)</f>
        <v>61</v>
      </c>
      <c r="F157" s="15">
        <v>43</v>
      </c>
      <c r="G157" s="15">
        <v>80</v>
      </c>
      <c r="H157" s="15">
        <v>12356232.93160438</v>
      </c>
      <c r="I157" s="15">
        <v>4927048.6270907177</v>
      </c>
      <c r="J157" s="15">
        <v>117768.50930000001</v>
      </c>
      <c r="K157" s="15">
        <v>79.627647058823527</v>
      </c>
      <c r="L157" s="15">
        <v>10.893433483416509</v>
      </c>
      <c r="M157" s="15">
        <v>30.828303647861983</v>
      </c>
      <c r="N157" s="15">
        <v>18537.263499652392</v>
      </c>
    </row>
    <row r="158" spans="2:14" s="15" customFormat="1" x14ac:dyDescent="0.25">
      <c r="B158" s="15" t="str">
        <f>VLOOKUP(G158,NUTS_Europa!$A$2:$C$81,2,FALSE)</f>
        <v>PT18</v>
      </c>
      <c r="C158" s="15">
        <f>VLOOKUP(G158,NUTS_Europa!$A$2:$C$81,3,FALSE)</f>
        <v>61</v>
      </c>
      <c r="D158" s="15" t="str">
        <f>VLOOKUP(F158,NUTS_Europa!$A$2:$C$81,2,FALSE)</f>
        <v>ES52</v>
      </c>
      <c r="E158" s="15">
        <f>VLOOKUP(F158,NUTS_Europa!$A$2:$C$81,3,FALSE)</f>
        <v>1064</v>
      </c>
      <c r="F158" s="15">
        <v>16</v>
      </c>
      <c r="G158" s="15">
        <v>80</v>
      </c>
      <c r="H158" s="15">
        <v>13024476.249807447</v>
      </c>
      <c r="I158" s="15">
        <v>2337156.6178787649</v>
      </c>
      <c r="J158" s="15">
        <v>145277.79319999999</v>
      </c>
      <c r="K158" s="15">
        <v>22.999411764705883</v>
      </c>
      <c r="L158" s="15">
        <v>9.1447304595339265</v>
      </c>
      <c r="M158" s="15">
        <v>28.917468204786822</v>
      </c>
      <c r="N158" s="15">
        <v>18537.263499652392</v>
      </c>
    </row>
    <row r="159" spans="2:14" s="15" customFormat="1" x14ac:dyDescent="0.25">
      <c r="B159" s="15" t="str">
        <f>VLOOKUP(G159,NUTS_Europa!$A$2:$C$81,2,FALSE)</f>
        <v>ES52</v>
      </c>
      <c r="C159" s="15">
        <f>VLOOKUP(G159,NUTS_Europa!$A$2:$C$81,3,FALSE)</f>
        <v>1064</v>
      </c>
      <c r="D159" s="15" t="str">
        <f>VLOOKUP(F159,NUTS_Europa!$A$2:$C$81,2,FALSE)</f>
        <v>ES51</v>
      </c>
      <c r="E159" s="15">
        <f>VLOOKUP(F159,NUTS_Europa!$A$2:$C$81,3,FALSE)</f>
        <v>1063</v>
      </c>
      <c r="F159" s="15">
        <v>15</v>
      </c>
      <c r="G159" s="15">
        <v>16</v>
      </c>
      <c r="H159" s="15">
        <v>2852254.0299202101</v>
      </c>
      <c r="I159" s="15">
        <v>10441223.031561418</v>
      </c>
      <c r="J159" s="15">
        <v>135416.16140000001</v>
      </c>
      <c r="K159" s="15">
        <v>9.5294117647058822</v>
      </c>
      <c r="L159" s="15">
        <v>9.2622326142944971</v>
      </c>
      <c r="M159" s="15">
        <v>19.110181589409933</v>
      </c>
      <c r="N159" s="15">
        <v>11402.936470049601</v>
      </c>
    </row>
    <row r="160" spans="2:14" s="15" customFormat="1" x14ac:dyDescent="0.25">
      <c r="B160" s="15" t="str">
        <f>VLOOKUP(F160,NUTS_Europa!$A$2:$C$81,2,FALSE)</f>
        <v>ES51</v>
      </c>
      <c r="C160" s="15">
        <f>VLOOKUP(F160,NUTS_Europa!$A$2:$C$81,3,FALSE)</f>
        <v>1063</v>
      </c>
      <c r="D160" s="15" t="str">
        <f>VLOOKUP(G160,NUTS_Europa!$A$2:$C$81,2,FALSE)</f>
        <v>ES62</v>
      </c>
      <c r="E160" s="15">
        <f>VLOOKUP(G160,NUTS_Europa!$A$2:$C$81,3,FALSE)</f>
        <v>1064</v>
      </c>
      <c r="F160" s="15">
        <v>15</v>
      </c>
      <c r="G160" s="15">
        <v>18</v>
      </c>
      <c r="H160" s="15">
        <v>5602620.6409168812</v>
      </c>
      <c r="I160" s="15">
        <v>10441223.031561418</v>
      </c>
      <c r="J160" s="15">
        <v>199597.76430000001</v>
      </c>
      <c r="K160" s="15">
        <v>9.5294117647058822</v>
      </c>
      <c r="L160" s="15">
        <v>9.2622326142944971</v>
      </c>
      <c r="M160" s="15">
        <v>19.110181589409933</v>
      </c>
      <c r="N160" s="15">
        <v>11402.936470049601</v>
      </c>
    </row>
    <row r="161" spans="2:14" s="15" customFormat="1" x14ac:dyDescent="0.25">
      <c r="B161" s="15" t="str">
        <f>VLOOKUP(F161,NUTS_Europa!$A$2:$C$81,2,FALSE)</f>
        <v>ES62</v>
      </c>
      <c r="C161" s="15">
        <f>VLOOKUP(F161,NUTS_Europa!$A$2:$C$81,3,FALSE)</f>
        <v>1064</v>
      </c>
      <c r="D161" s="15" t="str">
        <f>VLOOKUP(G161,NUTS_Europa!$A$2:$C$81,2,FALSE)</f>
        <v>PT18</v>
      </c>
      <c r="E161" s="15">
        <f>VLOOKUP(G161,NUTS_Europa!$A$2:$C$81,3,FALSE)</f>
        <v>1065</v>
      </c>
      <c r="F161" s="15">
        <v>18</v>
      </c>
      <c r="G161" s="15">
        <v>40</v>
      </c>
      <c r="H161" s="15">
        <v>4303329.0507733189</v>
      </c>
      <c r="I161" s="15">
        <v>2940529.3717549546</v>
      </c>
      <c r="J161" s="15">
        <v>163029.68049999999</v>
      </c>
      <c r="K161" s="15">
        <v>33.89</v>
      </c>
      <c r="L161" s="15">
        <v>9.4977763334213705</v>
      </c>
      <c r="M161" s="15">
        <v>13.453678401801005</v>
      </c>
      <c r="N161" s="15">
        <v>8027.7332471413838</v>
      </c>
    </row>
    <row r="162" spans="2:14" s="15" customFormat="1" x14ac:dyDescent="0.25"/>
    <row r="163" spans="2:14" s="15" customFormat="1" x14ac:dyDescent="0.25"/>
    <row r="164" spans="2:14" s="15" customFormat="1" x14ac:dyDescent="0.25"/>
    <row r="165" spans="2:14" s="15" customFormat="1" x14ac:dyDescent="0.25"/>
    <row r="166" spans="2:14" s="15" customFormat="1" x14ac:dyDescent="0.25"/>
    <row r="167" spans="2:14" s="15" customFormat="1" x14ac:dyDescent="0.25"/>
    <row r="168" spans="2:14" s="15" customFormat="1" x14ac:dyDescent="0.25"/>
    <row r="169" spans="2:14" s="15" customFormat="1" x14ac:dyDescent="0.25"/>
    <row r="170" spans="2:14" s="15" customFormat="1" x14ac:dyDescent="0.25"/>
    <row r="171" spans="2:14" s="15" customFormat="1" x14ac:dyDescent="0.25"/>
    <row r="172" spans="2:14" s="15" customFormat="1" x14ac:dyDescent="0.25"/>
    <row r="173" spans="2:14" s="15" customFormat="1" x14ac:dyDescent="0.25"/>
    <row r="174" spans="2:14" s="15" customFormat="1" x14ac:dyDescent="0.25"/>
    <row r="175" spans="2:14" s="15" customFormat="1" x14ac:dyDescent="0.25"/>
    <row r="176" spans="2:14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D813-5C54-421A-8031-124EF1B772CB}">
  <dimension ref="B3:AC161"/>
  <sheetViews>
    <sheetView topLeftCell="C1" workbookViewId="0">
      <selection activeCell="H9" sqref="H9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3" width="12" bestFit="1" customWidth="1"/>
    <col min="14" max="14" width="12.5703125" bestFit="1" customWidth="1"/>
  </cols>
  <sheetData>
    <row r="3" spans="2:14" x14ac:dyDescent="0.25">
      <c r="B3" t="s">
        <v>7</v>
      </c>
      <c r="C3" t="s">
        <v>8</v>
      </c>
      <c r="D3" t="s">
        <v>9</v>
      </c>
      <c r="E3" t="s">
        <v>10</v>
      </c>
      <c r="F3" t="s">
        <v>0</v>
      </c>
      <c r="G3" t="s">
        <v>1</v>
      </c>
      <c r="H3" t="s">
        <v>11</v>
      </c>
      <c r="I3" t="s">
        <v>12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2:14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309597.70851644158</v>
      </c>
      <c r="I4" s="16">
        <v>1780281.8986708722</v>
      </c>
      <c r="J4" s="15">
        <v>135416.16140000001</v>
      </c>
      <c r="K4" s="15">
        <v>9.828125</v>
      </c>
      <c r="L4" s="15">
        <v>11.66650937719541</v>
      </c>
      <c r="M4" s="15">
        <v>3.4957045006430194</v>
      </c>
      <c r="N4" s="15">
        <v>1705.3756146141541</v>
      </c>
    </row>
    <row r="5" spans="2:14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FRD2</v>
      </c>
      <c r="E5" s="15">
        <f>VLOOKUP(G5,NUTS_Europa!$A$2:$C$81,3,FALSE)</f>
        <v>269</v>
      </c>
      <c r="F5" s="15">
        <v>1</v>
      </c>
      <c r="G5" s="15">
        <v>20</v>
      </c>
      <c r="H5" s="15">
        <v>2513904.0482994858</v>
      </c>
      <c r="I5" s="15">
        <v>2538010.5217189118</v>
      </c>
      <c r="J5" s="15">
        <v>191087.21979999999</v>
      </c>
      <c r="K5" s="15">
        <v>21.555468749999999</v>
      </c>
      <c r="L5" s="15">
        <v>13.897414251050643</v>
      </c>
      <c r="M5" s="15">
        <v>36.317824978442388</v>
      </c>
      <c r="N5" s="15">
        <v>15377.459779592131</v>
      </c>
    </row>
    <row r="6" spans="2:14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385729.08670404658</v>
      </c>
      <c r="I6" s="15">
        <v>1780281.8986708722</v>
      </c>
      <c r="J6" s="15">
        <v>135416.16140000001</v>
      </c>
      <c r="K6" s="15">
        <v>9.828125</v>
      </c>
      <c r="L6" s="15">
        <v>11.66650937719541</v>
      </c>
      <c r="M6" s="15">
        <v>3.4957045006430194</v>
      </c>
      <c r="N6" s="15">
        <v>1705.3756146141541</v>
      </c>
    </row>
    <row r="7" spans="2:14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FRH0</v>
      </c>
      <c r="E7" s="15">
        <f>VLOOKUP(G7,NUTS_Europa!$A$2:$C$81,3,FALSE)</f>
        <v>283</v>
      </c>
      <c r="F7" s="15">
        <v>2</v>
      </c>
      <c r="G7" s="15">
        <v>23</v>
      </c>
      <c r="H7" s="15">
        <v>1009897.9478020335</v>
      </c>
      <c r="I7" s="15">
        <v>3508771.9961793497</v>
      </c>
      <c r="J7" s="15">
        <v>122072.6309</v>
      </c>
      <c r="K7" s="15">
        <v>53.953125</v>
      </c>
      <c r="L7" s="15">
        <v>8.7414790489971494</v>
      </c>
      <c r="M7" s="15">
        <v>4.628314115371035</v>
      </c>
      <c r="N7" s="15">
        <v>2188.5072270342998</v>
      </c>
    </row>
    <row r="8" spans="2:14" s="15" customFormat="1" x14ac:dyDescent="0.25">
      <c r="B8" s="15" t="str">
        <f>VLOOKUP(F8,NUTS_Europa!$A$2:$C$81,2,FALSE)</f>
        <v>DE50</v>
      </c>
      <c r="C8" s="15">
        <f>VLOOKUP(F8,NUTS_Europa!$A$2:$C$81,3,FALSE)</f>
        <v>245</v>
      </c>
      <c r="D8" s="15" t="str">
        <f>VLOOKUP(G8,NUTS_Europa!$A$2:$C$81,2,FALSE)</f>
        <v>ES11</v>
      </c>
      <c r="E8" s="15">
        <f>VLOOKUP(G8,NUTS_Europa!$A$2:$C$81,3,FALSE)</f>
        <v>288</v>
      </c>
      <c r="F8" s="15">
        <v>4</v>
      </c>
      <c r="G8" s="15">
        <v>11</v>
      </c>
      <c r="H8" s="15">
        <v>1795986.8848807567</v>
      </c>
      <c r="I8" s="15">
        <v>15221449.861680649</v>
      </c>
      <c r="J8" s="15">
        <v>159445.52859999999</v>
      </c>
      <c r="K8" s="15">
        <v>86.7734375</v>
      </c>
      <c r="L8" s="15">
        <v>12.87115122063533</v>
      </c>
      <c r="M8" s="15">
        <v>1.9044428836103322</v>
      </c>
      <c r="N8" s="15">
        <v>930.46701220500688</v>
      </c>
    </row>
    <row r="9" spans="2:14" s="15" customFormat="1" x14ac:dyDescent="0.25">
      <c r="B9" s="15" t="str">
        <f>VLOOKUP(F9,NUTS_Europa!$A$2:$C$81,2,FALSE)</f>
        <v>DE50</v>
      </c>
      <c r="C9" s="15">
        <f>VLOOKUP(F9,NUTS_Europa!$A$2:$C$81,3,FALSE)</f>
        <v>245</v>
      </c>
      <c r="D9" s="15" t="str">
        <f>VLOOKUP(G9,NUTS_Europa!$A$2:$C$81,2,FALSE)</f>
        <v>ES12</v>
      </c>
      <c r="E9" s="15">
        <f>VLOOKUP(G9,NUTS_Europa!$A$2:$C$81,3,FALSE)</f>
        <v>285</v>
      </c>
      <c r="F9" s="15">
        <v>4</v>
      </c>
      <c r="G9" s="15">
        <v>12</v>
      </c>
      <c r="H9" s="15">
        <v>33359.780399795411</v>
      </c>
      <c r="I9" s="15">
        <v>15086259.340095045</v>
      </c>
      <c r="J9" s="15">
        <v>114346.8514</v>
      </c>
      <c r="K9" s="15">
        <v>78.589062499999997</v>
      </c>
      <c r="L9" s="15">
        <v>13.262986871908275</v>
      </c>
      <c r="M9" s="15">
        <v>3.1948865603431971E-2</v>
      </c>
      <c r="N9" s="15">
        <v>15.609481269928793</v>
      </c>
    </row>
    <row r="10" spans="2:14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FRD2</v>
      </c>
      <c r="E10" s="15">
        <f>VLOOKUP(G10,NUTS_Europa!$A$2:$C$81,3,FALSE)</f>
        <v>269</v>
      </c>
      <c r="F10" s="15">
        <v>5</v>
      </c>
      <c r="G10" s="15">
        <v>20</v>
      </c>
      <c r="H10" s="15">
        <v>2059093.6968224696</v>
      </c>
      <c r="I10" s="15">
        <v>3251636.5307064471</v>
      </c>
      <c r="J10" s="15">
        <v>145277.79319999999</v>
      </c>
      <c r="K10" s="15">
        <v>40.707031249999993</v>
      </c>
      <c r="L10" s="15">
        <v>12.145390573646697</v>
      </c>
      <c r="M10" s="15">
        <v>31.473973242584936</v>
      </c>
      <c r="N10" s="15">
        <v>15377.459779592131</v>
      </c>
    </row>
    <row r="11" spans="2:14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FRF2</v>
      </c>
      <c r="E11" s="15">
        <f>VLOOKUP(G11,NUTS_Europa!$A$2:$C$81,3,FALSE)</f>
        <v>269</v>
      </c>
      <c r="F11" s="15">
        <v>5</v>
      </c>
      <c r="G11" s="15">
        <v>27</v>
      </c>
      <c r="H11" s="15">
        <v>4687910.4275391717</v>
      </c>
      <c r="I11" s="15">
        <v>3251636.5307064471</v>
      </c>
      <c r="J11" s="15">
        <v>163029.68049999999</v>
      </c>
      <c r="K11" s="15">
        <v>40.707031249999993</v>
      </c>
      <c r="L11" s="15">
        <v>12.145390573646697</v>
      </c>
      <c r="M11" s="15">
        <v>31.473973242584936</v>
      </c>
      <c r="N11" s="15">
        <v>15377.459779592131</v>
      </c>
    </row>
    <row r="12" spans="2:14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FRD1</v>
      </c>
      <c r="E12" s="15">
        <f>VLOOKUP(G12,NUTS_Europa!$A$2:$C$81,3,FALSE)</f>
        <v>268</v>
      </c>
      <c r="F12" s="15">
        <v>6</v>
      </c>
      <c r="G12" s="15">
        <v>19</v>
      </c>
      <c r="H12" s="15">
        <v>69605.993628072072</v>
      </c>
      <c r="I12" s="15">
        <v>3562675.9898464573</v>
      </c>
      <c r="J12" s="15">
        <v>114346.8514</v>
      </c>
      <c r="K12" s="15">
        <v>48.832031249999993</v>
      </c>
      <c r="L12" s="15">
        <v>11.193546088022075</v>
      </c>
      <c r="M12" s="15">
        <v>0.20504217098565253</v>
      </c>
      <c r="N12" s="15">
        <v>100.17889108407871</v>
      </c>
    </row>
    <row r="13" spans="2:14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FRG0</v>
      </c>
      <c r="E13" s="15">
        <f>VLOOKUP(G13,NUTS_Europa!$A$2:$C$81,3,FALSE)</f>
        <v>282</v>
      </c>
      <c r="F13" s="15">
        <v>6</v>
      </c>
      <c r="G13" s="15">
        <v>22</v>
      </c>
      <c r="H13" s="15">
        <v>474510.24564270873</v>
      </c>
      <c r="I13" s="15">
        <v>4313947.1100162687</v>
      </c>
      <c r="J13" s="15">
        <v>137713.6226</v>
      </c>
      <c r="K13" s="15">
        <v>72.978124999999991</v>
      </c>
      <c r="L13" s="15">
        <v>9.2552904655409129</v>
      </c>
      <c r="M13" s="15">
        <v>1.6135896165648855</v>
      </c>
      <c r="N13" s="15">
        <v>788.36279227440002</v>
      </c>
    </row>
    <row r="14" spans="2:14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NL12</v>
      </c>
      <c r="E14" s="15">
        <f>VLOOKUP(G14,NUTS_Europa!$A$2:$C$81,3,FALSE)</f>
        <v>218</v>
      </c>
      <c r="F14" s="15">
        <v>7</v>
      </c>
      <c r="G14" s="15">
        <v>31</v>
      </c>
      <c r="H14" s="15">
        <v>1437103.5351032251</v>
      </c>
      <c r="I14" s="15">
        <v>2422515.1291307607</v>
      </c>
      <c r="J14" s="15">
        <v>163171.4883</v>
      </c>
      <c r="K14" s="15">
        <v>21.091406250000002</v>
      </c>
      <c r="L14" s="15">
        <v>8.573329433367233</v>
      </c>
      <c r="M14" s="15">
        <v>8.8226761772044497</v>
      </c>
      <c r="N14" s="15">
        <v>5443.4838231684107</v>
      </c>
    </row>
    <row r="15" spans="2:14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NL32</v>
      </c>
      <c r="E15" s="15">
        <f>VLOOKUP(G15,NUTS_Europa!$A$2:$C$81,3,FALSE)</f>
        <v>218</v>
      </c>
      <c r="F15" s="15">
        <v>7</v>
      </c>
      <c r="G15" s="15">
        <v>32</v>
      </c>
      <c r="H15" s="15">
        <v>595867.00072239654</v>
      </c>
      <c r="I15" s="15">
        <v>2422515.1291307607</v>
      </c>
      <c r="J15" s="15">
        <v>199058.85829999999</v>
      </c>
      <c r="K15" s="15">
        <v>21.091406250000002</v>
      </c>
      <c r="L15" s="15">
        <v>8.573329433367233</v>
      </c>
      <c r="M15" s="15">
        <v>8.8226761772044497</v>
      </c>
      <c r="N15" s="15">
        <v>5443.4838231684107</v>
      </c>
    </row>
    <row r="16" spans="2:14" s="15" customFormat="1" x14ac:dyDescent="0.25">
      <c r="B16" s="15" t="str">
        <f>VLOOKUP(F16,NUTS_Europa!$A$2:$C$81,2,FALSE)</f>
        <v>DE94</v>
      </c>
      <c r="C16" s="15">
        <f>VLOOKUP(F16,NUTS_Europa!$A$2:$C$81,3,FALSE)</f>
        <v>245</v>
      </c>
      <c r="D16" s="15" t="str">
        <f>VLOOKUP(G16,NUTS_Europa!$A$2:$C$81,2,FALSE)</f>
        <v>ES11</v>
      </c>
      <c r="E16" s="15">
        <f>VLOOKUP(G16,NUTS_Europa!$A$2:$C$81,3,FALSE)</f>
        <v>288</v>
      </c>
      <c r="F16" s="15">
        <v>8</v>
      </c>
      <c r="G16" s="15">
        <v>11</v>
      </c>
      <c r="H16" s="15">
        <v>1812846.3888617042</v>
      </c>
      <c r="I16" s="15">
        <v>15221449.861680649</v>
      </c>
      <c r="J16" s="15">
        <v>123840.01519999999</v>
      </c>
      <c r="K16" s="15">
        <v>86.7734375</v>
      </c>
      <c r="L16" s="15">
        <v>12.87115122063533</v>
      </c>
      <c r="M16" s="15">
        <v>1.9044428836103322</v>
      </c>
      <c r="N16" s="15">
        <v>930.46701220500688</v>
      </c>
    </row>
    <row r="17" spans="2:14" s="15" customFormat="1" x14ac:dyDescent="0.25">
      <c r="B17" s="15" t="str">
        <f>VLOOKUP(F17,NUTS_Europa!$A$2:$C$81,2,FALSE)</f>
        <v>DE94</v>
      </c>
      <c r="C17" s="15">
        <f>VLOOKUP(F17,NUTS_Europa!$A$2:$C$81,3,FALSE)</f>
        <v>245</v>
      </c>
      <c r="D17" s="15" t="str">
        <f>VLOOKUP(G17,NUTS_Europa!$A$2:$C$81,2,FALSE)</f>
        <v>ES12</v>
      </c>
      <c r="E17" s="15">
        <f>VLOOKUP(G17,NUTS_Europa!$A$2:$C$81,3,FALSE)</f>
        <v>285</v>
      </c>
      <c r="F17" s="15">
        <v>8</v>
      </c>
      <c r="G17" s="15">
        <v>12</v>
      </c>
      <c r="H17" s="15">
        <v>33642.614834717759</v>
      </c>
      <c r="I17" s="15">
        <v>15086259.340095045</v>
      </c>
      <c r="J17" s="15">
        <v>117061.7148</v>
      </c>
      <c r="K17" s="15">
        <v>78.589062499999997</v>
      </c>
      <c r="L17" s="15">
        <v>13.262986871908275</v>
      </c>
      <c r="M17" s="15">
        <v>3.1948865603431971E-2</v>
      </c>
      <c r="N17" s="15">
        <v>15.609481269928793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FRD1</v>
      </c>
      <c r="E18" s="15">
        <f>VLOOKUP(G18,NUTS_Europa!$A$2:$C$81,3,FALSE)</f>
        <v>268</v>
      </c>
      <c r="F18" s="15">
        <v>9</v>
      </c>
      <c r="G18" s="15">
        <v>19</v>
      </c>
      <c r="H18" s="15">
        <v>71582.415884314876</v>
      </c>
      <c r="I18" s="15">
        <v>2848630.963059383</v>
      </c>
      <c r="J18" s="15">
        <v>117061.7148</v>
      </c>
      <c r="K18" s="15">
        <v>29.680468749999999</v>
      </c>
      <c r="L18" s="15">
        <v>12.945569765426022</v>
      </c>
      <c r="M18" s="15">
        <v>0.23659820835652445</v>
      </c>
      <c r="N18" s="15">
        <v>100.17889108407871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FRG0</v>
      </c>
      <c r="E19" s="15">
        <f>VLOOKUP(G19,NUTS_Europa!$A$2:$C$81,3,FALSE)</f>
        <v>282</v>
      </c>
      <c r="F19" s="15">
        <v>9</v>
      </c>
      <c r="G19" s="15">
        <v>22</v>
      </c>
      <c r="H19" s="15">
        <v>490171.02004616614</v>
      </c>
      <c r="I19" s="15">
        <v>3532479.7943958803</v>
      </c>
      <c r="J19" s="15">
        <v>507158.32770000002</v>
      </c>
      <c r="K19" s="15">
        <v>52.181249999999991</v>
      </c>
      <c r="L19" s="15">
        <v>11.00731414294486</v>
      </c>
      <c r="M19" s="15">
        <v>1.861921430439093</v>
      </c>
      <c r="N19" s="15">
        <v>788.36279227440002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NL12</v>
      </c>
      <c r="E20" s="15">
        <f>VLOOKUP(G20,NUTS_Europa!$A$2:$C$81,3,FALSE)</f>
        <v>218</v>
      </c>
      <c r="F20" s="15">
        <v>10</v>
      </c>
      <c r="G20" s="15">
        <v>31</v>
      </c>
      <c r="H20" s="15">
        <v>1790179.8715383389</v>
      </c>
      <c r="I20" s="15">
        <v>2422515.1291307607</v>
      </c>
      <c r="J20" s="15">
        <v>144185.261</v>
      </c>
      <c r="K20" s="15">
        <v>21.091406250000002</v>
      </c>
      <c r="L20" s="15">
        <v>8.573329433367233</v>
      </c>
      <c r="M20" s="15">
        <v>8.8226761772044497</v>
      </c>
      <c r="N20" s="15">
        <v>5443.4838231684107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NL32</v>
      </c>
      <c r="E21" s="15">
        <f>VLOOKUP(G21,NUTS_Europa!$A$2:$C$81,3,FALSE)</f>
        <v>218</v>
      </c>
      <c r="F21" s="15">
        <v>10</v>
      </c>
      <c r="G21" s="15">
        <v>32</v>
      </c>
      <c r="H21" s="15">
        <v>948943.33715751057</v>
      </c>
      <c r="I21" s="15">
        <v>2422515.1291307607</v>
      </c>
      <c r="J21" s="15">
        <v>118487.9544</v>
      </c>
      <c r="K21" s="15">
        <v>21.091406250000002</v>
      </c>
      <c r="L21" s="15">
        <v>8.573329433367233</v>
      </c>
      <c r="M21" s="15">
        <v>8.8226761772044497</v>
      </c>
      <c r="N21" s="15">
        <v>5443.4838231684107</v>
      </c>
    </row>
    <row r="22" spans="2:14" s="15" customFormat="1" x14ac:dyDescent="0.25">
      <c r="B22" s="15" t="str">
        <f>VLOOKUP(F22,NUTS_Europa!$A$2:$C$81,2,FALSE)</f>
        <v>ES13</v>
      </c>
      <c r="C22" s="15">
        <f>VLOOKUP(F22,NUTS_Europa!$A$2:$C$81,3,FALSE)</f>
        <v>163</v>
      </c>
      <c r="D22" s="15" t="str">
        <f>VLOOKUP(G22,NUTS_Europa!$A$2:$C$81,2,FALSE)</f>
        <v>FRH0</v>
      </c>
      <c r="E22" s="15">
        <f>VLOOKUP(G22,NUTS_Europa!$A$2:$C$81,3,FALSE)</f>
        <v>283</v>
      </c>
      <c r="F22" s="15">
        <v>13</v>
      </c>
      <c r="G22" s="15">
        <v>23</v>
      </c>
      <c r="H22" s="15">
        <v>1257637.5108791983</v>
      </c>
      <c r="I22" s="15">
        <v>1932865.8666918254</v>
      </c>
      <c r="J22" s="15">
        <v>118487.9544</v>
      </c>
      <c r="K22" s="15">
        <v>14.6796875</v>
      </c>
      <c r="L22" s="15">
        <v>12.043853055601897</v>
      </c>
      <c r="M22" s="15">
        <v>4.628314115371035</v>
      </c>
      <c r="N22" s="15">
        <v>2188.5072270342998</v>
      </c>
    </row>
    <row r="23" spans="2:14" s="15" customFormat="1" x14ac:dyDescent="0.25">
      <c r="B23" s="15" t="str">
        <f>VLOOKUP(F23,NUTS_Europa!$A$2:$C$81,2,FALSE)</f>
        <v>ES13</v>
      </c>
      <c r="C23" s="15">
        <f>VLOOKUP(F23,NUTS_Europa!$A$2:$C$81,3,FALSE)</f>
        <v>163</v>
      </c>
      <c r="D23" s="15" t="str">
        <f>VLOOKUP(G23,NUTS_Europa!$A$2:$C$81,2,FALSE)</f>
        <v>FRI3</v>
      </c>
      <c r="E23" s="15">
        <f>VLOOKUP(G23,NUTS_Europa!$A$2:$C$81,3,FALSE)</f>
        <v>283</v>
      </c>
      <c r="F23" s="15">
        <v>13</v>
      </c>
      <c r="G23" s="15">
        <v>25</v>
      </c>
      <c r="H23" s="15">
        <v>727474.91789097991</v>
      </c>
      <c r="I23" s="15">
        <v>1932865.8666918254</v>
      </c>
      <c r="J23" s="15">
        <v>113696.3812</v>
      </c>
      <c r="K23" s="15">
        <v>14.6796875</v>
      </c>
      <c r="L23" s="15">
        <v>12.043853055601897</v>
      </c>
      <c r="M23" s="15">
        <v>4.628314115371035</v>
      </c>
      <c r="N23" s="15">
        <v>2188.5072270342998</v>
      </c>
    </row>
    <row r="24" spans="2:14" s="15" customFormat="1" x14ac:dyDescent="0.25">
      <c r="B24" s="15" t="str">
        <f>VLOOKUP(F24,NUTS_Europa!$A$2:$C$81,2,FALSE)</f>
        <v>ES21</v>
      </c>
      <c r="C24" s="15">
        <f>VLOOKUP(F24,NUTS_Europa!$A$2:$C$81,3,FALSE)</f>
        <v>163</v>
      </c>
      <c r="D24" s="15" t="str">
        <f>VLOOKUP(G24,NUTS_Europa!$A$2:$C$81,2,FALSE)</f>
        <v>FRI1</v>
      </c>
      <c r="E24" s="15">
        <f>VLOOKUP(G24,NUTS_Europa!$A$2:$C$81,3,FALSE)</f>
        <v>283</v>
      </c>
      <c r="F24" s="15">
        <v>14</v>
      </c>
      <c r="G24" s="15">
        <v>24</v>
      </c>
      <c r="H24" s="15">
        <v>944999.62406554993</v>
      </c>
      <c r="I24" s="15">
        <v>1932865.8666918254</v>
      </c>
      <c r="J24" s="15">
        <v>123614.25509999999</v>
      </c>
      <c r="K24" s="15">
        <v>14.6796875</v>
      </c>
      <c r="L24" s="15">
        <v>12.043853055601897</v>
      </c>
      <c r="M24" s="15">
        <v>4.628314115371035</v>
      </c>
      <c r="N24" s="15">
        <v>2188.5072270342998</v>
      </c>
    </row>
    <row r="25" spans="2:14" s="15" customFormat="1" x14ac:dyDescent="0.25">
      <c r="B25" s="15" t="str">
        <f>VLOOKUP(F25,NUTS_Europa!$A$2:$C$81,2,FALSE)</f>
        <v>ES21</v>
      </c>
      <c r="C25" s="15">
        <f>VLOOKUP(F25,NUTS_Europa!$A$2:$C$81,3,FALSE)</f>
        <v>163</v>
      </c>
      <c r="D25" s="15" t="str">
        <f>VLOOKUP(G25,NUTS_Europa!$A$2:$C$81,2,FALSE)</f>
        <v>FRJ2</v>
      </c>
      <c r="E25" s="15">
        <f>VLOOKUP(G25,NUTS_Europa!$A$2:$C$81,3,FALSE)</f>
        <v>283</v>
      </c>
      <c r="F25" s="15">
        <v>14</v>
      </c>
      <c r="G25" s="15">
        <v>28</v>
      </c>
      <c r="H25" s="15">
        <v>1519701.621884757</v>
      </c>
      <c r="I25" s="15">
        <v>1932865.8666918254</v>
      </c>
      <c r="J25" s="15">
        <v>156784.57750000001</v>
      </c>
      <c r="K25" s="15">
        <v>14.6796875</v>
      </c>
      <c r="L25" s="15">
        <v>12.043853055601897</v>
      </c>
      <c r="M25" s="15">
        <v>4.628314115371035</v>
      </c>
      <c r="N25" s="15">
        <v>2188.5072270342998</v>
      </c>
    </row>
    <row r="26" spans="2:14" s="15" customFormat="1" x14ac:dyDescent="0.25">
      <c r="B26" s="15" t="str">
        <f>VLOOKUP(F26,NUTS_Europa!$A$2:$C$81,2,FALSE)</f>
        <v>ES51</v>
      </c>
      <c r="C26" s="15">
        <f>VLOOKUP(F26,NUTS_Europa!$A$2:$C$81,3,FALSE)</f>
        <v>1063</v>
      </c>
      <c r="D26" s="15" t="str">
        <f>VLOOKUP(G26,NUTS_Europa!$A$2:$C$81,2,FALSE)</f>
        <v>ES52</v>
      </c>
      <c r="E26" s="15">
        <f>VLOOKUP(G26,NUTS_Europa!$A$2:$C$81,3,FALSE)</f>
        <v>1064</v>
      </c>
      <c r="F26" s="15">
        <v>15</v>
      </c>
      <c r="G26" s="15">
        <v>16</v>
      </c>
      <c r="H26" s="15">
        <v>2763121.0914852032</v>
      </c>
      <c r="I26" s="15">
        <v>10085763.377027366</v>
      </c>
      <c r="J26" s="15">
        <v>135416.16140000001</v>
      </c>
      <c r="K26" s="15">
        <v>12.65625</v>
      </c>
      <c r="L26" s="15">
        <v>4.899586746768632</v>
      </c>
      <c r="M26" s="15">
        <v>19.13008802856557</v>
      </c>
      <c r="N26" s="15">
        <v>11046.594705360551</v>
      </c>
    </row>
    <row r="27" spans="2:14" s="15" customFormat="1" x14ac:dyDescent="0.25">
      <c r="B27" s="15" t="str">
        <f>VLOOKUP(F27,NUTS_Europa!$A$2:$C$81,2,FALSE)</f>
        <v>ES51</v>
      </c>
      <c r="C27" s="15">
        <f>VLOOKUP(F27,NUTS_Europa!$A$2:$C$81,3,FALSE)</f>
        <v>1063</v>
      </c>
      <c r="D27" s="15" t="str">
        <f>VLOOKUP(G27,NUTS_Europa!$A$2:$C$81,2,FALSE)</f>
        <v>ES62</v>
      </c>
      <c r="E27" s="15">
        <f>VLOOKUP(G27,NUTS_Europa!$A$2:$C$81,3,FALSE)</f>
        <v>1064</v>
      </c>
      <c r="F27" s="15">
        <v>15</v>
      </c>
      <c r="G27" s="15">
        <v>18</v>
      </c>
      <c r="H27" s="15">
        <v>5427538.7458882285</v>
      </c>
      <c r="I27" s="15">
        <v>10085763.377027366</v>
      </c>
      <c r="J27" s="15">
        <v>199597.76430000001</v>
      </c>
      <c r="K27" s="15">
        <v>12.65625</v>
      </c>
      <c r="L27" s="15">
        <v>4.899586746768632</v>
      </c>
      <c r="M27" s="15">
        <v>19.13008802856557</v>
      </c>
      <c r="N27" s="15">
        <v>11046.594705360551</v>
      </c>
    </row>
    <row r="28" spans="2:14" s="15" customFormat="1" x14ac:dyDescent="0.25">
      <c r="B28" s="15" t="str">
        <f>VLOOKUP(F28,NUTS_Europa!$A$2:$C$81,2,FALSE)</f>
        <v>ES52</v>
      </c>
      <c r="C28" s="15">
        <f>VLOOKUP(F28,NUTS_Europa!$A$2:$C$81,3,FALSE)</f>
        <v>1064</v>
      </c>
      <c r="D28" s="15" t="str">
        <f>VLOOKUP(G28,NUTS_Europa!$A$2:$C$81,2,FALSE)</f>
        <v>PT18</v>
      </c>
      <c r="E28" s="15">
        <f>VLOOKUP(G28,NUTS_Europa!$A$2:$C$81,3,FALSE)</f>
        <v>61</v>
      </c>
      <c r="F28" s="15">
        <v>16</v>
      </c>
      <c r="G28" s="15">
        <v>80</v>
      </c>
      <c r="H28" s="15">
        <v>12617461.355645111</v>
      </c>
      <c r="I28" s="15">
        <v>2436472.8270094409</v>
      </c>
      <c r="J28" s="15">
        <v>145277.79319999999</v>
      </c>
      <c r="K28" s="15">
        <v>30.546093750000001</v>
      </c>
      <c r="L28" s="15">
        <v>6.7045505652413278</v>
      </c>
      <c r="M28" s="15">
        <v>28.947590541446989</v>
      </c>
      <c r="N28" s="15">
        <v>17957.973999125879</v>
      </c>
    </row>
    <row r="29" spans="2:14" s="15" customFormat="1" x14ac:dyDescent="0.25">
      <c r="B29" s="15" t="str">
        <f>VLOOKUP(F29,NUTS_Europa!$A$2:$C$81,2,FALSE)</f>
        <v>ES61</v>
      </c>
      <c r="C29" s="15">
        <f>VLOOKUP(F29,NUTS_Europa!$A$2:$C$81,3,FALSE)</f>
        <v>61</v>
      </c>
      <c r="D29" s="15" t="str">
        <f>VLOOKUP(G29,NUTS_Europa!$A$2:$C$81,2,FALSE)</f>
        <v>PT11</v>
      </c>
      <c r="E29" s="15">
        <f>VLOOKUP(G29,NUTS_Europa!$A$2:$C$81,3,FALSE)</f>
        <v>111</v>
      </c>
      <c r="F29" s="15">
        <v>17</v>
      </c>
      <c r="G29" s="15">
        <v>36</v>
      </c>
      <c r="H29" s="15">
        <v>1757327.9205478504</v>
      </c>
      <c r="I29" s="15">
        <v>2257249.2275540098</v>
      </c>
      <c r="J29" s="15">
        <v>507158.32770000002</v>
      </c>
      <c r="K29" s="15">
        <v>25.014843749999997</v>
      </c>
      <c r="L29" s="15">
        <v>8.1127395775900322</v>
      </c>
      <c r="M29" s="15">
        <v>4.8578398148487825</v>
      </c>
      <c r="N29" s="15">
        <v>3013.6173496743208</v>
      </c>
    </row>
    <row r="30" spans="2:14" s="15" customFormat="1" x14ac:dyDescent="0.25">
      <c r="B30" s="15" t="str">
        <f>VLOOKUP(F30,NUTS_Europa!$A$2:$C$81,2,FALSE)</f>
        <v>ES61</v>
      </c>
      <c r="C30" s="15">
        <f>VLOOKUP(F30,NUTS_Europa!$A$2:$C$81,3,FALSE)</f>
        <v>61</v>
      </c>
      <c r="D30" s="15" t="str">
        <f>VLOOKUP(G30,NUTS_Europa!$A$2:$C$81,2,FALSE)</f>
        <v>PT16</v>
      </c>
      <c r="E30" s="15">
        <f>VLOOKUP(G30,NUTS_Europa!$A$2:$C$81,3,FALSE)</f>
        <v>111</v>
      </c>
      <c r="F30" s="15">
        <v>17</v>
      </c>
      <c r="G30" s="15">
        <v>38</v>
      </c>
      <c r="H30" s="15">
        <v>1658405.9310447911</v>
      </c>
      <c r="I30" s="15">
        <v>2257249.2275540098</v>
      </c>
      <c r="J30" s="15">
        <v>118487.9544</v>
      </c>
      <c r="K30" s="15">
        <v>25.014843749999997</v>
      </c>
      <c r="L30" s="15">
        <v>8.1127395775900322</v>
      </c>
      <c r="M30" s="15">
        <v>4.8578398148487825</v>
      </c>
      <c r="N30" s="15">
        <v>3013.6173496743208</v>
      </c>
    </row>
    <row r="31" spans="2:14" s="15" customFormat="1" x14ac:dyDescent="0.25">
      <c r="B31" s="15" t="str">
        <f>VLOOKUP(F31,NUTS_Europa!$A$2:$C$81,2,FALSE)</f>
        <v>ES62</v>
      </c>
      <c r="C31" s="15">
        <f>VLOOKUP(F31,NUTS_Europa!$A$2:$C$81,3,FALSE)</f>
        <v>1064</v>
      </c>
      <c r="D31" s="15" t="str">
        <f>VLOOKUP(G31,NUTS_Europa!$A$2:$C$81,2,FALSE)</f>
        <v>PT18</v>
      </c>
      <c r="E31" s="15">
        <f>VLOOKUP(G31,NUTS_Europa!$A$2:$C$81,3,FALSE)</f>
        <v>1065</v>
      </c>
      <c r="F31" s="15">
        <v>18</v>
      </c>
      <c r="G31" s="15">
        <v>40</v>
      </c>
      <c r="H31" s="15">
        <v>4050192.0383229689</v>
      </c>
      <c r="I31" s="15">
        <v>3149645.798390747</v>
      </c>
      <c r="J31" s="15">
        <v>163029.68049999999</v>
      </c>
      <c r="K31" s="15">
        <v>45.010156249999994</v>
      </c>
      <c r="L31" s="15">
        <v>8.2265098866514528</v>
      </c>
      <c r="M31" s="15">
        <v>13.084361709217845</v>
      </c>
      <c r="N31" s="15">
        <v>7555.5136267141388</v>
      </c>
    </row>
    <row r="32" spans="2:14" s="15" customFormat="1" x14ac:dyDescent="0.25">
      <c r="B32" s="15" t="str">
        <f>VLOOKUP(F32,NUTS_Europa!$A$2:$C$81,2,FALSE)</f>
        <v>FRE1</v>
      </c>
      <c r="C32" s="15">
        <f>VLOOKUP(F32,NUTS_Europa!$A$2:$C$81,3,FALSE)</f>
        <v>220</v>
      </c>
      <c r="D32" s="15" t="str">
        <f>VLOOKUP(G32,NUTS_Europa!$A$2:$C$81,2,FALSE)</f>
        <v>FRI1</v>
      </c>
      <c r="E32" s="15">
        <f>VLOOKUP(G32,NUTS_Europa!$A$2:$C$81,3,FALSE)</f>
        <v>283</v>
      </c>
      <c r="F32" s="15">
        <v>21</v>
      </c>
      <c r="G32" s="15">
        <v>24</v>
      </c>
      <c r="H32" s="15">
        <v>983483.51521373854</v>
      </c>
      <c r="I32" s="15">
        <v>3142678.1087547406</v>
      </c>
      <c r="J32" s="15">
        <v>123840.01519999999</v>
      </c>
      <c r="K32" s="15">
        <v>47.030468749999997</v>
      </c>
      <c r="L32" s="15">
        <v>9.720397379310123</v>
      </c>
      <c r="M32" s="15">
        <v>4.1720539666078054</v>
      </c>
      <c r="N32" s="15">
        <v>2188.5072270342998</v>
      </c>
    </row>
    <row r="33" spans="2:14" s="15" customFormat="1" x14ac:dyDescent="0.25">
      <c r="B33" s="15" t="str">
        <f>VLOOKUP(F33,NUTS_Europa!$A$2:$C$81,2,FALSE)</f>
        <v>FRE1</v>
      </c>
      <c r="C33" s="15">
        <f>VLOOKUP(F33,NUTS_Europa!$A$2:$C$81,3,FALSE)</f>
        <v>220</v>
      </c>
      <c r="D33" s="15" t="str">
        <f>VLOOKUP(G33,NUTS_Europa!$A$2:$C$81,2,FALSE)</f>
        <v>FRI3</v>
      </c>
      <c r="E33" s="15">
        <f>VLOOKUP(G33,NUTS_Europa!$A$2:$C$81,3,FALSE)</f>
        <v>283</v>
      </c>
      <c r="F33" s="15">
        <v>21</v>
      </c>
      <c r="G33" s="15">
        <v>25</v>
      </c>
      <c r="H33" s="15">
        <v>637225.56152766629</v>
      </c>
      <c r="I33" s="15">
        <v>3142678.1087547406</v>
      </c>
      <c r="J33" s="15">
        <v>117061.7148</v>
      </c>
      <c r="K33" s="15">
        <v>47.030468749999997</v>
      </c>
      <c r="L33" s="15">
        <v>9.720397379310123</v>
      </c>
      <c r="M33" s="15">
        <v>4.1720539666078054</v>
      </c>
      <c r="N33" s="15">
        <v>2188.5072270342998</v>
      </c>
    </row>
    <row r="34" spans="2:14" s="15" customFormat="1" x14ac:dyDescent="0.25">
      <c r="B34" s="15" t="str">
        <f>VLOOKUP(F34,NUTS_Europa!$A$2:$C$81,2,FALSE)</f>
        <v>FRJ1</v>
      </c>
      <c r="C34" s="15">
        <f>VLOOKUP(F34,NUTS_Europa!$A$2:$C$81,3,FALSE)</f>
        <v>1063</v>
      </c>
      <c r="D34" s="15" t="str">
        <f>VLOOKUP(G34,NUTS_Europa!$A$2:$C$81,2,FALSE)</f>
        <v>PT17</v>
      </c>
      <c r="E34" s="15">
        <f>VLOOKUP(G34,NUTS_Europa!$A$2:$C$81,3,FALSE)</f>
        <v>294</v>
      </c>
      <c r="F34" s="15">
        <v>26</v>
      </c>
      <c r="G34" s="15">
        <v>39</v>
      </c>
      <c r="H34" s="15">
        <v>1511030.8852418172</v>
      </c>
      <c r="I34" s="15">
        <v>12206842.40210833</v>
      </c>
      <c r="J34" s="15">
        <v>137713.6226</v>
      </c>
      <c r="K34" s="15">
        <v>63.59375</v>
      </c>
      <c r="L34" s="15">
        <v>5.6975392792676534</v>
      </c>
      <c r="M34" s="15">
        <v>5.055782370993918</v>
      </c>
      <c r="N34" s="15">
        <v>2919.4418074543673</v>
      </c>
    </row>
    <row r="35" spans="2:14" s="15" customFormat="1" x14ac:dyDescent="0.25">
      <c r="B35" s="15" t="str">
        <f>VLOOKUP(F35,NUTS_Europa!$A$2:$C$81,2,FALSE)</f>
        <v>FRJ1</v>
      </c>
      <c r="C35" s="15">
        <f>VLOOKUP(F35,NUTS_Europa!$A$2:$C$81,3,FALSE)</f>
        <v>1063</v>
      </c>
      <c r="D35" s="15" t="str">
        <f>VLOOKUP(G35,NUTS_Europa!$A$2:$C$81,2,FALSE)</f>
        <v>FRJ1</v>
      </c>
      <c r="E35" s="15">
        <f>VLOOKUP(G35,NUTS_Europa!$A$2:$C$81,3,FALSE)</f>
        <v>1064</v>
      </c>
      <c r="F35" s="15">
        <v>26</v>
      </c>
      <c r="G35" s="15">
        <v>66</v>
      </c>
      <c r="H35" s="15">
        <v>10386517.494066747</v>
      </c>
      <c r="I35" s="15">
        <v>10085763.377027366</v>
      </c>
      <c r="J35" s="15">
        <v>126450.71709999999</v>
      </c>
      <c r="K35" s="15">
        <v>12.65625</v>
      </c>
      <c r="L35" s="15">
        <v>4.899586746768632</v>
      </c>
      <c r="M35" s="15">
        <v>19.13008802856557</v>
      </c>
      <c r="N35" s="15">
        <v>11046.594705360551</v>
      </c>
    </row>
    <row r="36" spans="2:14" s="15" customFormat="1" x14ac:dyDescent="0.25">
      <c r="B36" s="15" t="str">
        <f>VLOOKUP(F36,NUTS_Europa!$A$2:$C$81,2,FALSE)</f>
        <v>FRF2</v>
      </c>
      <c r="C36" s="15">
        <f>VLOOKUP(F36,NUTS_Europa!$A$2:$C$81,3,FALSE)</f>
        <v>269</v>
      </c>
      <c r="D36" s="15" t="str">
        <f>VLOOKUP(G36,NUTS_Europa!$A$2:$C$81,2,FALSE)</f>
        <v>FRJ2</v>
      </c>
      <c r="E36" s="15">
        <f>VLOOKUP(G36,NUTS_Europa!$A$2:$C$81,3,FALSE)</f>
        <v>283</v>
      </c>
      <c r="F36" s="15">
        <v>27</v>
      </c>
      <c r="G36" s="15">
        <v>28</v>
      </c>
      <c r="H36" s="15">
        <v>1812028.8722845013</v>
      </c>
      <c r="I36" s="15">
        <v>2988345.4098434653</v>
      </c>
      <c r="J36" s="15">
        <v>176841.96369999999</v>
      </c>
      <c r="K36" s="15">
        <v>36.171875</v>
      </c>
      <c r="L36" s="15">
        <v>12.91914349456178</v>
      </c>
      <c r="M36" s="15">
        <v>4.628314115371035</v>
      </c>
      <c r="N36" s="15">
        <v>2188.5072270342998</v>
      </c>
    </row>
    <row r="37" spans="2:14" s="15" customFormat="1" x14ac:dyDescent="0.25">
      <c r="B37" s="15" t="str">
        <f>VLOOKUP(F37,NUTS_Europa!$A$2:$C$81,2,FALSE)</f>
        <v>FRI2</v>
      </c>
      <c r="C37" s="15">
        <f>VLOOKUP(F37,NUTS_Europa!$A$2:$C$81,3,FALSE)</f>
        <v>269</v>
      </c>
      <c r="D37" s="15" t="str">
        <f>VLOOKUP(G37,NUTS_Europa!$A$2:$C$81,2,FALSE)</f>
        <v>ES12</v>
      </c>
      <c r="E37" s="15">
        <f>VLOOKUP(G37,NUTS_Europa!$A$2:$C$81,3,FALSE)</f>
        <v>163</v>
      </c>
      <c r="F37" s="15">
        <v>29</v>
      </c>
      <c r="G37" s="15">
        <v>52</v>
      </c>
      <c r="H37" s="15">
        <v>2035802.7276345908</v>
      </c>
      <c r="I37" s="15">
        <v>3627051.1794244042</v>
      </c>
      <c r="J37" s="15">
        <v>120437.3524</v>
      </c>
      <c r="K37" s="15">
        <v>47.499218749999997</v>
      </c>
      <c r="L37" s="15">
        <v>17.199788257655392</v>
      </c>
      <c r="M37" s="15">
        <v>7.0584250553114005</v>
      </c>
      <c r="N37" s="15">
        <v>2988.6329222563354</v>
      </c>
    </row>
    <row r="38" spans="2:14" s="15" customFormat="1" x14ac:dyDescent="0.25">
      <c r="B38" s="15" t="str">
        <f>VLOOKUP(F38,NUTS_Europa!$A$2:$C$81,2,FALSE)</f>
        <v>FRI2</v>
      </c>
      <c r="C38" s="15">
        <f>VLOOKUP(F38,NUTS_Europa!$A$2:$C$81,3,FALSE)</f>
        <v>269</v>
      </c>
      <c r="D38" s="15" t="str">
        <f>VLOOKUP(G38,NUTS_Europa!$A$2:$C$81,2,FALSE)</f>
        <v>FRJ2</v>
      </c>
      <c r="E38" s="15">
        <f>VLOOKUP(G38,NUTS_Europa!$A$2:$C$81,3,FALSE)</f>
        <v>163</v>
      </c>
      <c r="F38" s="15">
        <v>29</v>
      </c>
      <c r="G38" s="15">
        <v>68</v>
      </c>
      <c r="H38" s="15">
        <v>3028593.7094460004</v>
      </c>
      <c r="I38" s="15">
        <v>3627051.1794244042</v>
      </c>
      <c r="J38" s="15">
        <v>141696.47589999999</v>
      </c>
      <c r="K38" s="15">
        <v>47.499218749999997</v>
      </c>
      <c r="L38" s="15">
        <v>17.199788257655392</v>
      </c>
      <c r="M38" s="15">
        <v>7.0584250553114005</v>
      </c>
      <c r="N38" s="15">
        <v>2988.6329222563354</v>
      </c>
    </row>
    <row r="39" spans="2:14" s="15" customFormat="1" x14ac:dyDescent="0.25">
      <c r="B39" s="15" t="str">
        <f>VLOOKUP(F39,NUTS_Europa!$A$2:$C$81,2,FALSE)</f>
        <v>NL11</v>
      </c>
      <c r="C39" s="15">
        <f>VLOOKUP(F39,NUTS_Europa!$A$2:$C$81,3,FALSE)</f>
        <v>245</v>
      </c>
      <c r="D39" s="15" t="str">
        <f>VLOOKUP(G39,NUTS_Europa!$A$2:$C$81,2,FALSE)</f>
        <v>FRI1</v>
      </c>
      <c r="E39" s="15">
        <f>VLOOKUP(G39,NUTS_Europa!$A$2:$C$81,3,FALSE)</f>
        <v>275</v>
      </c>
      <c r="F39" s="15">
        <v>30</v>
      </c>
      <c r="G39" s="15">
        <v>64</v>
      </c>
      <c r="H39" s="15">
        <v>522753.99025290459</v>
      </c>
      <c r="I39" s="15">
        <v>14816789.156176619</v>
      </c>
      <c r="J39" s="15">
        <v>114346.8514</v>
      </c>
      <c r="K39" s="15">
        <v>92.96875</v>
      </c>
      <c r="L39" s="15">
        <v>12.226114489568507</v>
      </c>
      <c r="M39" s="15">
        <v>0.47319641671304891</v>
      </c>
      <c r="N39" s="15">
        <v>200.35778216815743</v>
      </c>
    </row>
    <row r="40" spans="2:14" s="15" customFormat="1" x14ac:dyDescent="0.25">
      <c r="B40" s="15" t="str">
        <f>VLOOKUP(F40,NUTS_Europa!$A$2:$C$81,2,FALSE)</f>
        <v>NL11</v>
      </c>
      <c r="C40" s="15">
        <f>VLOOKUP(F40,NUTS_Europa!$A$2:$C$81,3,FALSE)</f>
        <v>245</v>
      </c>
      <c r="D40" s="15" t="str">
        <f>VLOOKUP(G40,NUTS_Europa!$A$2:$C$81,2,FALSE)</f>
        <v>FRI2</v>
      </c>
      <c r="E40" s="15">
        <f>VLOOKUP(G40,NUTS_Europa!$A$2:$C$81,3,FALSE)</f>
        <v>275</v>
      </c>
      <c r="F40" s="15">
        <v>30</v>
      </c>
      <c r="G40" s="15">
        <v>69</v>
      </c>
      <c r="H40" s="15">
        <v>488028.78087864822</v>
      </c>
      <c r="I40" s="15">
        <v>14816789.156176619</v>
      </c>
      <c r="J40" s="15">
        <v>145277.79319999999</v>
      </c>
      <c r="K40" s="15">
        <v>92.96875</v>
      </c>
      <c r="L40" s="15">
        <v>12.226114489568507</v>
      </c>
      <c r="M40" s="15">
        <v>0.47319641671304891</v>
      </c>
      <c r="N40" s="15">
        <v>200.35778216815743</v>
      </c>
    </row>
    <row r="41" spans="2:14" s="15" customFormat="1" x14ac:dyDescent="0.25">
      <c r="B41" s="15" t="str">
        <f>VLOOKUP(F41,NUTS_Europa!$A$2:$C$81,2,FALSE)</f>
        <v>NL33</v>
      </c>
      <c r="C41" s="15">
        <f>VLOOKUP(F41,NUTS_Europa!$A$2:$C$81,3,FALSE)</f>
        <v>250</v>
      </c>
      <c r="D41" s="15" t="str">
        <f>VLOOKUP(G41,NUTS_Europa!$A$2:$C$81,2,FALSE)</f>
        <v>PT18</v>
      </c>
      <c r="E41" s="15">
        <f>VLOOKUP(G41,NUTS_Europa!$A$2:$C$81,3,FALSE)</f>
        <v>1065</v>
      </c>
      <c r="F41" s="15">
        <v>33</v>
      </c>
      <c r="G41" s="15">
        <v>40</v>
      </c>
      <c r="H41" s="15">
        <v>2172865.3330052607</v>
      </c>
      <c r="I41" s="15">
        <v>5285642.1290187528</v>
      </c>
      <c r="J41" s="15">
        <v>137713.6226</v>
      </c>
      <c r="K41" s="15">
        <v>91.074999999999989</v>
      </c>
      <c r="L41" s="15">
        <v>10.068411296493641</v>
      </c>
      <c r="M41" s="15">
        <v>15.464324870924431</v>
      </c>
      <c r="N41" s="15">
        <v>7555.5136267141388</v>
      </c>
    </row>
    <row r="42" spans="2:14" s="15" customFormat="1" x14ac:dyDescent="0.25">
      <c r="B42" s="15" t="str">
        <f>VLOOKUP(F42,NUTS_Europa!$A$2:$C$81,2,FALSE)</f>
        <v>NL33</v>
      </c>
      <c r="C42" s="15">
        <f>VLOOKUP(F42,NUTS_Europa!$A$2:$C$81,3,FALSE)</f>
        <v>250</v>
      </c>
      <c r="D42" s="15" t="str">
        <f>VLOOKUP(G42,NUTS_Europa!$A$2:$C$81,2,FALSE)</f>
        <v>NL11</v>
      </c>
      <c r="E42" s="15">
        <f>VLOOKUP(G42,NUTS_Europa!$A$2:$C$81,3,FALSE)</f>
        <v>218</v>
      </c>
      <c r="F42" s="15">
        <v>33</v>
      </c>
      <c r="G42" s="15">
        <v>70</v>
      </c>
      <c r="H42" s="15">
        <v>1841640.283755403</v>
      </c>
      <c r="I42" s="15">
        <v>1962795.7300654133</v>
      </c>
      <c r="J42" s="15">
        <v>135416.16140000001</v>
      </c>
      <c r="K42" s="15">
        <v>5.3125</v>
      </c>
      <c r="L42" s="15">
        <v>10.047589333471466</v>
      </c>
      <c r="M42" s="15">
        <v>10.537356556402012</v>
      </c>
      <c r="N42" s="15">
        <v>5443.4838231684107</v>
      </c>
    </row>
    <row r="43" spans="2:14" s="15" customFormat="1" x14ac:dyDescent="0.25">
      <c r="B43" s="15" t="str">
        <f>VLOOKUP(F43,NUTS_Europa!$A$2:$C$81,2,FALSE)</f>
        <v>NL34</v>
      </c>
      <c r="C43" s="15">
        <f>VLOOKUP(F43,NUTS_Europa!$A$2:$C$81,3,FALSE)</f>
        <v>250</v>
      </c>
      <c r="D43" s="15" t="str">
        <f>VLOOKUP(G43,NUTS_Europa!$A$2:$C$81,2,FALSE)</f>
        <v>FRH0</v>
      </c>
      <c r="E43" s="15">
        <f>VLOOKUP(G43,NUTS_Europa!$A$2:$C$81,3,FALSE)</f>
        <v>282</v>
      </c>
      <c r="F43" s="15">
        <v>34</v>
      </c>
      <c r="G43" s="15">
        <v>63</v>
      </c>
      <c r="H43" s="15">
        <v>340758.11083231412</v>
      </c>
      <c r="I43" s="15">
        <v>2681807.0662023332</v>
      </c>
      <c r="J43" s="15">
        <v>135416.16140000001</v>
      </c>
      <c r="K43" s="15">
        <v>28.359375</v>
      </c>
      <c r="L43" s="15">
        <v>10.729550365645146</v>
      </c>
      <c r="M43" s="15">
        <v>1.861921430439093</v>
      </c>
      <c r="N43" s="15">
        <v>788.36279227440002</v>
      </c>
    </row>
    <row r="44" spans="2:14" s="15" customFormat="1" x14ac:dyDescent="0.25">
      <c r="B44" s="15" t="str">
        <f>VLOOKUP(F44,NUTS_Europa!$A$2:$C$81,2,FALSE)</f>
        <v>NL34</v>
      </c>
      <c r="C44" s="15">
        <f>VLOOKUP(F44,NUTS_Europa!$A$2:$C$81,3,FALSE)</f>
        <v>250</v>
      </c>
      <c r="D44" s="15" t="str">
        <f>VLOOKUP(G44,NUTS_Europa!$A$2:$C$81,2,FALSE)</f>
        <v>FRI3</v>
      </c>
      <c r="E44" s="15">
        <f>VLOOKUP(G44,NUTS_Europa!$A$2:$C$81,3,FALSE)</f>
        <v>282</v>
      </c>
      <c r="F44" s="15">
        <v>34</v>
      </c>
      <c r="G44" s="15">
        <v>65</v>
      </c>
      <c r="H44" s="15">
        <v>486710.07965445064</v>
      </c>
      <c r="I44" s="15">
        <v>2681807.0662023332</v>
      </c>
      <c r="J44" s="15">
        <v>199597.76430000001</v>
      </c>
      <c r="K44" s="15">
        <v>28.359375</v>
      </c>
      <c r="L44" s="15">
        <v>10.729550365645146</v>
      </c>
      <c r="M44" s="15">
        <v>1.861921430439093</v>
      </c>
      <c r="N44" s="15">
        <v>788.36279227440002</v>
      </c>
    </row>
    <row r="45" spans="2:14" s="15" customFormat="1" x14ac:dyDescent="0.25">
      <c r="B45" s="15" t="str">
        <f>VLOOKUP(F45,NUTS_Europa!$A$2:$C$81,2,FALSE)</f>
        <v>NL41</v>
      </c>
      <c r="C45" s="15">
        <f>VLOOKUP(F45,NUTS_Europa!$A$2:$C$81,3,FALSE)</f>
        <v>253</v>
      </c>
      <c r="D45" s="15" t="str">
        <f>VLOOKUP(G45,NUTS_Europa!$A$2:$C$81,2,FALSE)</f>
        <v>PT11</v>
      </c>
      <c r="E45" s="15">
        <f>VLOOKUP(G45,NUTS_Europa!$A$2:$C$81,3,FALSE)</f>
        <v>111</v>
      </c>
      <c r="F45" s="15">
        <v>35</v>
      </c>
      <c r="G45" s="15">
        <v>36</v>
      </c>
      <c r="H45" s="15">
        <v>1014176.1065143973</v>
      </c>
      <c r="I45" s="15">
        <v>4452926.6361665912</v>
      </c>
      <c r="J45" s="15">
        <v>163029.68049999999</v>
      </c>
      <c r="K45" s="15">
        <v>75.3828125</v>
      </c>
      <c r="L45" s="15">
        <v>9.0082736306928126</v>
      </c>
      <c r="M45" s="15">
        <v>6.1681521646974593</v>
      </c>
      <c r="N45" s="15">
        <v>3013.6173496743208</v>
      </c>
    </row>
    <row r="46" spans="2:14" s="15" customFormat="1" x14ac:dyDescent="0.25">
      <c r="B46" s="15" t="str">
        <f>VLOOKUP(F46,NUTS_Europa!$A$2:$C$81,2,FALSE)</f>
        <v>NL41</v>
      </c>
      <c r="C46" s="15">
        <f>VLOOKUP(F46,NUTS_Europa!$A$2:$C$81,3,FALSE)</f>
        <v>253</v>
      </c>
      <c r="D46" s="15" t="str">
        <f>VLOOKUP(G46,NUTS_Europa!$A$2:$C$81,2,FALSE)</f>
        <v>FRJ2</v>
      </c>
      <c r="E46" s="15">
        <f>VLOOKUP(G46,NUTS_Europa!$A$2:$C$81,3,FALSE)</f>
        <v>163</v>
      </c>
      <c r="F46" s="15">
        <v>35</v>
      </c>
      <c r="G46" s="15">
        <v>68</v>
      </c>
      <c r="H46" s="15">
        <v>2537213.3993676691</v>
      </c>
      <c r="I46" s="15">
        <v>3959891.6354850996</v>
      </c>
      <c r="J46" s="15">
        <v>145277.79319999999</v>
      </c>
      <c r="K46" s="15">
        <v>60.617968749999996</v>
      </c>
      <c r="L46" s="15">
        <v>13.022123812090758</v>
      </c>
      <c r="M46" s="15">
        <v>7.0584250553114005</v>
      </c>
      <c r="N46" s="15">
        <v>2988.6329222563354</v>
      </c>
    </row>
    <row r="47" spans="2:14" s="15" customFormat="1" x14ac:dyDescent="0.25">
      <c r="B47" s="15" t="str">
        <f>VLOOKUP(F47,NUTS_Europa!$A$2:$C$81,2,FALSE)</f>
        <v>PT15</v>
      </c>
      <c r="C47" s="15">
        <f>VLOOKUP(F47,NUTS_Europa!$A$2:$C$81,3,FALSE)</f>
        <v>1065</v>
      </c>
      <c r="D47" s="15" t="str">
        <f>VLOOKUP(G47,NUTS_Europa!$A$2:$C$81,2,FALSE)</f>
        <v>PT16</v>
      </c>
      <c r="E47" s="15">
        <f>VLOOKUP(G47,NUTS_Europa!$A$2:$C$81,3,FALSE)</f>
        <v>111</v>
      </c>
      <c r="F47" s="15">
        <v>37</v>
      </c>
      <c r="G47" s="15">
        <v>38</v>
      </c>
      <c r="H47" s="15">
        <v>1335718.3317022233</v>
      </c>
      <c r="I47" s="15">
        <v>2022638.6990867388</v>
      </c>
      <c r="J47" s="15">
        <v>198656.2873</v>
      </c>
      <c r="K47" s="15">
        <v>16.171875</v>
      </c>
      <c r="L47" s="15">
        <v>9.6346988990001581</v>
      </c>
      <c r="M47" s="15">
        <v>5.2188721249731556</v>
      </c>
      <c r="N47" s="15">
        <v>3013.6173496743208</v>
      </c>
    </row>
    <row r="48" spans="2:14" s="15" customFormat="1" x14ac:dyDescent="0.25">
      <c r="B48" s="15" t="str">
        <f>VLOOKUP(F48,NUTS_Europa!$A$2:$C$81,2,FALSE)</f>
        <v>PT15</v>
      </c>
      <c r="C48" s="15">
        <f>VLOOKUP(F48,NUTS_Europa!$A$2:$C$81,3,FALSE)</f>
        <v>1065</v>
      </c>
      <c r="D48" s="15" t="str">
        <f>VLOOKUP(G48,NUTS_Europa!$A$2:$C$81,2,FALSE)</f>
        <v>PT17</v>
      </c>
      <c r="E48" s="15">
        <f>VLOOKUP(G48,NUTS_Europa!$A$2:$C$81,3,FALSE)</f>
        <v>294</v>
      </c>
      <c r="F48" s="15">
        <v>37</v>
      </c>
      <c r="G48" s="15">
        <v>39</v>
      </c>
      <c r="H48" s="15">
        <v>917510.44468503434</v>
      </c>
      <c r="I48" s="15">
        <v>1488046.6044619889</v>
      </c>
      <c r="J48" s="15">
        <v>507158.32770000002</v>
      </c>
      <c r="K48" s="15">
        <v>3.515625</v>
      </c>
      <c r="L48" s="15">
        <v>9.0244624191504741</v>
      </c>
      <c r="M48" s="15">
        <v>5.055782370993918</v>
      </c>
      <c r="N48" s="15">
        <v>2919.4418074543673</v>
      </c>
    </row>
    <row r="49" spans="2:14" s="15" customFormat="1" x14ac:dyDescent="0.25">
      <c r="B49" s="15" t="str">
        <f>VLOOKUP(F49,NUTS_Europa!$A$2:$C$81,2,FALSE)</f>
        <v>BE21</v>
      </c>
      <c r="C49" s="15">
        <f>VLOOKUP(F49,NUTS_Europa!$A$2:$C$81,3,FALSE)</f>
        <v>250</v>
      </c>
      <c r="D49" s="15" t="str">
        <f>VLOOKUP(G49,NUTS_Europa!$A$2:$C$81,2,FALSE)</f>
        <v>FRE1</v>
      </c>
      <c r="E49" s="15">
        <f>VLOOKUP(G49,NUTS_Europa!$A$2:$C$81,3,FALSE)</f>
        <v>235</v>
      </c>
      <c r="F49" s="15">
        <v>41</v>
      </c>
      <c r="G49" s="15">
        <v>61</v>
      </c>
      <c r="H49" s="15">
        <v>571522.57454659126</v>
      </c>
      <c r="I49" s="15">
        <v>1959573.1581489539</v>
      </c>
      <c r="J49" s="15">
        <v>142392.87169999999</v>
      </c>
      <c r="K49" s="15">
        <v>11.015625</v>
      </c>
      <c r="L49" s="15">
        <v>11.388745599895696</v>
      </c>
      <c r="M49" s="15">
        <v>3.4957045006430194</v>
      </c>
      <c r="N49" s="15">
        <v>1705.3756146141541</v>
      </c>
    </row>
    <row r="50" spans="2:14" s="15" customFormat="1" x14ac:dyDescent="0.25">
      <c r="B50" s="15" t="str">
        <f>VLOOKUP(F50,NUTS_Europa!$A$2:$C$81,2,FALSE)</f>
        <v>BE21</v>
      </c>
      <c r="C50" s="15">
        <f>VLOOKUP(F50,NUTS_Europa!$A$2:$C$81,3,FALSE)</f>
        <v>250</v>
      </c>
      <c r="D50" s="15" t="str">
        <f>VLOOKUP(G50,NUTS_Europa!$A$2:$C$81,2,FALSE)</f>
        <v>FRH0</v>
      </c>
      <c r="E50" s="15">
        <f>VLOOKUP(G50,NUTS_Europa!$A$2:$C$81,3,FALSE)</f>
        <v>282</v>
      </c>
      <c r="F50" s="15">
        <v>41</v>
      </c>
      <c r="G50" s="15">
        <v>63</v>
      </c>
      <c r="H50" s="15">
        <v>326266.42598472611</v>
      </c>
      <c r="I50" s="15">
        <v>2681807.0662023332</v>
      </c>
      <c r="J50" s="15">
        <v>123614.25509999999</v>
      </c>
      <c r="K50" s="15">
        <v>28.359375</v>
      </c>
      <c r="L50" s="15">
        <v>10.729550365645146</v>
      </c>
      <c r="M50" s="15">
        <v>1.861921430439093</v>
      </c>
      <c r="N50" s="15">
        <v>788.36279227440002</v>
      </c>
    </row>
    <row r="51" spans="2:14" s="15" customFormat="1" x14ac:dyDescent="0.25">
      <c r="B51" s="15" t="str">
        <f>VLOOKUP(F51,NUTS_Europa!$A$2:$C$81,2,FALSE)</f>
        <v>BE23</v>
      </c>
      <c r="C51" s="15">
        <f>VLOOKUP(F51,NUTS_Europa!$A$2:$C$81,3,FALSE)</f>
        <v>220</v>
      </c>
      <c r="D51" s="15" t="str">
        <f>VLOOKUP(G51,NUTS_Europa!$A$2:$C$81,2,FALSE)</f>
        <v>ES12</v>
      </c>
      <c r="E51" s="15">
        <f>VLOOKUP(G51,NUTS_Europa!$A$2:$C$81,3,FALSE)</f>
        <v>163</v>
      </c>
      <c r="F51" s="15">
        <v>42</v>
      </c>
      <c r="G51" s="15">
        <v>52</v>
      </c>
      <c r="H51" s="15">
        <v>1484612.8375370782</v>
      </c>
      <c r="I51" s="15">
        <v>3731059.7362034256</v>
      </c>
      <c r="J51" s="15">
        <v>137713.6226</v>
      </c>
      <c r="K51" s="15">
        <v>57.03125</v>
      </c>
      <c r="L51" s="15">
        <v>14.001042142403733</v>
      </c>
      <c r="M51" s="15">
        <v>6.4353546423545271</v>
      </c>
      <c r="N51" s="15">
        <v>2988.6329222563354</v>
      </c>
    </row>
    <row r="52" spans="2:14" s="15" customFormat="1" x14ac:dyDescent="0.25">
      <c r="B52" s="15" t="str">
        <f>VLOOKUP(F52,NUTS_Europa!$A$2:$C$81,2,FALSE)</f>
        <v>BE23</v>
      </c>
      <c r="C52" s="15">
        <f>VLOOKUP(F52,NUTS_Europa!$A$2:$C$81,3,FALSE)</f>
        <v>220</v>
      </c>
      <c r="D52" s="15" t="str">
        <f>VLOOKUP(G52,NUTS_Europa!$A$2:$C$81,2,FALSE)</f>
        <v>FRD1</v>
      </c>
      <c r="E52" s="15">
        <f>VLOOKUP(G52,NUTS_Europa!$A$2:$C$81,3,FALSE)</f>
        <v>269</v>
      </c>
      <c r="F52" s="15">
        <v>42</v>
      </c>
      <c r="G52" s="15">
        <v>59</v>
      </c>
      <c r="H52" s="15">
        <v>4427119.987988472</v>
      </c>
      <c r="I52" s="15">
        <v>2152676.9239070644</v>
      </c>
      <c r="J52" s="15">
        <v>115262.5922</v>
      </c>
      <c r="K52" s="15">
        <v>14.139843750000001</v>
      </c>
      <c r="L52" s="15">
        <v>14.876332581363616</v>
      </c>
      <c r="M52" s="15">
        <v>33.111931024806694</v>
      </c>
      <c r="N52" s="15">
        <v>15377.459779592131</v>
      </c>
    </row>
    <row r="53" spans="2:14" s="15" customFormat="1" x14ac:dyDescent="0.25">
      <c r="B53" s="15" t="str">
        <f>VLOOKUP(F53,NUTS_Europa!$A$2:$C$81,2,FALSE)</f>
        <v>BE25</v>
      </c>
      <c r="C53" s="15">
        <f>VLOOKUP(F53,NUTS_Europa!$A$2:$C$81,3,FALSE)</f>
        <v>220</v>
      </c>
      <c r="D53" s="15" t="str">
        <f>VLOOKUP(G53,NUTS_Europa!$A$2:$C$81,2,FALSE)</f>
        <v>FRD1</v>
      </c>
      <c r="E53" s="15">
        <f>VLOOKUP(G53,NUTS_Europa!$A$2:$C$81,3,FALSE)</f>
        <v>269</v>
      </c>
      <c r="F53" s="15">
        <v>43</v>
      </c>
      <c r="G53" s="15">
        <v>59</v>
      </c>
      <c r="H53" s="15">
        <v>3845630.5728990627</v>
      </c>
      <c r="I53" s="15">
        <v>2152676.9239070644</v>
      </c>
      <c r="J53" s="15">
        <v>199058.85829999999</v>
      </c>
      <c r="K53" s="15">
        <v>14.139843750000001</v>
      </c>
      <c r="L53" s="15">
        <v>14.876332581363616</v>
      </c>
      <c r="M53" s="15">
        <v>33.111931024806694</v>
      </c>
      <c r="N53" s="15">
        <v>15377.459779592131</v>
      </c>
    </row>
    <row r="54" spans="2:14" s="15" customFormat="1" x14ac:dyDescent="0.25">
      <c r="B54" s="15" t="str">
        <f>VLOOKUP(F54,NUTS_Europa!$A$2:$C$81,2,FALSE)</f>
        <v>BE25</v>
      </c>
      <c r="C54" s="15">
        <f>VLOOKUP(F54,NUTS_Europa!$A$2:$C$81,3,FALSE)</f>
        <v>220</v>
      </c>
      <c r="D54" s="15" t="str">
        <f>VLOOKUP(G54,NUTS_Europa!$A$2:$C$81,2,FALSE)</f>
        <v>PT18</v>
      </c>
      <c r="E54" s="15">
        <f>VLOOKUP(G54,NUTS_Europa!$A$2:$C$81,3,FALSE)</f>
        <v>61</v>
      </c>
      <c r="F54" s="15">
        <v>43</v>
      </c>
      <c r="G54" s="15">
        <v>80</v>
      </c>
      <c r="H54" s="15">
        <v>11970100.64171852</v>
      </c>
      <c r="I54" s="15">
        <v>5556000.5974074695</v>
      </c>
      <c r="J54" s="15">
        <v>117768.50930000001</v>
      </c>
      <c r="K54" s="15">
        <v>105.75546875000001</v>
      </c>
      <c r="L54" s="15">
        <v>9.8031340826962037</v>
      </c>
      <c r="M54" s="15">
        <v>30.860416436387119</v>
      </c>
      <c r="N54" s="15">
        <v>17957.973999125879</v>
      </c>
    </row>
    <row r="55" spans="2:14" s="15" customFormat="1" x14ac:dyDescent="0.25">
      <c r="B55" s="15" t="str">
        <f>VLOOKUP(F55,NUTS_Europa!$A$2:$C$81,2,FALSE)</f>
        <v>DE50</v>
      </c>
      <c r="C55" s="15">
        <f>VLOOKUP(F55,NUTS_Europa!$A$2:$C$81,3,FALSE)</f>
        <v>1069</v>
      </c>
      <c r="D55" s="15" t="str">
        <f>VLOOKUP(G55,NUTS_Europa!$A$2:$C$81,2,FALSE)</f>
        <v>FRF2</v>
      </c>
      <c r="E55" s="15">
        <f>VLOOKUP(G55,NUTS_Europa!$A$2:$C$81,3,FALSE)</f>
        <v>235</v>
      </c>
      <c r="F55" s="15">
        <v>44</v>
      </c>
      <c r="G55" s="15">
        <v>67</v>
      </c>
      <c r="H55" s="15">
        <v>1077763.0559050599</v>
      </c>
      <c r="I55" s="15">
        <v>2611409.9983478556</v>
      </c>
      <c r="J55" s="15">
        <v>142392.87169999999</v>
      </c>
      <c r="K55" s="15">
        <v>31.848437499999999</v>
      </c>
      <c r="L55" s="15">
        <v>9.914485699791463</v>
      </c>
      <c r="M55" s="15">
        <v>2.9585165157912812</v>
      </c>
      <c r="N55" s="15">
        <v>1705.3756146141541</v>
      </c>
    </row>
    <row r="56" spans="2:14" s="15" customFormat="1" x14ac:dyDescent="0.25">
      <c r="B56" s="15" t="str">
        <f>VLOOKUP(F56,NUTS_Europa!$A$2:$C$81,2,FALSE)</f>
        <v>DE50</v>
      </c>
      <c r="C56" s="15">
        <f>VLOOKUP(F56,NUTS_Europa!$A$2:$C$81,3,FALSE)</f>
        <v>1069</v>
      </c>
      <c r="D56" s="15" t="str">
        <f>VLOOKUP(G56,NUTS_Europa!$A$2:$C$81,2,FALSE)</f>
        <v>NL11</v>
      </c>
      <c r="E56" s="15">
        <f>VLOOKUP(G56,NUTS_Europa!$A$2:$C$81,3,FALSE)</f>
        <v>218</v>
      </c>
      <c r="F56" s="15">
        <v>44</v>
      </c>
      <c r="G56" s="15">
        <v>70</v>
      </c>
      <c r="H56" s="15">
        <v>2183995.7852544282</v>
      </c>
      <c r="I56" s="15">
        <v>2422515.1291307607</v>
      </c>
      <c r="J56" s="15">
        <v>120437.3524</v>
      </c>
      <c r="K56" s="15">
        <v>21.091406250000002</v>
      </c>
      <c r="L56" s="15">
        <v>8.573329433367233</v>
      </c>
      <c r="M56" s="15">
        <v>8.8226761772044497</v>
      </c>
      <c r="N56" s="15">
        <v>5443.4838231684107</v>
      </c>
    </row>
    <row r="57" spans="2:14" s="15" customFormat="1" x14ac:dyDescent="0.25">
      <c r="B57" s="15" t="str">
        <f>VLOOKUP(F57,NUTS_Europa!$A$2:$C$81,2,FALSE)</f>
        <v>DE60</v>
      </c>
      <c r="C57" s="15">
        <f>VLOOKUP(F57,NUTS_Europa!$A$2:$C$81,3,FALSE)</f>
        <v>245</v>
      </c>
      <c r="D57" s="15" t="str">
        <f>VLOOKUP(G57,NUTS_Europa!$A$2:$C$81,2,FALSE)</f>
        <v>FRG0</v>
      </c>
      <c r="E57" s="15">
        <f>VLOOKUP(G57,NUTS_Europa!$A$2:$C$81,3,FALSE)</f>
        <v>283</v>
      </c>
      <c r="F57" s="15">
        <v>45</v>
      </c>
      <c r="G57" s="15">
        <v>62</v>
      </c>
      <c r="H57" s="15">
        <v>4872199.7541427296</v>
      </c>
      <c r="I57" s="15">
        <v>14557552.176455004</v>
      </c>
      <c r="J57" s="15">
        <v>117923.68180000001</v>
      </c>
      <c r="K57" s="15">
        <v>71.080468749999994</v>
      </c>
      <c r="L57" s="15">
        <v>13.027425792452764</v>
      </c>
      <c r="M57" s="15">
        <v>4.628314115371035</v>
      </c>
      <c r="N57" s="15">
        <v>2188.5072270342998</v>
      </c>
    </row>
    <row r="58" spans="2:14" s="15" customFormat="1" x14ac:dyDescent="0.25">
      <c r="B58" s="15" t="str">
        <f>VLOOKUP(F58,NUTS_Europa!$A$2:$C$81,2,FALSE)</f>
        <v>DE60</v>
      </c>
      <c r="C58" s="15">
        <f>VLOOKUP(F58,NUTS_Europa!$A$2:$C$81,3,FALSE)</f>
        <v>245</v>
      </c>
      <c r="D58" s="15" t="str">
        <f>VLOOKUP(G58,NUTS_Europa!$A$2:$C$81,2,FALSE)</f>
        <v>FRI3</v>
      </c>
      <c r="E58" s="15">
        <f>VLOOKUP(G58,NUTS_Europa!$A$2:$C$81,3,FALSE)</f>
        <v>282</v>
      </c>
      <c r="F58" s="15">
        <v>45</v>
      </c>
      <c r="G58" s="15">
        <v>65</v>
      </c>
      <c r="H58" s="15">
        <v>1988214.3345588825</v>
      </c>
      <c r="I58" s="15">
        <v>16369780.073755402</v>
      </c>
      <c r="J58" s="15">
        <v>163171.4883</v>
      </c>
      <c r="K58" s="15">
        <v>69.224218750000006</v>
      </c>
      <c r="L58" s="15">
        <v>15.293260886400475</v>
      </c>
      <c r="M58" s="15">
        <v>1.861921430439093</v>
      </c>
      <c r="N58" s="15">
        <v>788.36279227440002</v>
      </c>
    </row>
    <row r="59" spans="2:14" s="15" customFormat="1" x14ac:dyDescent="0.25">
      <c r="B59" s="15" t="str">
        <f>VLOOKUP(F59,NUTS_Europa!$A$2:$C$81,2,FALSE)</f>
        <v>DE80</v>
      </c>
      <c r="C59" s="15">
        <f>VLOOKUP(F59,NUTS_Europa!$A$2:$C$81,3,FALSE)</f>
        <v>245</v>
      </c>
      <c r="D59" s="15" t="str">
        <f>VLOOKUP(G59,NUTS_Europa!$A$2:$C$81,2,FALSE)</f>
        <v>ES11</v>
      </c>
      <c r="E59" s="15">
        <f>VLOOKUP(G59,NUTS_Europa!$A$2:$C$81,3,FALSE)</f>
        <v>285</v>
      </c>
      <c r="F59" s="15">
        <v>46</v>
      </c>
      <c r="G59" s="15">
        <v>51</v>
      </c>
      <c r="H59" s="15">
        <v>37151.401447667464</v>
      </c>
      <c r="I59" s="15">
        <v>15086259.340095045</v>
      </c>
      <c r="J59" s="15">
        <v>127001.217</v>
      </c>
      <c r="K59" s="15">
        <v>78.589062499999997</v>
      </c>
      <c r="L59" s="15">
        <v>13.262986871908275</v>
      </c>
      <c r="M59" s="15">
        <v>3.1948865603431971E-2</v>
      </c>
      <c r="N59" s="15">
        <v>15.609481269928793</v>
      </c>
    </row>
    <row r="60" spans="2:14" s="15" customFormat="1" x14ac:dyDescent="0.25">
      <c r="B60" s="15" t="str">
        <f>VLOOKUP(F60,NUTS_Europa!$A$2:$C$81,2,FALSE)</f>
        <v>DE80</v>
      </c>
      <c r="C60" s="15">
        <f>VLOOKUP(F60,NUTS_Europa!$A$2:$C$81,3,FALSE)</f>
        <v>245</v>
      </c>
      <c r="D60" s="15" t="str">
        <f>VLOOKUP(G60,NUTS_Europa!$A$2:$C$81,2,FALSE)</f>
        <v>ES13</v>
      </c>
      <c r="E60" s="15">
        <f>VLOOKUP(G60,NUTS_Europa!$A$2:$C$81,3,FALSE)</f>
        <v>285</v>
      </c>
      <c r="F60" s="15">
        <v>46</v>
      </c>
      <c r="G60" s="15">
        <v>53</v>
      </c>
      <c r="H60" s="15">
        <v>43894.33833820749</v>
      </c>
      <c r="I60" s="15">
        <v>15086259.340095045</v>
      </c>
      <c r="J60" s="15">
        <v>117768.50930000001</v>
      </c>
      <c r="K60" s="15">
        <v>78.589062499999997</v>
      </c>
      <c r="L60" s="15">
        <v>13.262986871908275</v>
      </c>
      <c r="M60" s="15">
        <v>3.1948865603431971E-2</v>
      </c>
      <c r="N60" s="15">
        <v>15.609481269928793</v>
      </c>
    </row>
    <row r="61" spans="2:14" s="15" customFormat="1" x14ac:dyDescent="0.25">
      <c r="B61" s="15" t="str">
        <f>VLOOKUP(F61,NUTS_Europa!$A$2:$C$81,2,FALSE)</f>
        <v>DE93</v>
      </c>
      <c r="C61" s="15">
        <f>VLOOKUP(F61,NUTS_Europa!$A$2:$C$81,3,FALSE)</f>
        <v>245</v>
      </c>
      <c r="D61" s="15" t="str">
        <f>VLOOKUP(G61,NUTS_Europa!$A$2:$C$81,2,FALSE)</f>
        <v>FRI1</v>
      </c>
      <c r="E61" s="15">
        <f>VLOOKUP(G61,NUTS_Europa!$A$2:$C$81,3,FALSE)</f>
        <v>275</v>
      </c>
      <c r="F61" s="15">
        <v>47</v>
      </c>
      <c r="G61" s="15">
        <v>64</v>
      </c>
      <c r="H61" s="15">
        <v>524858.5483967989</v>
      </c>
      <c r="I61" s="15">
        <v>14816789.156176619</v>
      </c>
      <c r="J61" s="15">
        <v>154854.3009</v>
      </c>
      <c r="K61" s="15">
        <v>92.96875</v>
      </c>
      <c r="L61" s="15">
        <v>12.226114489568507</v>
      </c>
      <c r="M61" s="15">
        <v>0.47319641671304891</v>
      </c>
      <c r="N61" s="15">
        <v>200.35778216815743</v>
      </c>
    </row>
    <row r="62" spans="2:14" s="15" customFormat="1" x14ac:dyDescent="0.25">
      <c r="B62" s="15" t="str">
        <f>VLOOKUP(F62,NUTS_Europa!$A$2:$C$81,2,FALSE)</f>
        <v>DE93</v>
      </c>
      <c r="C62" s="15">
        <f>VLOOKUP(F62,NUTS_Europa!$A$2:$C$81,3,FALSE)</f>
        <v>245</v>
      </c>
      <c r="D62" s="15" t="str">
        <f>VLOOKUP(G62,NUTS_Europa!$A$2:$C$81,2,FALSE)</f>
        <v>FRI2</v>
      </c>
      <c r="E62" s="15">
        <f>VLOOKUP(G62,NUTS_Europa!$A$2:$C$81,3,FALSE)</f>
        <v>275</v>
      </c>
      <c r="F62" s="15">
        <v>47</v>
      </c>
      <c r="G62" s="15">
        <v>69</v>
      </c>
      <c r="H62" s="15">
        <v>490133.33902254252</v>
      </c>
      <c r="I62" s="15">
        <v>14816789.156176619</v>
      </c>
      <c r="J62" s="15">
        <v>114346.8514</v>
      </c>
      <c r="K62" s="15">
        <v>92.96875</v>
      </c>
      <c r="L62" s="15">
        <v>12.226114489568507</v>
      </c>
      <c r="M62" s="15">
        <v>0.47319641671304891</v>
      </c>
      <c r="N62" s="15">
        <v>200.35778216815743</v>
      </c>
    </row>
    <row r="63" spans="2:14" s="15" customFormat="1" x14ac:dyDescent="0.25">
      <c r="B63" s="15" t="str">
        <f>VLOOKUP(F63,NUTS_Europa!$A$2:$C$81,2,FALSE)</f>
        <v>DE94</v>
      </c>
      <c r="C63" s="15">
        <f>VLOOKUP(F63,NUTS_Europa!$A$2:$C$81,3,FALSE)</f>
        <v>1069</v>
      </c>
      <c r="D63" s="15" t="str">
        <f>VLOOKUP(G63,NUTS_Europa!$A$2:$C$81,2,FALSE)</f>
        <v>FRE1</v>
      </c>
      <c r="E63" s="15">
        <f>VLOOKUP(G63,NUTS_Europa!$A$2:$C$81,3,FALSE)</f>
        <v>235</v>
      </c>
      <c r="F63" s="15">
        <v>48</v>
      </c>
      <c r="G63" s="15">
        <v>61</v>
      </c>
      <c r="H63" s="15">
        <v>629035.75623458775</v>
      </c>
      <c r="I63" s="15">
        <v>2611409.9983478556</v>
      </c>
      <c r="J63" s="15">
        <v>507158.32770000002</v>
      </c>
      <c r="K63" s="15">
        <v>31.848437499999999</v>
      </c>
      <c r="L63" s="15">
        <v>9.914485699791463</v>
      </c>
      <c r="M63" s="15">
        <v>2.9585165157912812</v>
      </c>
      <c r="N63" s="15">
        <v>1705.3756146141541</v>
      </c>
    </row>
    <row r="64" spans="2:14" s="15" customFormat="1" x14ac:dyDescent="0.25">
      <c r="B64" s="15" t="str">
        <f>VLOOKUP(F64,NUTS_Europa!$A$2:$C$81,2,FALSE)</f>
        <v>DE94</v>
      </c>
      <c r="C64" s="15">
        <f>VLOOKUP(F64,NUTS_Europa!$A$2:$C$81,3,FALSE)</f>
        <v>1069</v>
      </c>
      <c r="D64" s="15" t="str">
        <f>VLOOKUP(G64,NUTS_Europa!$A$2:$C$81,2,FALSE)</f>
        <v>FRF2</v>
      </c>
      <c r="E64" s="15">
        <f>VLOOKUP(G64,NUTS_Europa!$A$2:$C$81,3,FALSE)</f>
        <v>235</v>
      </c>
      <c r="F64" s="15">
        <v>48</v>
      </c>
      <c r="G64" s="15">
        <v>67</v>
      </c>
      <c r="H64" s="15">
        <v>1185242.6486405025</v>
      </c>
      <c r="I64" s="15">
        <v>2611409.9983478556</v>
      </c>
      <c r="J64" s="15">
        <v>126450.71709999999</v>
      </c>
      <c r="K64" s="15">
        <v>31.848437499999999</v>
      </c>
      <c r="L64" s="15">
        <v>9.914485699791463</v>
      </c>
      <c r="M64" s="15">
        <v>2.9585165157912812</v>
      </c>
      <c r="N64" s="15">
        <v>1705.3756146141541</v>
      </c>
    </row>
    <row r="65" spans="2:14" s="15" customFormat="1" x14ac:dyDescent="0.25">
      <c r="B65" s="15" t="str">
        <f>VLOOKUP(F65,NUTS_Europa!$A$2:$C$81,2,FALSE)</f>
        <v>DEA1</v>
      </c>
      <c r="C65" s="15">
        <f>VLOOKUP(F65,NUTS_Europa!$A$2:$C$81,3,FALSE)</f>
        <v>245</v>
      </c>
      <c r="D65" s="15" t="str">
        <f>VLOOKUP(G65,NUTS_Europa!$A$2:$C$81,2,FALSE)</f>
        <v>ES11</v>
      </c>
      <c r="E65" s="15">
        <f>VLOOKUP(G65,NUTS_Europa!$A$2:$C$81,3,FALSE)</f>
        <v>285</v>
      </c>
      <c r="F65" s="15">
        <v>49</v>
      </c>
      <c r="G65" s="15">
        <v>51</v>
      </c>
      <c r="H65" s="15">
        <v>35942.181762129891</v>
      </c>
      <c r="I65" s="15">
        <v>15086259.340095045</v>
      </c>
      <c r="J65" s="15">
        <v>176841.96369999999</v>
      </c>
      <c r="K65" s="15">
        <v>78.589062499999997</v>
      </c>
      <c r="L65" s="15">
        <v>13.262986871908275</v>
      </c>
      <c r="M65" s="15">
        <v>3.1948865603431971E-2</v>
      </c>
      <c r="N65" s="15">
        <v>15.609481269928793</v>
      </c>
    </row>
    <row r="66" spans="2:14" s="15" customFormat="1" x14ac:dyDescent="0.25">
      <c r="B66" s="15" t="str">
        <f>VLOOKUP(F66,NUTS_Europa!$A$2:$C$81,2,FALSE)</f>
        <v>DEA1</v>
      </c>
      <c r="C66" s="15">
        <f>VLOOKUP(F66,NUTS_Europa!$A$2:$C$81,3,FALSE)</f>
        <v>245</v>
      </c>
      <c r="D66" s="15" t="str">
        <f>VLOOKUP(G66,NUTS_Europa!$A$2:$C$81,2,FALSE)</f>
        <v>ES13</v>
      </c>
      <c r="E66" s="15">
        <f>VLOOKUP(G66,NUTS_Europa!$A$2:$C$81,3,FALSE)</f>
        <v>285</v>
      </c>
      <c r="F66" s="15">
        <v>49</v>
      </c>
      <c r="G66" s="15">
        <v>53</v>
      </c>
      <c r="H66" s="15">
        <v>42685.118652669917</v>
      </c>
      <c r="I66" s="15">
        <v>15086259.340095045</v>
      </c>
      <c r="J66" s="15">
        <v>199058.85829999999</v>
      </c>
      <c r="K66" s="15">
        <v>78.589062499999997</v>
      </c>
      <c r="L66" s="15">
        <v>13.262986871908275</v>
      </c>
      <c r="M66" s="15">
        <v>3.1948865603431971E-2</v>
      </c>
      <c r="N66" s="15">
        <v>15.609481269928793</v>
      </c>
    </row>
    <row r="67" spans="2:14" s="15" customFormat="1" x14ac:dyDescent="0.25">
      <c r="B67" s="15" t="str">
        <f>VLOOKUP(F67,NUTS_Europa!$A$2:$C$81,2,FALSE)</f>
        <v>DEF0</v>
      </c>
      <c r="C67" s="15">
        <f>VLOOKUP(F67,NUTS_Europa!$A$2:$C$81,3,FALSE)</f>
        <v>245</v>
      </c>
      <c r="D67" s="15" t="str">
        <f>VLOOKUP(G67,NUTS_Europa!$A$2:$C$81,2,FALSE)</f>
        <v>FRG0</v>
      </c>
      <c r="E67" s="15">
        <f>VLOOKUP(G67,NUTS_Europa!$A$2:$C$81,3,FALSE)</f>
        <v>283</v>
      </c>
      <c r="F67" s="15">
        <v>50</v>
      </c>
      <c r="G67" s="15">
        <v>62</v>
      </c>
      <c r="H67" s="15">
        <v>4760132.8645679848</v>
      </c>
      <c r="I67" s="15">
        <v>14557552.176455004</v>
      </c>
      <c r="J67" s="15">
        <v>199058.85829999999</v>
      </c>
      <c r="K67" s="15">
        <v>71.080468749999994</v>
      </c>
      <c r="L67" s="15">
        <v>13.027425792452764</v>
      </c>
      <c r="M67" s="15">
        <v>4.628314115371035</v>
      </c>
      <c r="N67" s="15">
        <v>2188.5072270342998</v>
      </c>
    </row>
    <row r="68" spans="2:14" s="15" customFormat="1" x14ac:dyDescent="0.25">
      <c r="B68" s="15" t="str">
        <f>VLOOKUP(F68,NUTS_Europa!$A$2:$C$81,2,FALSE)</f>
        <v>DEF0</v>
      </c>
      <c r="C68" s="15">
        <f>VLOOKUP(F68,NUTS_Europa!$A$2:$C$81,3,FALSE)</f>
        <v>245</v>
      </c>
      <c r="D68" s="15" t="str">
        <f>VLOOKUP(G68,NUTS_Europa!$A$2:$C$81,2,FALSE)</f>
        <v>PT11</v>
      </c>
      <c r="E68" s="15">
        <f>VLOOKUP(G68,NUTS_Europa!$A$2:$C$81,3,FALSE)</f>
        <v>288</v>
      </c>
      <c r="F68" s="15">
        <v>50</v>
      </c>
      <c r="G68" s="15">
        <v>76</v>
      </c>
      <c r="H68" s="15">
        <v>2019558.5681063635</v>
      </c>
      <c r="I68" s="15">
        <v>15221449.861680649</v>
      </c>
      <c r="J68" s="15">
        <v>114203.5226</v>
      </c>
      <c r="K68" s="15">
        <v>86.7734375</v>
      </c>
      <c r="L68" s="15">
        <v>12.87115122063533</v>
      </c>
      <c r="M68" s="15">
        <v>1.9044428836103322</v>
      </c>
      <c r="N68" s="15">
        <v>930.46701220500688</v>
      </c>
    </row>
    <row r="69" spans="2:14" s="15" customFormat="1" x14ac:dyDescent="0.25">
      <c r="B69" s="15" t="str">
        <f>VLOOKUP(F69,NUTS_Europa!$A$2:$C$81,2,FALSE)</f>
        <v>ES21</v>
      </c>
      <c r="C69" s="15">
        <f>VLOOKUP(F69,NUTS_Europa!$A$2:$C$81,3,FALSE)</f>
        <v>1063</v>
      </c>
      <c r="D69" s="15" t="str">
        <f>VLOOKUP(G69,NUTS_Europa!$A$2:$C$81,2,FALSE)</f>
        <v>ES61</v>
      </c>
      <c r="E69" s="15">
        <f>VLOOKUP(G69,NUTS_Europa!$A$2:$C$81,3,FALSE)</f>
        <v>297</v>
      </c>
      <c r="F69" s="15">
        <v>54</v>
      </c>
      <c r="G69" s="15">
        <v>57</v>
      </c>
      <c r="H69" s="15">
        <v>1022823.608137668</v>
      </c>
      <c r="I69" s="15">
        <v>11465174.330833359</v>
      </c>
      <c r="J69" s="15">
        <v>199597.76430000001</v>
      </c>
      <c r="K69" s="15">
        <v>45.78125</v>
      </c>
      <c r="L69" s="15">
        <v>8.0873202733640071</v>
      </c>
      <c r="M69" s="15">
        <v>1.5130714986797562</v>
      </c>
      <c r="N69" s="15">
        <v>873.71723440004666</v>
      </c>
    </row>
    <row r="70" spans="2:14" s="15" customFormat="1" x14ac:dyDescent="0.25">
      <c r="B70" s="15" t="str">
        <f>VLOOKUP(F70,NUTS_Europa!$A$2:$C$81,2,FALSE)</f>
        <v>ES21</v>
      </c>
      <c r="C70" s="15">
        <f>VLOOKUP(F70,NUTS_Europa!$A$2:$C$81,3,FALSE)</f>
        <v>1063</v>
      </c>
      <c r="D70" s="15" t="str">
        <f>VLOOKUP(G70,NUTS_Europa!$A$2:$C$81,2,FALSE)</f>
        <v>FRD2</v>
      </c>
      <c r="E70" s="15">
        <f>VLOOKUP(G70,NUTS_Europa!$A$2:$C$81,3,FALSE)</f>
        <v>271</v>
      </c>
      <c r="F70" s="15">
        <v>54</v>
      </c>
      <c r="G70" s="15">
        <v>60</v>
      </c>
      <c r="H70" s="15">
        <v>288593.14004676871</v>
      </c>
      <c r="I70" s="15">
        <v>15003910.922995659</v>
      </c>
      <c r="J70" s="15">
        <v>159445.52859999999</v>
      </c>
      <c r="K70" s="15">
        <v>130.390625</v>
      </c>
      <c r="L70" s="15">
        <v>8.5174512764418164</v>
      </c>
      <c r="M70" s="15">
        <v>0.68677849955883818</v>
      </c>
      <c r="N70" s="15">
        <v>335.54418671759998</v>
      </c>
    </row>
    <row r="71" spans="2:14" s="15" customFormat="1" x14ac:dyDescent="0.25">
      <c r="B71" s="15" t="str">
        <f>VLOOKUP(F71,NUTS_Europa!$A$2:$C$81,2,FALSE)</f>
        <v>ES51</v>
      </c>
      <c r="C71" s="15">
        <f>VLOOKUP(F71,NUTS_Europa!$A$2:$C$81,3,FALSE)</f>
        <v>1064</v>
      </c>
      <c r="D71" s="15" t="str">
        <f>VLOOKUP(G71,NUTS_Europa!$A$2:$C$81,2,FALSE)</f>
        <v>ES62</v>
      </c>
      <c r="E71" s="15">
        <f>VLOOKUP(G71,NUTS_Europa!$A$2:$C$81,3,FALSE)</f>
        <v>462</v>
      </c>
      <c r="F71" s="15">
        <v>55</v>
      </c>
      <c r="G71" s="15">
        <v>58</v>
      </c>
      <c r="H71" s="15">
        <v>1013933.8299840598</v>
      </c>
      <c r="I71" s="15">
        <v>2245415.919741163</v>
      </c>
      <c r="J71" s="15">
        <v>114203.5226</v>
      </c>
      <c r="K71" s="15">
        <v>26.015625</v>
      </c>
      <c r="L71" s="15">
        <v>5.8954923457032562</v>
      </c>
      <c r="M71" s="15">
        <v>1.6359391068216971</v>
      </c>
      <c r="N71" s="15">
        <v>944.66665541339307</v>
      </c>
    </row>
    <row r="72" spans="2:14" s="15" customFormat="1" x14ac:dyDescent="0.25">
      <c r="B72" s="15" t="str">
        <f>VLOOKUP(F72,NUTS_Europa!$A$2:$C$81,2,FALSE)</f>
        <v>ES51</v>
      </c>
      <c r="C72" s="15">
        <f>VLOOKUP(F72,NUTS_Europa!$A$2:$C$81,3,FALSE)</f>
        <v>1064</v>
      </c>
      <c r="D72" s="15" t="str">
        <f>VLOOKUP(G72,NUTS_Europa!$A$2:$C$81,2,FALSE)</f>
        <v>FRD2</v>
      </c>
      <c r="E72" s="15">
        <f>VLOOKUP(G72,NUTS_Europa!$A$2:$C$81,3,FALSE)</f>
        <v>271</v>
      </c>
      <c r="F72" s="15">
        <v>55</v>
      </c>
      <c r="G72" s="15">
        <v>60</v>
      </c>
      <c r="H72" s="15">
        <v>176673.28102214792</v>
      </c>
      <c r="I72" s="15">
        <v>6208972.4918657523</v>
      </c>
      <c r="J72" s="15">
        <v>507158.32770000002</v>
      </c>
      <c r="K72" s="15">
        <v>120.390625</v>
      </c>
      <c r="L72" s="15">
        <v>9.098283960875392</v>
      </c>
      <c r="M72" s="15">
        <v>0.68677849955883818</v>
      </c>
      <c r="N72" s="15">
        <v>335.54418671759998</v>
      </c>
    </row>
    <row r="73" spans="2:14" s="15" customFormat="1" x14ac:dyDescent="0.25">
      <c r="B73" s="15" t="str">
        <f>VLOOKUP(F73,NUTS_Europa!$A$2:$C$81,2,FALSE)</f>
        <v>ES52</v>
      </c>
      <c r="C73" s="15">
        <f>VLOOKUP(F73,NUTS_Europa!$A$2:$C$81,3,FALSE)</f>
        <v>1063</v>
      </c>
      <c r="D73" s="15" t="str">
        <f>VLOOKUP(G73,NUTS_Europa!$A$2:$C$81,2,FALSE)</f>
        <v>ES61</v>
      </c>
      <c r="E73" s="15">
        <f>VLOOKUP(G73,NUTS_Europa!$A$2:$C$81,3,FALSE)</f>
        <v>297</v>
      </c>
      <c r="F73" s="15">
        <v>56</v>
      </c>
      <c r="G73" s="15">
        <v>57</v>
      </c>
      <c r="H73" s="15">
        <v>742909.07031845627</v>
      </c>
      <c r="I73" s="15">
        <v>11465174.330833359</v>
      </c>
      <c r="J73" s="15">
        <v>176841.96369999999</v>
      </c>
      <c r="K73" s="15">
        <v>45.78125</v>
      </c>
      <c r="L73" s="15">
        <v>8.0873202733640071</v>
      </c>
      <c r="M73" s="15">
        <v>1.5130714986797562</v>
      </c>
      <c r="N73" s="15">
        <v>873.71723440004666</v>
      </c>
    </row>
    <row r="74" spans="2:14" s="15" customFormat="1" x14ac:dyDescent="0.25">
      <c r="B74" s="15" t="str">
        <f>VLOOKUP(F74,NUTS_Europa!$A$2:$C$81,2,FALSE)</f>
        <v>ES52</v>
      </c>
      <c r="C74" s="15">
        <f>VLOOKUP(F74,NUTS_Europa!$A$2:$C$81,3,FALSE)</f>
        <v>1063</v>
      </c>
      <c r="D74" s="15" t="str">
        <f>VLOOKUP(G74,NUTS_Europa!$A$2:$C$81,2,FALSE)</f>
        <v>ES62</v>
      </c>
      <c r="E74" s="15">
        <f>VLOOKUP(G74,NUTS_Europa!$A$2:$C$81,3,FALSE)</f>
        <v>462</v>
      </c>
      <c r="F74" s="15">
        <v>56</v>
      </c>
      <c r="G74" s="15">
        <v>58</v>
      </c>
      <c r="H74" s="15">
        <v>1025261.7248619951</v>
      </c>
      <c r="I74" s="15">
        <v>11023821.412452025</v>
      </c>
      <c r="J74" s="15">
        <v>163171.4883</v>
      </c>
      <c r="K74" s="15">
        <v>35.9375</v>
      </c>
      <c r="L74" s="15">
        <v>5.3146596612696815</v>
      </c>
      <c r="M74" s="15">
        <v>1.6359391068216971</v>
      </c>
      <c r="N74" s="15">
        <v>944.66665541339307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811588.12005058245</v>
      </c>
      <c r="I75" s="15">
        <v>2687515.3933434975</v>
      </c>
      <c r="J75" s="15">
        <v>192445.7181</v>
      </c>
      <c r="K75" s="15">
        <v>36.171875</v>
      </c>
      <c r="L75" s="15">
        <v>8.6681529577975827</v>
      </c>
      <c r="M75" s="15">
        <v>1.5130714986797562</v>
      </c>
      <c r="N75" s="15">
        <v>873.71723440004666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NL34</v>
      </c>
      <c r="E76" s="15">
        <f>VLOOKUP(G76,NUTS_Europa!$A$2:$C$81,3,FALSE)</f>
        <v>218</v>
      </c>
      <c r="F76" s="15">
        <v>71</v>
      </c>
      <c r="G76" s="15">
        <v>74</v>
      </c>
      <c r="H76" s="15">
        <v>3215350.2404928301</v>
      </c>
      <c r="I76" s="15">
        <v>1962795.7300654133</v>
      </c>
      <c r="J76" s="15">
        <v>117768.50930000001</v>
      </c>
      <c r="K76" s="15">
        <v>5.3125</v>
      </c>
      <c r="L76" s="15">
        <v>10.047589333471466</v>
      </c>
      <c r="M76" s="15">
        <v>10.537356556402012</v>
      </c>
      <c r="N76" s="15">
        <v>5443.4838231684107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NL41</v>
      </c>
      <c r="E77" s="15">
        <f>VLOOKUP(G77,NUTS_Europa!$A$2:$C$81,3,FALSE)</f>
        <v>218</v>
      </c>
      <c r="F77" s="15">
        <v>71</v>
      </c>
      <c r="G77" s="15">
        <v>75</v>
      </c>
      <c r="H77" s="15">
        <v>2822249.0562027236</v>
      </c>
      <c r="I77" s="15">
        <v>1962795.7300654133</v>
      </c>
      <c r="J77" s="15">
        <v>126450.71709999999</v>
      </c>
      <c r="K77" s="15">
        <v>5.3125</v>
      </c>
      <c r="L77" s="15">
        <v>10.047589333471466</v>
      </c>
      <c r="M77" s="15">
        <v>10.537356556402012</v>
      </c>
      <c r="N77" s="15">
        <v>5443.4838231684107</v>
      </c>
    </row>
    <row r="78" spans="2:14" s="15" customFormat="1" x14ac:dyDescent="0.25">
      <c r="B78" s="15" t="str">
        <f>VLOOKUP(F78,NUTS_Europa!$A$2:$C$81,2,FALSE)</f>
        <v>NL32</v>
      </c>
      <c r="C78" s="15">
        <f>VLOOKUP(F78,NUTS_Europa!$A$2:$C$81,3,FALSE)</f>
        <v>253</v>
      </c>
      <c r="D78" s="15" t="str">
        <f>VLOOKUP(G78,NUTS_Europa!$A$2:$C$81,2,FALSE)</f>
        <v>NL34</v>
      </c>
      <c r="E78" s="15">
        <f>VLOOKUP(G78,NUTS_Europa!$A$2:$C$81,3,FALSE)</f>
        <v>218</v>
      </c>
      <c r="F78" s="15">
        <v>72</v>
      </c>
      <c r="G78" s="15">
        <v>74</v>
      </c>
      <c r="H78" s="15">
        <v>2755036.1393852332</v>
      </c>
      <c r="I78" s="15">
        <v>2200236.7618967211</v>
      </c>
      <c r="J78" s="15">
        <v>120125.8052</v>
      </c>
      <c r="K78" s="15">
        <v>13.983593750000001</v>
      </c>
      <c r="L78" s="15">
        <v>10.325353110771179</v>
      </c>
      <c r="M78" s="15">
        <v>10.537356556402012</v>
      </c>
      <c r="N78" s="15">
        <v>5443.4838231684107</v>
      </c>
    </row>
    <row r="79" spans="2:14" s="15" customFormat="1" x14ac:dyDescent="0.25">
      <c r="B79" s="15" t="str">
        <f>VLOOKUP(F79,NUTS_Europa!$A$2:$C$81,2,FALSE)</f>
        <v>NL32</v>
      </c>
      <c r="C79" s="15">
        <f>VLOOKUP(F79,NUTS_Europa!$A$2:$C$81,3,FALSE)</f>
        <v>253</v>
      </c>
      <c r="D79" s="15" t="str">
        <f>VLOOKUP(G79,NUTS_Europa!$A$2:$C$81,2,FALSE)</f>
        <v>NL41</v>
      </c>
      <c r="E79" s="15">
        <f>VLOOKUP(G79,NUTS_Europa!$A$2:$C$81,3,FALSE)</f>
        <v>218</v>
      </c>
      <c r="F79" s="15">
        <v>72</v>
      </c>
      <c r="G79" s="15">
        <v>75</v>
      </c>
      <c r="H79" s="15">
        <v>2361934.9550951263</v>
      </c>
      <c r="I79" s="15">
        <v>2200236.7618967211</v>
      </c>
      <c r="J79" s="15">
        <v>159445.52859999999</v>
      </c>
      <c r="K79" s="15">
        <v>13.983593750000001</v>
      </c>
      <c r="L79" s="15">
        <v>10.325353110771179</v>
      </c>
      <c r="M79" s="15">
        <v>10.537356556402012</v>
      </c>
      <c r="N79" s="15">
        <v>5443.4838231684107</v>
      </c>
    </row>
    <row r="80" spans="2:14" s="15" customFormat="1" x14ac:dyDescent="0.25">
      <c r="B80" s="15" t="str">
        <f>VLOOKUP(F80,NUTS_Europa!$A$2:$C$81,2,FALSE)</f>
        <v>NL33</v>
      </c>
      <c r="C80" s="15">
        <f>VLOOKUP(F80,NUTS_Europa!$A$2:$C$81,3,FALSE)</f>
        <v>220</v>
      </c>
      <c r="D80" s="15" t="str">
        <f>VLOOKUP(G80,NUTS_Europa!$A$2:$C$81,2,FALSE)</f>
        <v>PT11</v>
      </c>
      <c r="E80" s="15">
        <f>VLOOKUP(G80,NUTS_Europa!$A$2:$C$81,3,FALSE)</f>
        <v>288</v>
      </c>
      <c r="F80" s="15">
        <v>73</v>
      </c>
      <c r="G80" s="15">
        <v>76</v>
      </c>
      <c r="H80" s="15">
        <v>598650.29144318763</v>
      </c>
      <c r="I80" s="15">
        <v>4036215.7832563417</v>
      </c>
      <c r="J80" s="15">
        <v>163171.4883</v>
      </c>
      <c r="K80" s="15">
        <v>65.680468750000003</v>
      </c>
      <c r="L80" s="15">
        <v>9.5641228074926907</v>
      </c>
      <c r="M80" s="15">
        <v>1.7104590519995806</v>
      </c>
      <c r="N80" s="15">
        <v>930.46701220500688</v>
      </c>
    </row>
    <row r="81" spans="2:29" s="15" customFormat="1" x14ac:dyDescent="0.25">
      <c r="B81" s="15" t="str">
        <f>VLOOKUP(F81,NUTS_Europa!$A$2:$C$81,2,FALSE)</f>
        <v>NL33</v>
      </c>
      <c r="C81" s="15">
        <f>VLOOKUP(F81,NUTS_Europa!$A$2:$C$81,3,FALSE)</f>
        <v>220</v>
      </c>
      <c r="D81" s="15" t="str">
        <f>VLOOKUP(G81,NUTS_Europa!$A$2:$C$81,2,FALSE)</f>
        <v>PT16</v>
      </c>
      <c r="E81" s="15">
        <f>VLOOKUP(G81,NUTS_Europa!$A$2:$C$81,3,FALSE)</f>
        <v>294</v>
      </c>
      <c r="F81" s="15">
        <v>73</v>
      </c>
      <c r="G81" s="15">
        <v>78</v>
      </c>
      <c r="H81" s="15">
        <v>2117735.3467678977</v>
      </c>
      <c r="I81" s="15">
        <v>4700742.9618141362</v>
      </c>
      <c r="J81" s="15">
        <v>145035.59770000001</v>
      </c>
      <c r="K81" s="15">
        <v>83.819531249999997</v>
      </c>
      <c r="L81" s="15">
        <v>9.376955481156104</v>
      </c>
      <c r="M81" s="15">
        <v>5.3667519652444362</v>
      </c>
      <c r="N81" s="15">
        <v>2919.4418074543673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2439171.2596856793</v>
      </c>
      <c r="I82" s="15">
        <v>2203451.4385776264</v>
      </c>
      <c r="J82" s="15">
        <v>127001.217</v>
      </c>
      <c r="K82" s="15">
        <v>24.039062499999996</v>
      </c>
      <c r="L82" s="15">
        <v>7.5025030977403491</v>
      </c>
      <c r="M82" s="15">
        <v>4.7060323205660382</v>
      </c>
      <c r="N82" s="15">
        <v>2919.4418074543673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742598.92028044863</v>
      </c>
      <c r="I83" s="15">
        <v>1437313.9681726571</v>
      </c>
      <c r="J83" s="15">
        <v>113696.3812</v>
      </c>
      <c r="K83" s="15">
        <v>5.859375</v>
      </c>
      <c r="L83" s="15">
        <v>9.8922840918367037</v>
      </c>
      <c r="M83" s="15">
        <v>1.408399898098144</v>
      </c>
      <c r="N83" s="15">
        <v>873.71723440004666</v>
      </c>
    </row>
    <row r="84" spans="2:29" s="15" customFormat="1" x14ac:dyDescent="0.25">
      <c r="N84" s="15">
        <f>SUM(N4:N83)</f>
        <v>298895.77199576341</v>
      </c>
    </row>
    <row r="85" spans="2:29" s="15" customFormat="1" x14ac:dyDescent="0.25">
      <c r="B85" s="15" t="s">
        <v>13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106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tr">
        <f>'31 buques 17 kn 30000'!P100</f>
        <v>Tiempo C/D</v>
      </c>
      <c r="Q86" s="15" t="str">
        <f>'31 buques 17 kn 30000'!Q100</f>
        <v>Tiempo total</v>
      </c>
      <c r="R86" s="15" t="str">
        <f>'31 buques 17 kn 30000'!R100</f>
        <v>TEUs/buque</v>
      </c>
      <c r="S86" s="15" t="str">
        <f>'31 buques 17 kn 30000'!S100</f>
        <v>Coste variable</v>
      </c>
      <c r="T86" s="15" t="str">
        <f>'31 buques 17 kn 30000'!T100</f>
        <v>Coste fijo</v>
      </c>
      <c r="U86" s="15" t="str">
        <f>'31 buques 17 kn 30000'!U100</f>
        <v>Coste Total</v>
      </c>
      <c r="V86" s="15" t="str">
        <f>'31 buques 17 kn 30000'!V100</f>
        <v>Nodo inicial</v>
      </c>
      <c r="W86" s="15" t="str">
        <f>'31 buques 17 kn 30000'!W100</f>
        <v>Puerto O</v>
      </c>
      <c r="X86" s="15" t="str">
        <f>'31 buques 17 kn 30000'!X100</f>
        <v>Nodo final</v>
      </c>
      <c r="Y86" s="15" t="str">
        <f>'31 buques 17 kn 30000'!Y100</f>
        <v>Puerto D</v>
      </c>
    </row>
    <row r="87" spans="2:29" s="15" customFormat="1" x14ac:dyDescent="0.25">
      <c r="B87" s="15" t="str">
        <f>VLOOKUP(F87,NUTS_Europa!$A$2:$C$81,2,FALSE)</f>
        <v>DE80</v>
      </c>
      <c r="C87" s="15">
        <f>VLOOKUP(F87,NUTS_Europa!$A$2:$C$81,3,FALSE)</f>
        <v>1069</v>
      </c>
      <c r="D87" s="15" t="str">
        <f>VLOOKUP(G87,NUTS_Europa!$A$2:$C$81,2,FALSE)</f>
        <v>FRD1</v>
      </c>
      <c r="E87" s="15">
        <f>VLOOKUP(G87,NUTS_Europa!$A$2:$C$81,3,FALSE)</f>
        <v>268</v>
      </c>
      <c r="F87" s="15">
        <v>6</v>
      </c>
      <c r="G87" s="15">
        <v>19</v>
      </c>
      <c r="H87" s="15">
        <v>69605.993628072072</v>
      </c>
      <c r="I87" s="15">
        <v>3562675.9898464573</v>
      </c>
      <c r="J87" s="15">
        <f>I87/30</f>
        <v>118755.86632821524</v>
      </c>
      <c r="K87" s="15">
        <v>114346.8514</v>
      </c>
      <c r="L87" s="15">
        <v>48.832031249999993</v>
      </c>
      <c r="M87" s="15">
        <v>11.193546088022075</v>
      </c>
      <c r="N87" s="15">
        <v>0.20504217098565253</v>
      </c>
      <c r="O87" s="18">
        <v>100.17889108407871</v>
      </c>
      <c r="P87" s="15">
        <f>N87*(R87/O87)</f>
        <v>0.20504217098565253</v>
      </c>
      <c r="Q87" s="15">
        <f>P87+M87+L87</f>
        <v>60.230619509007724</v>
      </c>
      <c r="R87" s="17">
        <f>O87</f>
        <v>100.17889108407871</v>
      </c>
      <c r="S87" s="15">
        <f>H87*(R87/O87)</f>
        <v>69605.993628072072</v>
      </c>
      <c r="T87" s="15">
        <f>2*J87</f>
        <v>237511.73265643048</v>
      </c>
      <c r="U87" s="15">
        <f>T87+S87</f>
        <v>307117.72628450254</v>
      </c>
      <c r="V87" s="15" t="str">
        <f>VLOOKUP(B87,NUTS_Europa!$B$2:$F$41,5,FALSE)</f>
        <v>Mecklenburg-Vorpommern</v>
      </c>
      <c r="W87" s="15" t="str">
        <f>VLOOKUP(C87,Puertos!$N$3:$O$27,2,FALSE)</f>
        <v>Hamburgo</v>
      </c>
      <c r="X87" s="15" t="str">
        <f>VLOOKUP(D87,NUTS_Europa!$B$2:$F$41,5,FALSE)</f>
        <v xml:space="preserve">Basse-Normandie </v>
      </c>
      <c r="Y87" s="15" t="str">
        <f>VLOOKUP(E87,Puertos!$N$3:$O$27,2,FALSE)</f>
        <v>Gennevilliers</v>
      </c>
      <c r="Z87" s="15">
        <f>Q87/24</f>
        <v>2.5096091462086552</v>
      </c>
      <c r="AA87" s="15">
        <f>SUM(Q87:Q90)</f>
        <v>251.57474688144345</v>
      </c>
      <c r="AB87" s="15">
        <f>AA87/24</f>
        <v>10.482281120060144</v>
      </c>
      <c r="AC87" s="15">
        <f>AB87/7</f>
        <v>1.4974687314371633</v>
      </c>
    </row>
    <row r="88" spans="2:29" s="15" customFormat="1" x14ac:dyDescent="0.25">
      <c r="B88" s="15" t="str">
        <f>VLOOKUP(G88,NUTS_Europa!$A$2:$C$81,2,FALSE)</f>
        <v>FRD1</v>
      </c>
      <c r="C88" s="15">
        <f>VLOOKUP(G88,NUTS_Europa!$A$2:$C$81,3,FALSE)</f>
        <v>268</v>
      </c>
      <c r="D88" s="15" t="str">
        <f>VLOOKUP(F88,NUTS_Europa!$A$2:$C$81,2,FALSE)</f>
        <v>DEA1</v>
      </c>
      <c r="E88" s="15">
        <f>VLOOKUP(F88,NUTS_Europa!$A$2:$C$81,3,FALSE)</f>
        <v>253</v>
      </c>
      <c r="F88" s="15">
        <v>9</v>
      </c>
      <c r="G88" s="15">
        <v>19</v>
      </c>
      <c r="H88" s="15">
        <v>71582.415884314876</v>
      </c>
      <c r="I88" s="15">
        <v>2848630.963059383</v>
      </c>
      <c r="J88" s="15">
        <f t="shared" ref="J88:J134" si="1">I88/30</f>
        <v>94954.365435312764</v>
      </c>
      <c r="K88" s="15">
        <v>117061.7148</v>
      </c>
      <c r="L88" s="15">
        <v>29.680468749999999</v>
      </c>
      <c r="M88" s="15">
        <v>12.945569765426022</v>
      </c>
      <c r="N88" s="15">
        <v>0.23659820835652445</v>
      </c>
      <c r="O88" s="18">
        <v>100.17889108407871</v>
      </c>
      <c r="P88" s="15">
        <f t="shared" ref="P88:P134" si="2">N88*(R88/O88)</f>
        <v>0.23659820835652445</v>
      </c>
      <c r="Q88" s="15">
        <f t="shared" ref="Q88:Q134" si="3">P88+M88+L88</f>
        <v>42.862636723782543</v>
      </c>
      <c r="R88" s="17">
        <f>O88</f>
        <v>100.17889108407871</v>
      </c>
      <c r="S88" s="15">
        <f t="shared" ref="S88:S134" si="4">H88*(R88/O88)</f>
        <v>71582.415884314876</v>
      </c>
      <c r="T88" s="15">
        <f t="shared" ref="T88:T90" si="5">2*J88</f>
        <v>189908.73087062553</v>
      </c>
      <c r="U88" s="15">
        <f t="shared" ref="U88:U134" si="6">T88+S88</f>
        <v>261491.14675494039</v>
      </c>
      <c r="V88" s="15" t="str">
        <f>VLOOKUP(B88,NUTS_Europa!$B$2:$F$41,5,FALSE)</f>
        <v xml:space="preserve">Basse-Normandie </v>
      </c>
      <c r="W88" s="15" t="str">
        <f>VLOOKUP(C88,Puertos!$N$3:$O$27,2,FALSE)</f>
        <v>Gennevilliers</v>
      </c>
      <c r="X88" s="15" t="str">
        <f>VLOOKUP(D88,NUTS_Europa!$B$2:$F$41,5,FALSE)</f>
        <v>Düsseldorf</v>
      </c>
      <c r="Y88" s="15" t="str">
        <f>VLOOKUP(E88,Puertos!$N$3:$O$27,2,FALSE)</f>
        <v>Amberes</v>
      </c>
      <c r="Z88" s="15">
        <f t="shared" ref="Z88:Z134" si="7">Q88/24</f>
        <v>1.7859431968242727</v>
      </c>
    </row>
    <row r="89" spans="2:29" s="15" customFormat="1" x14ac:dyDescent="0.25">
      <c r="B89" s="15" t="str">
        <f>VLOOKUP(F89,NUTS_Europa!$A$2:$C$81,2,FALSE)</f>
        <v>DEA1</v>
      </c>
      <c r="C89" s="15">
        <f>VLOOKUP(F89,NUTS_Europa!$A$2:$C$81,3,FALSE)</f>
        <v>253</v>
      </c>
      <c r="D89" s="15" t="str">
        <f>VLOOKUP(G89,NUTS_Europa!$A$2:$C$81,2,FALSE)</f>
        <v>FRG0</v>
      </c>
      <c r="E89" s="15">
        <f>VLOOKUP(G89,NUTS_Europa!$A$2:$C$81,3,FALSE)</f>
        <v>282</v>
      </c>
      <c r="F89" s="15">
        <v>9</v>
      </c>
      <c r="G89" s="15">
        <v>22</v>
      </c>
      <c r="H89" s="15">
        <v>490171.02004616614</v>
      </c>
      <c r="I89" s="15">
        <v>3532479.7943958803</v>
      </c>
      <c r="J89" s="15">
        <f t="shared" si="1"/>
        <v>117749.32647986268</v>
      </c>
      <c r="K89" s="15">
        <v>507158.32770000002</v>
      </c>
      <c r="L89" s="15">
        <v>52.181249999999991</v>
      </c>
      <c r="M89" s="15">
        <v>11.00731414294486</v>
      </c>
      <c r="N89" s="15">
        <v>1.861921430439093</v>
      </c>
      <c r="O89" s="18">
        <v>788.36279227440002</v>
      </c>
      <c r="P89" s="15">
        <f t="shared" si="2"/>
        <v>1.639059434802667</v>
      </c>
      <c r="Q89" s="15">
        <f t="shared" si="3"/>
        <v>64.827623577747516</v>
      </c>
      <c r="R89" s="15">
        <v>694</v>
      </c>
      <c r="S89" s="15">
        <f t="shared" si="4"/>
        <v>431500.18144645722</v>
      </c>
      <c r="T89" s="15">
        <f t="shared" si="5"/>
        <v>235498.65295972535</v>
      </c>
      <c r="U89" s="15">
        <f t="shared" si="6"/>
        <v>666998.83440618264</v>
      </c>
      <c r="V89" s="15" t="str">
        <f>VLOOKUP(B89,NUTS_Europa!$B$2:$F$41,5,FALSE)</f>
        <v>Düsseldorf</v>
      </c>
      <c r="W89" s="15" t="str">
        <f>VLOOKUP(C89,Puertos!$N$3:$O$27,2,FALSE)</f>
        <v>Amberes</v>
      </c>
      <c r="X89" s="15" t="str">
        <f>VLOOKUP(D89,NUTS_Europa!$B$2:$F$41,5,FALSE)</f>
        <v>Pays de la Loire</v>
      </c>
      <c r="Y89" s="15" t="str">
        <f>VLOOKUP(E89,Puertos!$N$3:$O$27,2,FALSE)</f>
        <v>Saint Nazaire</v>
      </c>
      <c r="Z89" s="15">
        <f t="shared" si="7"/>
        <v>2.7011509824061464</v>
      </c>
    </row>
    <row r="90" spans="2:29" s="15" customFormat="1" x14ac:dyDescent="0.25">
      <c r="B90" s="15" t="str">
        <f>VLOOKUP(G90,NUTS_Europa!$A$2:$C$81,2,FALSE)</f>
        <v>FRG0</v>
      </c>
      <c r="C90" s="15">
        <f>VLOOKUP(G90,NUTS_Europa!$A$2:$C$81,3,FALSE)</f>
        <v>282</v>
      </c>
      <c r="D90" s="15" t="str">
        <f>VLOOKUP(F90,NUTS_Europa!$A$2:$C$81,2,FALSE)</f>
        <v>DE80</v>
      </c>
      <c r="E90" s="15">
        <f>VLOOKUP(F90,NUTS_Europa!$A$2:$C$81,3,FALSE)</f>
        <v>1069</v>
      </c>
      <c r="F90" s="15">
        <v>6</v>
      </c>
      <c r="G90" s="15">
        <v>22</v>
      </c>
      <c r="H90" s="15">
        <v>474510.24564270873</v>
      </c>
      <c r="I90" s="15">
        <v>4313947.1100162687</v>
      </c>
      <c r="J90" s="15">
        <f t="shared" si="1"/>
        <v>143798.23700054229</v>
      </c>
      <c r="K90" s="15">
        <v>137713.6226</v>
      </c>
      <c r="L90" s="15">
        <v>72.978124999999991</v>
      </c>
      <c r="M90" s="15">
        <v>9.2552904655409129</v>
      </c>
      <c r="N90" s="15">
        <v>1.6135896165648855</v>
      </c>
      <c r="O90" s="18">
        <v>788.36279227440002</v>
      </c>
      <c r="P90" s="15">
        <f t="shared" si="2"/>
        <v>1.420451605364778</v>
      </c>
      <c r="Q90" s="15">
        <f t="shared" si="3"/>
        <v>83.653867070905676</v>
      </c>
      <c r="R90" s="15">
        <v>694</v>
      </c>
      <c r="S90" s="15">
        <f t="shared" si="4"/>
        <v>417713.91763174324</v>
      </c>
      <c r="T90" s="15">
        <f t="shared" si="5"/>
        <v>287596.47400108457</v>
      </c>
      <c r="U90" s="15">
        <f t="shared" si="6"/>
        <v>705310.39163282781</v>
      </c>
      <c r="V90" s="15" t="str">
        <f>VLOOKUP(B90,NUTS_Europa!$B$2:$F$41,5,FALSE)</f>
        <v>Pays de la Loire</v>
      </c>
      <c r="W90" s="15" t="str">
        <f>VLOOKUP(C90,Puertos!$N$3:$O$27,2,FALSE)</f>
        <v>Saint Nazaire</v>
      </c>
      <c r="X90" s="15" t="str">
        <f>VLOOKUP(D90,NUTS_Europa!$B$2:$F$41,5,FALSE)</f>
        <v>Mecklenburg-Vorpommern</v>
      </c>
      <c r="Y90" s="15" t="str">
        <f>VLOOKUP(E90,Puertos!$N$3:$O$27,2,FALSE)</f>
        <v>Hamburgo</v>
      </c>
      <c r="Z90" s="15">
        <f t="shared" si="7"/>
        <v>3.48557779462107</v>
      </c>
    </row>
    <row r="91" spans="2:29" s="15" customFormat="1" x14ac:dyDescent="0.25">
      <c r="O91" s="18"/>
    </row>
    <row r="92" spans="2:29" s="15" customFormat="1" x14ac:dyDescent="0.25">
      <c r="B92" s="15" t="s">
        <v>14</v>
      </c>
      <c r="O92" s="18"/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K93" s="15" t="str">
        <f>K86</f>
        <v>flow</v>
      </c>
      <c r="L93" s="15" t="str">
        <f>L86</f>
        <v>TiempoNav</v>
      </c>
      <c r="M93" s="15" t="str">
        <f>M86</f>
        <v>TiempoPort</v>
      </c>
      <c r="N93" s="15" t="str">
        <f>N86</f>
        <v>TiempoCD</v>
      </c>
      <c r="O93" s="18" t="str">
        <f>O86</f>
        <v>offer</v>
      </c>
    </row>
    <row r="94" spans="2:29" s="15" customFormat="1" x14ac:dyDescent="0.25">
      <c r="B94" s="15" t="str">
        <f>VLOOKUP(G94,NUTS_Europa!$A$2:$C$81,2,FALSE)</f>
        <v>ES61</v>
      </c>
      <c r="C94" s="15">
        <f>VLOOKUP(G94,NUTS_Europa!$A$2:$C$81,3,FALSE)</f>
        <v>297</v>
      </c>
      <c r="D94" s="15" t="str">
        <f>VLOOKUP(F94,NUTS_Europa!$A$2:$C$81,2,FALSE)</f>
        <v>ES21</v>
      </c>
      <c r="E94" s="15">
        <f>VLOOKUP(F94,NUTS_Europa!$A$2:$C$81,3,FALSE)</f>
        <v>1063</v>
      </c>
      <c r="F94" s="15">
        <v>54</v>
      </c>
      <c r="G94" s="15">
        <v>57</v>
      </c>
      <c r="H94" s="15">
        <v>1022823.608137668</v>
      </c>
      <c r="I94" s="15">
        <v>11465174.330833359</v>
      </c>
      <c r="K94" s="15">
        <v>199597.76430000001</v>
      </c>
      <c r="L94" s="15">
        <v>45.78125</v>
      </c>
      <c r="M94" s="15">
        <v>8.0873202733640071</v>
      </c>
      <c r="N94" s="15">
        <v>1.5130714986797562</v>
      </c>
      <c r="O94" s="18">
        <v>873.71723440004666</v>
      </c>
    </row>
    <row r="95" spans="2:29" s="15" customFormat="1" x14ac:dyDescent="0.25">
      <c r="B95" s="15" t="str">
        <f>VLOOKUP(F95,NUTS_Europa!$A$2:$C$81,2,FALSE)</f>
        <v>ES21</v>
      </c>
      <c r="C95" s="15">
        <f>VLOOKUP(F95,NUTS_Europa!$A$2:$C$81,3,FALSE)</f>
        <v>1063</v>
      </c>
      <c r="D95" s="15" t="str">
        <f>VLOOKUP(G95,NUTS_Europa!$A$2:$C$81,2,FALSE)</f>
        <v>FRD2</v>
      </c>
      <c r="E95" s="15">
        <f>VLOOKUP(G95,NUTS_Europa!$A$2:$C$81,3,FALSE)</f>
        <v>271</v>
      </c>
      <c r="F95" s="15">
        <v>54</v>
      </c>
      <c r="G95" s="15">
        <v>60</v>
      </c>
      <c r="H95" s="15">
        <v>288593.14004676871</v>
      </c>
      <c r="I95" s="15">
        <v>15003910.922995659</v>
      </c>
      <c r="K95" s="15">
        <v>159445.52859999999</v>
      </c>
      <c r="L95" s="15">
        <v>130.390625</v>
      </c>
      <c r="M95" s="15">
        <v>8.5174512764418164</v>
      </c>
      <c r="N95" s="15">
        <v>0.68677849955883818</v>
      </c>
      <c r="O95" s="18">
        <v>335.54418671759998</v>
      </c>
    </row>
    <row r="96" spans="2:29" s="15" customFormat="1" x14ac:dyDescent="0.25">
      <c r="B96" s="15" t="str">
        <f>VLOOKUP(G96,NUTS_Europa!$A$2:$C$81,2,FALSE)</f>
        <v>FRD2</v>
      </c>
      <c r="C96" s="15">
        <f>VLOOKUP(G96,NUTS_Europa!$A$2:$C$81,3,FALSE)</f>
        <v>271</v>
      </c>
      <c r="D96" s="15" t="str">
        <f>VLOOKUP(F96,NUTS_Europa!$A$2:$C$81,2,FALSE)</f>
        <v>ES51</v>
      </c>
      <c r="E96" s="15">
        <f>VLOOKUP(F96,NUTS_Europa!$A$2:$C$81,3,FALSE)</f>
        <v>1064</v>
      </c>
      <c r="F96" s="15">
        <v>55</v>
      </c>
      <c r="G96" s="15">
        <v>60</v>
      </c>
      <c r="H96" s="15">
        <v>176673.28102214792</v>
      </c>
      <c r="I96" s="15">
        <v>6208972.4918657523</v>
      </c>
      <c r="K96" s="15">
        <v>507158.32770000002</v>
      </c>
      <c r="L96" s="15">
        <v>120.390625</v>
      </c>
      <c r="M96" s="15">
        <v>9.098283960875392</v>
      </c>
      <c r="N96" s="15">
        <v>0.68677849955883818</v>
      </c>
      <c r="O96" s="18">
        <v>335.54418671759998</v>
      </c>
    </row>
    <row r="97" spans="2:15" s="15" customFormat="1" x14ac:dyDescent="0.25">
      <c r="B97" s="15" t="str">
        <f>VLOOKUP(F97,NUTS_Europa!$A$2:$C$81,2,FALSE)</f>
        <v>ES51</v>
      </c>
      <c r="C97" s="15">
        <f>VLOOKUP(F97,NUTS_Europa!$A$2:$C$81,3,FALSE)</f>
        <v>1064</v>
      </c>
      <c r="D97" s="15" t="str">
        <f>VLOOKUP(G97,NUTS_Europa!$A$2:$C$81,2,FALSE)</f>
        <v>ES62</v>
      </c>
      <c r="E97" s="15">
        <f>VLOOKUP(G97,NUTS_Europa!$A$2:$C$81,3,FALSE)</f>
        <v>462</v>
      </c>
      <c r="F97" s="15">
        <v>55</v>
      </c>
      <c r="G97" s="15">
        <v>58</v>
      </c>
      <c r="H97" s="15">
        <v>1013933.8299840598</v>
      </c>
      <c r="I97" s="15">
        <v>2245415.919741163</v>
      </c>
      <c r="K97" s="15">
        <v>114203.5226</v>
      </c>
      <c r="L97" s="15">
        <v>26.015625</v>
      </c>
      <c r="M97" s="15">
        <v>5.8954923457032562</v>
      </c>
      <c r="N97" s="15">
        <v>1.6359391068216971</v>
      </c>
      <c r="O97" s="18">
        <v>944.66665541339307</v>
      </c>
    </row>
    <row r="98" spans="2:15" s="15" customFormat="1" x14ac:dyDescent="0.25">
      <c r="B98" s="15" t="str">
        <f>VLOOKUP(G98,NUTS_Europa!$A$2:$C$81,2,FALSE)</f>
        <v>ES62</v>
      </c>
      <c r="C98" s="15">
        <f>VLOOKUP(G98,NUTS_Europa!$A$2:$C$81,3,FALSE)</f>
        <v>462</v>
      </c>
      <c r="D98" s="15" t="str">
        <f>VLOOKUP(F98,NUTS_Europa!$A$2:$C$81,2,FALSE)</f>
        <v>ES52</v>
      </c>
      <c r="E98" s="15">
        <f>VLOOKUP(F98,NUTS_Europa!$A$2:$C$81,3,FALSE)</f>
        <v>1063</v>
      </c>
      <c r="F98" s="15">
        <v>56</v>
      </c>
      <c r="G98" s="15">
        <v>58</v>
      </c>
      <c r="H98" s="15">
        <v>1025261.7248619951</v>
      </c>
      <c r="I98" s="15">
        <v>11023821.412452025</v>
      </c>
      <c r="K98" s="15">
        <v>163171.4883</v>
      </c>
      <c r="L98" s="15">
        <v>35.9375</v>
      </c>
      <c r="M98" s="15">
        <v>5.3146596612696815</v>
      </c>
      <c r="N98" s="15">
        <v>1.6359391068216971</v>
      </c>
      <c r="O98" s="18">
        <v>944.66665541339307</v>
      </c>
    </row>
    <row r="99" spans="2:15" s="15" customFormat="1" x14ac:dyDescent="0.25">
      <c r="B99" s="15" t="str">
        <f>VLOOKUP(F99,NUTS_Europa!$A$2:$C$81,2,FALSE)</f>
        <v>ES52</v>
      </c>
      <c r="C99" s="15">
        <f>VLOOKUP(F99,NUTS_Europa!$A$2:$C$81,3,FALSE)</f>
        <v>1063</v>
      </c>
      <c r="D99" s="15" t="str">
        <f>VLOOKUP(G99,NUTS_Europa!$A$2:$C$81,2,FALSE)</f>
        <v>ES61</v>
      </c>
      <c r="E99" s="15">
        <f>VLOOKUP(G99,NUTS_Europa!$A$2:$C$81,3,FALSE)</f>
        <v>297</v>
      </c>
      <c r="F99" s="15">
        <v>56</v>
      </c>
      <c r="G99" s="15">
        <v>57</v>
      </c>
      <c r="H99" s="15">
        <v>742909.07031845627</v>
      </c>
      <c r="I99" s="15">
        <v>11465174.330833359</v>
      </c>
      <c r="K99" s="15">
        <v>176841.96369999999</v>
      </c>
      <c r="L99" s="15">
        <v>45.78125</v>
      </c>
      <c r="M99" s="15">
        <v>8.0873202733640071</v>
      </c>
      <c r="N99" s="15">
        <v>1.5130714986797562</v>
      </c>
      <c r="O99" s="18">
        <v>873.71723440004666</v>
      </c>
    </row>
    <row r="100" spans="2:15" s="15" customFormat="1" x14ac:dyDescent="0.25">
      <c r="O100" s="18"/>
    </row>
    <row r="101" spans="2:15" s="15" customFormat="1" x14ac:dyDescent="0.25">
      <c r="B101" s="15" t="s">
        <v>15</v>
      </c>
      <c r="O101" s="18"/>
    </row>
    <row r="102" spans="2:15" s="15" customFormat="1" x14ac:dyDescent="0.25">
      <c r="B102" s="15" t="str">
        <f>B93</f>
        <v>nodo inicial</v>
      </c>
      <c r="C102" s="15" t="str">
        <f t="shared" ref="C102:I102" si="9">C93</f>
        <v>puerto O</v>
      </c>
      <c r="D102" s="15" t="str">
        <f t="shared" si="9"/>
        <v>nodo final</v>
      </c>
      <c r="E102" s="15" t="str">
        <f t="shared" si="9"/>
        <v>puerto D</v>
      </c>
      <c r="F102" s="15" t="str">
        <f t="shared" si="9"/>
        <v>Var1</v>
      </c>
      <c r="G102" s="15" t="str">
        <f t="shared" si="9"/>
        <v>Var2</v>
      </c>
      <c r="H102" s="15" t="str">
        <f t="shared" si="9"/>
        <v>Coste variable</v>
      </c>
      <c r="I102" s="15" t="str">
        <f t="shared" si="9"/>
        <v>Coste fijo</v>
      </c>
      <c r="K102" s="15" t="str">
        <f>K93</f>
        <v>flow</v>
      </c>
      <c r="L102" s="15" t="str">
        <f>L93</f>
        <v>TiempoNav</v>
      </c>
      <c r="M102" s="15" t="str">
        <f>M93</f>
        <v>TiempoPort</v>
      </c>
      <c r="N102" s="15" t="str">
        <f>N93</f>
        <v>TiempoCD</v>
      </c>
      <c r="O102" s="18" t="str">
        <f>O93</f>
        <v>offer</v>
      </c>
    </row>
    <row r="103" spans="2:15" s="15" customFormat="1" x14ac:dyDescent="0.25">
      <c r="B103" s="15" t="str">
        <f>VLOOKUP(F103,NUTS_Europa!$A$2:$C$81,2,FALSE)</f>
        <v>BE21</v>
      </c>
      <c r="C103" s="15">
        <f>VLOOKUP(F103,NUTS_Europa!$A$2:$C$81,3,FALSE)</f>
        <v>253</v>
      </c>
      <c r="D103" s="15" t="str">
        <f>VLOOKUP(G103,NUTS_Europa!$A$2:$C$81,2,FALSE)</f>
        <v>BE25</v>
      </c>
      <c r="E103" s="15">
        <f>VLOOKUP(G103,NUTS_Europa!$A$2:$C$81,3,FALSE)</f>
        <v>235</v>
      </c>
      <c r="F103" s="15">
        <v>1</v>
      </c>
      <c r="G103" s="15">
        <v>3</v>
      </c>
      <c r="H103" s="16">
        <v>309597.70851644158</v>
      </c>
      <c r="I103" s="16">
        <v>1780281.8986708722</v>
      </c>
      <c r="K103" s="15">
        <v>135416.16140000001</v>
      </c>
      <c r="L103" s="15">
        <v>9.828125</v>
      </c>
      <c r="M103" s="15">
        <v>11.66650937719541</v>
      </c>
      <c r="N103" s="15">
        <v>3.4957045006430194</v>
      </c>
      <c r="O103" s="18">
        <v>1705.3756146141541</v>
      </c>
    </row>
    <row r="104" spans="2:15" s="15" customFormat="1" x14ac:dyDescent="0.25">
      <c r="B104" s="15" t="str">
        <f>VLOOKUP(G104,NUTS_Europa!$A$2:$C$81,2,FALSE)</f>
        <v>BE25</v>
      </c>
      <c r="C104" s="15">
        <f>VLOOKUP(G104,NUTS_Europa!$A$2:$C$81,3,FALSE)</f>
        <v>235</v>
      </c>
      <c r="D104" s="15" t="str">
        <f>VLOOKUP(F104,NUTS_Europa!$A$2:$C$81,2,FALSE)</f>
        <v>BE23</v>
      </c>
      <c r="E104" s="15">
        <f>VLOOKUP(F104,NUTS_Europa!$A$2:$C$81,3,FALSE)</f>
        <v>253</v>
      </c>
      <c r="F104" s="15">
        <v>2</v>
      </c>
      <c r="G104" s="15">
        <v>3</v>
      </c>
      <c r="H104" s="15">
        <v>385729.08670404658</v>
      </c>
      <c r="I104" s="15">
        <v>1780281.8986708722</v>
      </c>
      <c r="K104" s="15">
        <v>135416.16140000001</v>
      </c>
      <c r="L104" s="15">
        <v>9.828125</v>
      </c>
      <c r="M104" s="15">
        <v>11.66650937719541</v>
      </c>
      <c r="N104" s="15">
        <v>3.4957045006430194</v>
      </c>
      <c r="O104" s="18">
        <v>1705.3756146141541</v>
      </c>
    </row>
    <row r="105" spans="2:15" s="15" customFormat="1" x14ac:dyDescent="0.25">
      <c r="B105" s="15" t="str">
        <f>VLOOKUP(F105,NUTS_Europa!$A$2:$C$81,2,FALSE)</f>
        <v>BE23</v>
      </c>
      <c r="C105" s="15">
        <f>VLOOKUP(F105,NUTS_Europa!$A$2:$C$81,3,FALSE)</f>
        <v>253</v>
      </c>
      <c r="D105" s="15" t="str">
        <f>VLOOKUP(G105,NUTS_Europa!$A$2:$C$81,2,FALSE)</f>
        <v>FRH0</v>
      </c>
      <c r="E105" s="15">
        <f>VLOOKUP(G105,NUTS_Europa!$A$2:$C$81,3,FALSE)</f>
        <v>283</v>
      </c>
      <c r="F105" s="15">
        <v>2</v>
      </c>
      <c r="G105" s="15">
        <v>23</v>
      </c>
      <c r="H105" s="15">
        <v>1009897.9478020335</v>
      </c>
      <c r="I105" s="15">
        <v>3508771.9961793497</v>
      </c>
      <c r="K105" s="15">
        <v>122072.6309</v>
      </c>
      <c r="L105" s="15">
        <v>53.953125</v>
      </c>
      <c r="M105" s="15">
        <v>8.7414790489971494</v>
      </c>
      <c r="N105" s="15">
        <v>4.628314115371035</v>
      </c>
      <c r="O105" s="18">
        <v>2188.5072270342998</v>
      </c>
    </row>
    <row r="106" spans="2:15" s="15" customFormat="1" x14ac:dyDescent="0.25">
      <c r="B106" s="15" t="str">
        <f>VLOOKUP(G106,NUTS_Europa!$A$2:$C$81,2,FALSE)</f>
        <v>FRH0</v>
      </c>
      <c r="C106" s="15">
        <f>VLOOKUP(G106,NUTS_Europa!$A$2:$C$81,3,FALSE)</f>
        <v>283</v>
      </c>
      <c r="D106" s="15" t="str">
        <f>VLOOKUP(F106,NUTS_Europa!$A$2:$C$81,2,FALSE)</f>
        <v>ES13</v>
      </c>
      <c r="E106" s="15">
        <f>VLOOKUP(F106,NUTS_Europa!$A$2:$C$81,3,FALSE)</f>
        <v>163</v>
      </c>
      <c r="F106" s="15">
        <v>13</v>
      </c>
      <c r="G106" s="15">
        <v>23</v>
      </c>
      <c r="H106" s="15">
        <v>1257637.5108791983</v>
      </c>
      <c r="I106" s="15">
        <v>1932865.8666918254</v>
      </c>
      <c r="K106" s="15">
        <v>118487.9544</v>
      </c>
      <c r="L106" s="15">
        <v>14.6796875</v>
      </c>
      <c r="M106" s="15">
        <v>12.043853055601897</v>
      </c>
      <c r="N106" s="15">
        <v>4.628314115371035</v>
      </c>
      <c r="O106" s="18">
        <v>2188.5072270342998</v>
      </c>
    </row>
    <row r="107" spans="2:15" s="15" customFormat="1" x14ac:dyDescent="0.25">
      <c r="B107" s="15" t="str">
        <f>VLOOKUP(F107,NUTS_Europa!$A$2:$C$81,2,FALSE)</f>
        <v>ES13</v>
      </c>
      <c r="C107" s="15">
        <f>VLOOKUP(F107,NUTS_Europa!$A$2:$C$81,3,FALSE)</f>
        <v>163</v>
      </c>
      <c r="D107" s="15" t="str">
        <f>VLOOKUP(G107,NUTS_Europa!$A$2:$C$81,2,FALSE)</f>
        <v>FRI3</v>
      </c>
      <c r="E107" s="15">
        <f>VLOOKUP(G107,NUTS_Europa!$A$2:$C$81,3,FALSE)</f>
        <v>283</v>
      </c>
      <c r="F107" s="15">
        <v>13</v>
      </c>
      <c r="G107" s="15">
        <v>25</v>
      </c>
      <c r="H107" s="15">
        <v>727474.91789097991</v>
      </c>
      <c r="I107" s="15">
        <v>1932865.8666918254</v>
      </c>
      <c r="K107" s="15">
        <v>113696.3812</v>
      </c>
      <c r="L107" s="15">
        <v>14.6796875</v>
      </c>
      <c r="M107" s="15">
        <v>12.043853055601897</v>
      </c>
      <c r="N107" s="15">
        <v>4.628314115371035</v>
      </c>
      <c r="O107" s="18">
        <v>2188.5072270342998</v>
      </c>
    </row>
    <row r="108" spans="2:15" s="15" customFormat="1" x14ac:dyDescent="0.25">
      <c r="B108" s="15" t="str">
        <f>VLOOKUP(G108,NUTS_Europa!$A$2:$C$81,2,FALSE)</f>
        <v>FRI3</v>
      </c>
      <c r="C108" s="15">
        <f>VLOOKUP(G108,NUTS_Europa!$A$2:$C$81,3,FALSE)</f>
        <v>283</v>
      </c>
      <c r="D108" s="15" t="str">
        <f>VLOOKUP(F108,NUTS_Europa!$A$2:$C$81,2,FALSE)</f>
        <v>FRE1</v>
      </c>
      <c r="E108" s="15">
        <f>VLOOKUP(F108,NUTS_Europa!$A$2:$C$81,3,FALSE)</f>
        <v>220</v>
      </c>
      <c r="F108" s="15">
        <v>21</v>
      </c>
      <c r="G108" s="15">
        <v>25</v>
      </c>
      <c r="H108" s="15">
        <v>637225.56152766629</v>
      </c>
      <c r="I108" s="15">
        <v>3142678.1087547406</v>
      </c>
      <c r="K108" s="15">
        <v>117061.7148</v>
      </c>
      <c r="L108" s="15">
        <v>47.030468749999997</v>
      </c>
      <c r="M108" s="15">
        <v>9.720397379310123</v>
      </c>
      <c r="N108" s="15">
        <v>4.1720539666078054</v>
      </c>
      <c r="O108" s="18">
        <v>2188.5072270342998</v>
      </c>
    </row>
    <row r="109" spans="2:15" s="15" customFormat="1" x14ac:dyDescent="0.25">
      <c r="B109" s="15" t="str">
        <f>VLOOKUP(F109,NUTS_Europa!$A$2:$C$81,2,FALSE)</f>
        <v>FRE1</v>
      </c>
      <c r="C109" s="15">
        <f>VLOOKUP(F109,NUTS_Europa!$A$2:$C$81,3,FALSE)</f>
        <v>220</v>
      </c>
      <c r="D109" s="15" t="str">
        <f>VLOOKUP(G109,NUTS_Europa!$A$2:$C$81,2,FALSE)</f>
        <v>FRI1</v>
      </c>
      <c r="E109" s="15">
        <f>VLOOKUP(G109,NUTS_Europa!$A$2:$C$81,3,FALSE)</f>
        <v>283</v>
      </c>
      <c r="F109" s="15">
        <v>21</v>
      </c>
      <c r="G109" s="15">
        <v>24</v>
      </c>
      <c r="H109" s="15">
        <v>983483.51521373854</v>
      </c>
      <c r="I109" s="15">
        <v>3142678.1087547406</v>
      </c>
      <c r="K109" s="15">
        <v>123840.01519999999</v>
      </c>
      <c r="L109" s="15">
        <v>47.030468749999997</v>
      </c>
      <c r="M109" s="15">
        <v>9.720397379310123</v>
      </c>
      <c r="N109" s="15">
        <v>4.1720539666078054</v>
      </c>
      <c r="O109" s="18">
        <v>2188.5072270342998</v>
      </c>
    </row>
    <row r="110" spans="2:15" s="15" customFormat="1" x14ac:dyDescent="0.25">
      <c r="B110" s="15" t="str">
        <f>VLOOKUP(G110,NUTS_Europa!$A$2:$C$81,2,FALSE)</f>
        <v>FRI1</v>
      </c>
      <c r="C110" s="15">
        <f>VLOOKUP(G110,NUTS_Europa!$A$2:$C$81,3,FALSE)</f>
        <v>283</v>
      </c>
      <c r="D110" s="15" t="str">
        <f>VLOOKUP(F110,NUTS_Europa!$A$2:$C$81,2,FALSE)</f>
        <v>ES21</v>
      </c>
      <c r="E110" s="15">
        <f>VLOOKUP(F110,NUTS_Europa!$A$2:$C$81,3,FALSE)</f>
        <v>163</v>
      </c>
      <c r="F110" s="15">
        <v>14</v>
      </c>
      <c r="G110" s="15">
        <v>24</v>
      </c>
      <c r="H110" s="15">
        <v>944999.62406554993</v>
      </c>
      <c r="I110" s="15">
        <v>1932865.8666918254</v>
      </c>
      <c r="K110" s="15">
        <v>123614.25509999999</v>
      </c>
      <c r="L110" s="15">
        <v>14.6796875</v>
      </c>
      <c r="M110" s="15">
        <v>12.043853055601897</v>
      </c>
      <c r="N110" s="15">
        <v>4.628314115371035</v>
      </c>
      <c r="O110" s="18">
        <v>2188.5072270342998</v>
      </c>
    </row>
    <row r="111" spans="2:15" s="15" customFormat="1" x14ac:dyDescent="0.25">
      <c r="B111" s="15" t="str">
        <f>VLOOKUP(F111,NUTS_Europa!$A$2:$C$81,2,FALSE)</f>
        <v>ES21</v>
      </c>
      <c r="C111" s="15">
        <f>VLOOKUP(F111,NUTS_Europa!$A$2:$C$81,3,FALSE)</f>
        <v>163</v>
      </c>
      <c r="D111" s="15" t="str">
        <f>VLOOKUP(G111,NUTS_Europa!$A$2:$C$81,2,FALSE)</f>
        <v>FRJ2</v>
      </c>
      <c r="E111" s="15">
        <f>VLOOKUP(G111,NUTS_Europa!$A$2:$C$81,3,FALSE)</f>
        <v>283</v>
      </c>
      <c r="F111" s="15">
        <v>14</v>
      </c>
      <c r="G111" s="15">
        <v>28</v>
      </c>
      <c r="H111" s="15">
        <v>1519701.621884757</v>
      </c>
      <c r="I111" s="15">
        <v>1932865.8666918254</v>
      </c>
      <c r="K111" s="15">
        <v>156784.57750000001</v>
      </c>
      <c r="L111" s="15">
        <v>14.6796875</v>
      </c>
      <c r="M111" s="15">
        <v>12.043853055601897</v>
      </c>
      <c r="N111" s="15">
        <v>4.628314115371035</v>
      </c>
      <c r="O111" s="18">
        <v>2188.5072270342998</v>
      </c>
    </row>
    <row r="112" spans="2:15" s="15" customFormat="1" x14ac:dyDescent="0.25">
      <c r="B112" s="15" t="str">
        <f>VLOOKUP(G112,NUTS_Europa!$A$2:$C$81,2,FALSE)</f>
        <v>FRJ2</v>
      </c>
      <c r="C112" s="15">
        <f>VLOOKUP(G112,NUTS_Europa!$A$2:$C$81,3,FALSE)</f>
        <v>283</v>
      </c>
      <c r="D112" s="15" t="str">
        <f>VLOOKUP(F112,NUTS_Europa!$A$2:$C$81,2,FALSE)</f>
        <v>FRF2</v>
      </c>
      <c r="E112" s="15">
        <f>VLOOKUP(F112,NUTS_Europa!$A$2:$C$81,3,FALSE)</f>
        <v>269</v>
      </c>
      <c r="F112" s="15">
        <v>27</v>
      </c>
      <c r="G112" s="15">
        <v>28</v>
      </c>
      <c r="H112" s="15">
        <v>1812028.8722845013</v>
      </c>
      <c r="I112" s="15">
        <v>2988345.4098434653</v>
      </c>
      <c r="K112" s="15">
        <v>176841.96369999999</v>
      </c>
      <c r="L112" s="15">
        <v>36.171875</v>
      </c>
      <c r="M112" s="15">
        <v>12.91914349456178</v>
      </c>
      <c r="N112" s="15">
        <v>4.628314115371035</v>
      </c>
      <c r="O112" s="18">
        <v>2188.5072270342998</v>
      </c>
    </row>
    <row r="113" spans="2:26" s="15" customFormat="1" x14ac:dyDescent="0.25">
      <c r="B113" s="15" t="str">
        <f>VLOOKUP(G114,NUTS_Europa!$A$2:$C$81,2,FALSE)</f>
        <v>FRD2</v>
      </c>
      <c r="C113" s="15">
        <f>VLOOKUP(G114,NUTS_Europa!$A$2:$C$81,3,FALSE)</f>
        <v>269</v>
      </c>
      <c r="D113" s="15" t="str">
        <f>VLOOKUP(F114,NUTS_Europa!$A$2:$C$81,2,FALSE)</f>
        <v>DE60</v>
      </c>
      <c r="E113" s="15">
        <f>VLOOKUP(F114,NUTS_Europa!$A$2:$C$81,3,FALSE)</f>
        <v>1069</v>
      </c>
      <c r="F113" s="15">
        <v>5</v>
      </c>
      <c r="G113" s="15">
        <v>27</v>
      </c>
      <c r="H113" s="15">
        <v>4687910.4275391717</v>
      </c>
      <c r="I113" s="15">
        <v>3251636.5307064471</v>
      </c>
      <c r="K113" s="15">
        <v>163029.68049999999</v>
      </c>
      <c r="L113" s="15">
        <v>40.707031249999993</v>
      </c>
      <c r="M113" s="15">
        <v>12.145390573646697</v>
      </c>
      <c r="N113" s="15">
        <v>31.473973242584936</v>
      </c>
      <c r="O113" s="18">
        <v>15377.459779592131</v>
      </c>
    </row>
    <row r="114" spans="2:26" s="15" customFormat="1" x14ac:dyDescent="0.25">
      <c r="B114" s="15" t="str">
        <f>VLOOKUP(F113,NUTS_Europa!$A$2:$C$81,2,FALSE)</f>
        <v>DE60</v>
      </c>
      <c r="C114" s="15">
        <f>VLOOKUP(F113,NUTS_Europa!$A$2:$C$81,3,FALSE)</f>
        <v>1069</v>
      </c>
      <c r="D114" s="15" t="str">
        <f>VLOOKUP(G113,NUTS_Europa!$A$2:$C$81,2,FALSE)</f>
        <v>FRF2</v>
      </c>
      <c r="E114" s="15">
        <f>VLOOKUP(G113,NUTS_Europa!$A$2:$C$81,3,FALSE)</f>
        <v>269</v>
      </c>
      <c r="F114" s="15">
        <v>5</v>
      </c>
      <c r="G114" s="15">
        <v>20</v>
      </c>
      <c r="H114" s="15">
        <v>2059093.6968224696</v>
      </c>
      <c r="I114" s="15">
        <v>3251636.5307064471</v>
      </c>
      <c r="K114" s="15">
        <v>145277.79319999999</v>
      </c>
      <c r="L114" s="15">
        <v>40.707031249999993</v>
      </c>
      <c r="M114" s="15">
        <v>12.145390573646697</v>
      </c>
      <c r="N114" s="15">
        <v>31.473973242584936</v>
      </c>
      <c r="O114" s="18">
        <v>15377.459779592131</v>
      </c>
    </row>
    <row r="115" spans="2:26" s="15" customFormat="1" x14ac:dyDescent="0.25">
      <c r="B115" s="15" t="str">
        <f>VLOOKUP(G115,NUTS_Europa!$A$2:$C$81,2,FALSE)</f>
        <v>FRD2</v>
      </c>
      <c r="C115" s="15">
        <f>VLOOKUP(G115,NUTS_Europa!$A$2:$C$81,3,FALSE)</f>
        <v>269</v>
      </c>
      <c r="D115" s="15" t="str">
        <f>VLOOKUP(F115,NUTS_Europa!$A$2:$C$81,2,FALSE)</f>
        <v>BE21</v>
      </c>
      <c r="E115" s="15">
        <f>VLOOKUP(F115,NUTS_Europa!$A$2:$C$81,3,FALSE)</f>
        <v>253</v>
      </c>
      <c r="F115" s="15">
        <v>1</v>
      </c>
      <c r="G115" s="15">
        <v>20</v>
      </c>
      <c r="H115" s="15">
        <v>2513904.0482994858</v>
      </c>
      <c r="I115" s="15">
        <v>2538010.5217189118</v>
      </c>
      <c r="K115" s="15">
        <v>191087.21979999999</v>
      </c>
      <c r="L115" s="15">
        <v>21.555468749999999</v>
      </c>
      <c r="M115" s="15">
        <v>13.897414251050643</v>
      </c>
      <c r="N115" s="15">
        <v>36.317824978442388</v>
      </c>
      <c r="O115" s="18">
        <v>15377.459779592131</v>
      </c>
    </row>
    <row r="116" spans="2:26" s="15" customFormat="1" x14ac:dyDescent="0.25">
      <c r="O116" s="18"/>
    </row>
    <row r="117" spans="2:26" s="15" customFormat="1" x14ac:dyDescent="0.25">
      <c r="B117" s="15" t="s">
        <v>20</v>
      </c>
      <c r="O117" s="18"/>
    </row>
    <row r="118" spans="2:26" s="15" customFormat="1" x14ac:dyDescent="0.25">
      <c r="B118" s="15" t="str">
        <f>B102</f>
        <v>nodo inicial</v>
      </c>
      <c r="C118" s="15" t="str">
        <f t="shared" ref="C118:I118" si="10">C102</f>
        <v>puerto O</v>
      </c>
      <c r="D118" s="15" t="str">
        <f t="shared" si="10"/>
        <v>nodo final</v>
      </c>
      <c r="E118" s="15" t="str">
        <f t="shared" si="10"/>
        <v>puerto D</v>
      </c>
      <c r="F118" s="15" t="str">
        <f t="shared" si="10"/>
        <v>Var1</v>
      </c>
      <c r="G118" s="15" t="str">
        <f t="shared" si="10"/>
        <v>Var2</v>
      </c>
      <c r="H118" s="15" t="str">
        <f t="shared" si="10"/>
        <v>Coste variable</v>
      </c>
      <c r="I118" s="15" t="str">
        <f t="shared" si="10"/>
        <v>Coste fijo</v>
      </c>
      <c r="J118" s="15" t="str">
        <f>J86</f>
        <v>Coste fijo/buque</v>
      </c>
      <c r="K118" s="15" t="str">
        <f>K102</f>
        <v>flow</v>
      </c>
      <c r="L118" s="15" t="str">
        <f>L102</f>
        <v>TiempoNav</v>
      </c>
      <c r="M118" s="15" t="str">
        <f>M102</f>
        <v>TiempoPort</v>
      </c>
      <c r="N118" s="15" t="str">
        <f>N102</f>
        <v>TiempoCD</v>
      </c>
      <c r="O118" s="18" t="str">
        <f>O102</f>
        <v>offer</v>
      </c>
      <c r="P118" s="15" t="str">
        <f>P86</f>
        <v>Tiempo C/D</v>
      </c>
      <c r="Q118" s="15" t="str">
        <f t="shared" ref="Q118:Y118" si="11">Q86</f>
        <v>Tiempo total</v>
      </c>
      <c r="R118" s="15" t="str">
        <f t="shared" si="11"/>
        <v>TEUs/buque</v>
      </c>
      <c r="S118" s="15" t="str">
        <f t="shared" si="11"/>
        <v>Coste variable</v>
      </c>
      <c r="T118" s="15" t="str">
        <f t="shared" si="11"/>
        <v>Coste fijo</v>
      </c>
      <c r="U118" s="15" t="str">
        <f t="shared" si="11"/>
        <v>Coste Total</v>
      </c>
      <c r="V118" s="15" t="str">
        <f t="shared" si="11"/>
        <v>Nodo inicial</v>
      </c>
      <c r="W118" s="15" t="str">
        <f t="shared" si="11"/>
        <v>Puerto O</v>
      </c>
      <c r="X118" s="15" t="str">
        <f t="shared" si="11"/>
        <v>Nodo final</v>
      </c>
      <c r="Y118" s="15" t="str">
        <f t="shared" si="11"/>
        <v>Puerto D</v>
      </c>
    </row>
    <row r="119" spans="2:26" s="15" customFormat="1" x14ac:dyDescent="0.25">
      <c r="B119" s="15" t="str">
        <f>VLOOKUP(F119,NUTS_Europa!$A$2:$C$81,2,FALSE)</f>
        <v>FRI2</v>
      </c>
      <c r="C119" s="15">
        <f>VLOOKUP(F119,NUTS_Europa!$A$2:$C$81,3,FALSE)</f>
        <v>269</v>
      </c>
      <c r="D119" s="15" t="str">
        <f>VLOOKUP(G119,NUTS_Europa!$A$2:$C$81,2,FALSE)</f>
        <v>ES12</v>
      </c>
      <c r="E119" s="15">
        <f>VLOOKUP(G119,NUTS_Europa!$A$2:$C$81,3,FALSE)</f>
        <v>163</v>
      </c>
      <c r="F119" s="15">
        <v>29</v>
      </c>
      <c r="G119" s="15">
        <v>52</v>
      </c>
      <c r="H119" s="15">
        <v>2035802.7276345908</v>
      </c>
      <c r="I119" s="15">
        <v>3627051.1794244042</v>
      </c>
      <c r="J119" s="15">
        <f t="shared" si="1"/>
        <v>120901.70598081347</v>
      </c>
      <c r="K119" s="15">
        <v>120437.3524</v>
      </c>
      <c r="L119" s="15">
        <v>47.499218749999997</v>
      </c>
      <c r="M119" s="15">
        <v>17.199788257655392</v>
      </c>
      <c r="N119" s="15">
        <v>7.0584250553114005</v>
      </c>
      <c r="O119" s="18">
        <v>2988.6329222563354</v>
      </c>
      <c r="P119" s="15">
        <f t="shared" si="2"/>
        <v>0</v>
      </c>
      <c r="Q119" s="15">
        <f t="shared" si="3"/>
        <v>64.699007007655382</v>
      </c>
      <c r="S119" s="15">
        <f t="shared" si="4"/>
        <v>0</v>
      </c>
      <c r="U119" s="15">
        <f t="shared" si="6"/>
        <v>0</v>
      </c>
      <c r="V119" s="15" t="str">
        <f>VLOOKUP(B119,NUTS_Europa!$B$2:$F$41,5,FALSE)</f>
        <v>Limousin</v>
      </c>
      <c r="W119" s="15" t="str">
        <f>VLOOKUP(C119,Puertos!$N$3:$O$27,2,FALSE)</f>
        <v>Le Havre</v>
      </c>
      <c r="X119" s="15" t="str">
        <f>VLOOKUP(D119,NUTS_Europa!$B$2:$F$41,5,FALSE)</f>
        <v>Principado de Asturias</v>
      </c>
      <c r="Y119" s="15" t="str">
        <f>VLOOKUP(E119,Puertos!$N$3:$O$27,2,FALSE)</f>
        <v>Bilbao</v>
      </c>
      <c r="Z119" s="15">
        <f t="shared" si="7"/>
        <v>2.6957919586523076</v>
      </c>
    </row>
    <row r="120" spans="2:26" s="15" customFormat="1" x14ac:dyDescent="0.25">
      <c r="B120" s="15" t="str">
        <f>VLOOKUP(G120,NUTS_Europa!$A$2:$C$81,2,FALSE)</f>
        <v>ES12</v>
      </c>
      <c r="C120" s="15">
        <f>VLOOKUP(G120,NUTS_Europa!$A$2:$C$81,3,FALSE)</f>
        <v>163</v>
      </c>
      <c r="D120" s="15" t="str">
        <f>VLOOKUP(F120,NUTS_Europa!$A$2:$C$81,2,FALSE)</f>
        <v>BE23</v>
      </c>
      <c r="E120" s="15">
        <f>VLOOKUP(F120,NUTS_Europa!$A$2:$C$81,3,FALSE)</f>
        <v>220</v>
      </c>
      <c r="F120" s="15">
        <v>42</v>
      </c>
      <c r="G120" s="15">
        <v>52</v>
      </c>
      <c r="H120" s="15">
        <v>1484612.8375370782</v>
      </c>
      <c r="I120" s="15">
        <v>3731059.7362034256</v>
      </c>
      <c r="J120" s="15">
        <f t="shared" si="1"/>
        <v>124368.65787344752</v>
      </c>
      <c r="K120" s="15">
        <v>137713.6226</v>
      </c>
      <c r="L120" s="15">
        <v>57.03125</v>
      </c>
      <c r="M120" s="15">
        <v>14.001042142403733</v>
      </c>
      <c r="N120" s="15">
        <v>6.4353546423545271</v>
      </c>
      <c r="O120" s="18">
        <v>2988.6329222563354</v>
      </c>
      <c r="P120" s="15">
        <f t="shared" si="2"/>
        <v>0</v>
      </c>
      <c r="Q120" s="15">
        <f t="shared" si="3"/>
        <v>71.032292142403733</v>
      </c>
      <c r="S120" s="15">
        <f t="shared" si="4"/>
        <v>0</v>
      </c>
      <c r="U120" s="15">
        <f t="shared" si="6"/>
        <v>0</v>
      </c>
      <c r="V120" s="15" t="str">
        <f>VLOOKUP(B120,NUTS_Europa!$B$2:$F$41,5,FALSE)</f>
        <v>Principado de Asturias</v>
      </c>
      <c r="W120" s="15" t="str">
        <f>VLOOKUP(C120,Puertos!$N$3:$O$27,2,FALSE)</f>
        <v>Bilbao</v>
      </c>
      <c r="X120" s="15" t="str">
        <f>VLOOKUP(D120,NUTS_Europa!$B$2:$F$41,5,FALSE)</f>
        <v>Prov. Oost-Vlaanderen</v>
      </c>
      <c r="Y120" s="15" t="str">
        <f>VLOOKUP(E120,Puertos!$N$3:$O$27,2,FALSE)</f>
        <v>Zeebrugge</v>
      </c>
      <c r="Z120" s="15">
        <f t="shared" si="7"/>
        <v>2.9596788392668221</v>
      </c>
    </row>
    <row r="121" spans="2:26" s="15" customFormat="1" x14ac:dyDescent="0.25">
      <c r="B121" s="15" t="str">
        <f>VLOOKUP(F121,NUTS_Europa!$A$2:$C$81,2,FALSE)</f>
        <v>BE23</v>
      </c>
      <c r="C121" s="15">
        <f>VLOOKUP(F121,NUTS_Europa!$A$2:$C$81,3,FALSE)</f>
        <v>220</v>
      </c>
      <c r="D121" s="15" t="str">
        <f>VLOOKUP(G121,NUTS_Europa!$A$2:$C$81,2,FALSE)</f>
        <v>FRD1</v>
      </c>
      <c r="E121" s="15">
        <f>VLOOKUP(G121,NUTS_Europa!$A$2:$C$81,3,FALSE)</f>
        <v>269</v>
      </c>
      <c r="F121" s="15">
        <v>42</v>
      </c>
      <c r="G121" s="15">
        <v>59</v>
      </c>
      <c r="H121" s="15">
        <v>4427119.987988472</v>
      </c>
      <c r="I121" s="15">
        <v>2152676.9239070644</v>
      </c>
      <c r="J121" s="15">
        <f t="shared" si="1"/>
        <v>71755.897463568806</v>
      </c>
      <c r="K121" s="15">
        <v>115262.5922</v>
      </c>
      <c r="L121" s="15">
        <v>14.139843750000001</v>
      </c>
      <c r="M121" s="15">
        <v>14.876332581363616</v>
      </c>
      <c r="N121" s="15">
        <v>33.111931024806694</v>
      </c>
      <c r="O121" s="18">
        <v>15377.459779592131</v>
      </c>
      <c r="P121" s="15">
        <f t="shared" si="2"/>
        <v>0</v>
      </c>
      <c r="Q121" s="15">
        <f t="shared" si="3"/>
        <v>29.016176331363617</v>
      </c>
      <c r="S121" s="15">
        <f t="shared" si="4"/>
        <v>0</v>
      </c>
      <c r="U121" s="15">
        <f t="shared" si="6"/>
        <v>0</v>
      </c>
      <c r="V121" s="15" t="str">
        <f>VLOOKUP(B121,NUTS_Europa!$B$2:$F$41,5,FALSE)</f>
        <v>Prov. Oost-Vlaanderen</v>
      </c>
      <c r="W121" s="15" t="str">
        <f>VLOOKUP(C121,Puertos!$N$3:$O$27,2,FALSE)</f>
        <v>Zeebrugge</v>
      </c>
      <c r="X121" s="15" t="str">
        <f>VLOOKUP(D121,NUTS_Europa!$B$2:$F$41,5,FALSE)</f>
        <v xml:space="preserve">Basse-Normandie </v>
      </c>
      <c r="Y121" s="15" t="str">
        <f>VLOOKUP(E121,Puertos!$N$3:$O$27,2,FALSE)</f>
        <v>Le Havre</v>
      </c>
      <c r="Z121" s="15">
        <f t="shared" si="7"/>
        <v>1.2090073471401508</v>
      </c>
    </row>
    <row r="122" spans="2:26" s="15" customFormat="1" x14ac:dyDescent="0.25">
      <c r="B122" s="15" t="str">
        <f>VLOOKUP(G122,NUTS_Europa!$A$2:$C$81,2,FALSE)</f>
        <v>FRD1</v>
      </c>
      <c r="C122" s="15">
        <f>VLOOKUP(G122,NUTS_Europa!$A$2:$C$81,3,FALSE)</f>
        <v>269</v>
      </c>
      <c r="D122" s="15" t="str">
        <f>VLOOKUP(F122,NUTS_Europa!$A$2:$C$81,2,FALSE)</f>
        <v>BE25</v>
      </c>
      <c r="E122" s="15">
        <f>VLOOKUP(F122,NUTS_Europa!$A$2:$C$81,3,FALSE)</f>
        <v>220</v>
      </c>
      <c r="F122" s="15">
        <v>43</v>
      </c>
      <c r="G122" s="15">
        <v>59</v>
      </c>
      <c r="H122" s="15">
        <v>3845630.5728990627</v>
      </c>
      <c r="I122" s="15">
        <v>2152676.9239070644</v>
      </c>
      <c r="J122" s="15">
        <f t="shared" si="1"/>
        <v>71755.897463568806</v>
      </c>
      <c r="K122" s="15">
        <v>199058.85829999999</v>
      </c>
      <c r="L122" s="15">
        <v>14.139843750000001</v>
      </c>
      <c r="M122" s="15">
        <v>14.876332581363616</v>
      </c>
      <c r="N122" s="15">
        <v>33.111931024806694</v>
      </c>
      <c r="O122" s="18">
        <v>15377.459779592131</v>
      </c>
      <c r="P122" s="15">
        <f t="shared" si="2"/>
        <v>0</v>
      </c>
      <c r="Q122" s="15">
        <f t="shared" si="3"/>
        <v>29.016176331363617</v>
      </c>
      <c r="S122" s="15">
        <f t="shared" si="4"/>
        <v>0</v>
      </c>
      <c r="U122" s="15">
        <f t="shared" si="6"/>
        <v>0</v>
      </c>
      <c r="V122" s="15" t="str">
        <f>VLOOKUP(B122,NUTS_Europa!$B$2:$F$41,5,FALSE)</f>
        <v xml:space="preserve">Basse-Normandie </v>
      </c>
      <c r="W122" s="15" t="str">
        <f>VLOOKUP(C122,Puertos!$N$3:$O$27,2,FALSE)</f>
        <v>Le Havre</v>
      </c>
      <c r="X122" s="15" t="str">
        <f>VLOOKUP(D122,NUTS_Europa!$B$2:$F$41,5,FALSE)</f>
        <v>Prov. West-Vlaanderen</v>
      </c>
      <c r="Y122" s="15" t="str">
        <f>VLOOKUP(E122,Puertos!$N$3:$O$27,2,FALSE)</f>
        <v>Zeebrugge</v>
      </c>
      <c r="Z122" s="15">
        <f t="shared" si="7"/>
        <v>1.2090073471401508</v>
      </c>
    </row>
    <row r="123" spans="2:26" s="15" customFormat="1" x14ac:dyDescent="0.25">
      <c r="B123" s="15" t="str">
        <f>VLOOKUP(F123,NUTS_Europa!$A$2:$C$81,2,FALSE)</f>
        <v>BE25</v>
      </c>
      <c r="C123" s="15">
        <f>VLOOKUP(F123,NUTS_Europa!$A$2:$C$81,3,FALSE)</f>
        <v>220</v>
      </c>
      <c r="D123" s="15" t="str">
        <f>VLOOKUP(G123,NUTS_Europa!$A$2:$C$81,2,FALSE)</f>
        <v>PT18</v>
      </c>
      <c r="E123" s="15">
        <f>VLOOKUP(G123,NUTS_Europa!$A$2:$C$81,3,FALSE)</f>
        <v>61</v>
      </c>
      <c r="F123" s="15">
        <v>43</v>
      </c>
      <c r="G123" s="15">
        <v>80</v>
      </c>
      <c r="H123" s="15">
        <v>11970100.64171852</v>
      </c>
      <c r="I123" s="15">
        <v>5556000.5974074695</v>
      </c>
      <c r="J123" s="15">
        <f t="shared" si="1"/>
        <v>185200.01991358231</v>
      </c>
      <c r="K123" s="15">
        <v>117768.50930000001</v>
      </c>
      <c r="L123" s="15">
        <v>105.75546875000001</v>
      </c>
      <c r="M123" s="15">
        <v>9.8031340826962037</v>
      </c>
      <c r="N123" s="15">
        <v>30.860416436387119</v>
      </c>
      <c r="O123" s="18">
        <v>17957.973999125879</v>
      </c>
      <c r="P123" s="15">
        <f t="shared" si="2"/>
        <v>0</v>
      </c>
      <c r="Q123" s="15">
        <f t="shared" si="3"/>
        <v>115.55860283269621</v>
      </c>
      <c r="S123" s="15">
        <f t="shared" si="4"/>
        <v>0</v>
      </c>
      <c r="U123" s="15">
        <f t="shared" si="6"/>
        <v>0</v>
      </c>
      <c r="V123" s="15" t="str">
        <f>VLOOKUP(B123,NUTS_Europa!$B$2:$F$41,5,FALSE)</f>
        <v>Prov. West-Vlaanderen</v>
      </c>
      <c r="W123" s="15" t="str">
        <f>VLOOKUP(C123,Puertos!$N$3:$O$27,2,FALSE)</f>
        <v>Zeebrugge</v>
      </c>
      <c r="X123" s="15" t="str">
        <f>VLOOKUP(D123,NUTS_Europa!$B$2:$F$41,5,FALSE)</f>
        <v>Alentejo</v>
      </c>
      <c r="Y123" s="15" t="str">
        <f>VLOOKUP(E123,Puertos!$N$3:$O$27,2,FALSE)</f>
        <v>Algeciras</v>
      </c>
      <c r="Z123" s="15">
        <f t="shared" si="7"/>
        <v>4.8149417846956757</v>
      </c>
    </row>
    <row r="124" spans="2:26" s="15" customFormat="1" x14ac:dyDescent="0.25">
      <c r="B124" s="15" t="str">
        <f>VLOOKUP(G124,NUTS_Europa!$A$2:$C$81,2,FALSE)</f>
        <v>PT18</v>
      </c>
      <c r="C124" s="15">
        <f>VLOOKUP(G124,NUTS_Europa!$A$2:$C$81,3,FALSE)</f>
        <v>61</v>
      </c>
      <c r="D124" s="15" t="str">
        <f>VLOOKUP(F124,NUTS_Europa!$A$2:$C$81,2,FALSE)</f>
        <v>ES52</v>
      </c>
      <c r="E124" s="15">
        <f>VLOOKUP(F124,NUTS_Europa!$A$2:$C$81,3,FALSE)</f>
        <v>1064</v>
      </c>
      <c r="F124" s="15">
        <v>16</v>
      </c>
      <c r="G124" s="15">
        <v>80</v>
      </c>
      <c r="H124" s="15">
        <v>12617461.355645111</v>
      </c>
      <c r="I124" s="15">
        <v>2436472.8270094409</v>
      </c>
      <c r="J124" s="15">
        <f t="shared" si="1"/>
        <v>81215.760900314694</v>
      </c>
      <c r="K124" s="15">
        <v>145277.79319999999</v>
      </c>
      <c r="L124" s="15">
        <v>30.546093750000001</v>
      </c>
      <c r="M124" s="15">
        <v>6.7045505652413278</v>
      </c>
      <c r="N124" s="15">
        <v>28.947590541446989</v>
      </c>
      <c r="O124" s="18">
        <v>17957.973999125879</v>
      </c>
      <c r="P124" s="15">
        <f t="shared" si="2"/>
        <v>0</v>
      </c>
      <c r="Q124" s="15">
        <f t="shared" si="3"/>
        <v>37.250644315241331</v>
      </c>
      <c r="S124" s="15">
        <f t="shared" si="4"/>
        <v>0</v>
      </c>
      <c r="U124" s="15">
        <f t="shared" si="6"/>
        <v>0</v>
      </c>
      <c r="V124" s="15" t="str">
        <f>VLOOKUP(B124,NUTS_Europa!$B$2:$F$41,5,FALSE)</f>
        <v>Alentejo</v>
      </c>
      <c r="W124" s="15" t="str">
        <f>VLOOKUP(C124,Puertos!$N$3:$O$27,2,FALSE)</f>
        <v>Algeciras</v>
      </c>
      <c r="X124" s="15" t="str">
        <f>VLOOKUP(D124,NUTS_Europa!$B$2:$F$41,5,FALSE)</f>
        <v xml:space="preserve">Comunitat Valenciana </v>
      </c>
      <c r="Y124" s="15" t="str">
        <f>VLOOKUP(E124,Puertos!$N$3:$O$27,2,FALSE)</f>
        <v>Valencia</v>
      </c>
      <c r="Z124" s="15">
        <f t="shared" si="7"/>
        <v>1.5521101798017221</v>
      </c>
    </row>
    <row r="125" spans="2:26" s="15" customFormat="1" x14ac:dyDescent="0.25">
      <c r="B125" s="15" t="str">
        <f>VLOOKUP(G125,NUTS_Europa!$A$2:$C$81,2,FALSE)</f>
        <v>ES52</v>
      </c>
      <c r="C125" s="15">
        <f>VLOOKUP(G125,NUTS_Europa!$A$2:$C$81,3,FALSE)</f>
        <v>1064</v>
      </c>
      <c r="D125" s="15" t="str">
        <f>VLOOKUP(F125,NUTS_Europa!$A$2:$C$81,2,FALSE)</f>
        <v>ES51</v>
      </c>
      <c r="E125" s="15">
        <f>VLOOKUP(F125,NUTS_Europa!$A$2:$C$81,3,FALSE)</f>
        <v>1063</v>
      </c>
      <c r="F125" s="15">
        <v>15</v>
      </c>
      <c r="G125" s="15">
        <v>16</v>
      </c>
      <c r="H125" s="15">
        <v>2763121.0914852032</v>
      </c>
      <c r="I125" s="15">
        <v>10085763.377027366</v>
      </c>
      <c r="J125" s="15">
        <f t="shared" si="1"/>
        <v>336192.11256757885</v>
      </c>
      <c r="K125" s="15">
        <v>135416.16140000001</v>
      </c>
      <c r="L125" s="15">
        <v>12.65625</v>
      </c>
      <c r="M125" s="15">
        <v>4.899586746768632</v>
      </c>
      <c r="N125" s="15">
        <v>19.13008802856557</v>
      </c>
      <c r="O125" s="18">
        <v>11046.594705360551</v>
      </c>
      <c r="P125" s="15">
        <f t="shared" si="2"/>
        <v>0</v>
      </c>
      <c r="Q125" s="15">
        <f t="shared" si="3"/>
        <v>17.555836746768634</v>
      </c>
      <c r="S125" s="15">
        <f t="shared" si="4"/>
        <v>0</v>
      </c>
      <c r="U125" s="15">
        <f t="shared" si="6"/>
        <v>0</v>
      </c>
      <c r="V125" s="15" t="str">
        <f>VLOOKUP(B125,NUTS_Europa!$B$2:$F$41,5,FALSE)</f>
        <v xml:space="preserve">Comunitat Valenciana </v>
      </c>
      <c r="W125" s="15" t="str">
        <f>VLOOKUP(C125,Puertos!$N$3:$O$27,2,FALSE)</f>
        <v>Valencia</v>
      </c>
      <c r="X125" s="15" t="str">
        <f>VLOOKUP(D125,NUTS_Europa!$B$2:$F$41,5,FALSE)</f>
        <v>Cataluña</v>
      </c>
      <c r="Y125" s="15" t="str">
        <f>VLOOKUP(E125,Puertos!$N$3:$O$27,2,FALSE)</f>
        <v>Barcelona</v>
      </c>
      <c r="Z125" s="15">
        <f t="shared" si="7"/>
        <v>0.73149319778202637</v>
      </c>
    </row>
    <row r="126" spans="2:26" s="15" customFormat="1" x14ac:dyDescent="0.25">
      <c r="B126" s="15" t="str">
        <f>VLOOKUP(F126,NUTS_Europa!$A$2:$C$81,2,FALSE)</f>
        <v>ES51</v>
      </c>
      <c r="C126" s="15">
        <f>VLOOKUP(F126,NUTS_Europa!$A$2:$C$81,3,FALSE)</f>
        <v>1063</v>
      </c>
      <c r="D126" s="15" t="str">
        <f>VLOOKUP(G126,NUTS_Europa!$A$2:$C$81,2,FALSE)</f>
        <v>ES62</v>
      </c>
      <c r="E126" s="15">
        <f>VLOOKUP(G126,NUTS_Europa!$A$2:$C$81,3,FALSE)</f>
        <v>1064</v>
      </c>
      <c r="F126" s="15">
        <v>15</v>
      </c>
      <c r="G126" s="15">
        <v>18</v>
      </c>
      <c r="H126" s="15">
        <v>5427538.7458882285</v>
      </c>
      <c r="I126" s="15">
        <v>10085763.377027366</v>
      </c>
      <c r="J126" s="15">
        <f t="shared" si="1"/>
        <v>336192.11256757885</v>
      </c>
      <c r="K126" s="15">
        <v>199597.76430000001</v>
      </c>
      <c r="L126" s="15">
        <v>12.65625</v>
      </c>
      <c r="M126" s="15">
        <v>4.899586746768632</v>
      </c>
      <c r="N126" s="15">
        <v>19.13008802856557</v>
      </c>
      <c r="O126" s="18">
        <v>11046.594705360551</v>
      </c>
      <c r="P126" s="15">
        <f t="shared" si="2"/>
        <v>0</v>
      </c>
      <c r="Q126" s="15">
        <f t="shared" si="3"/>
        <v>17.555836746768634</v>
      </c>
      <c r="S126" s="15">
        <f t="shared" si="4"/>
        <v>0</v>
      </c>
      <c r="U126" s="15">
        <f t="shared" si="6"/>
        <v>0</v>
      </c>
      <c r="V126" s="15" t="str">
        <f>VLOOKUP(B126,NUTS_Europa!$B$2:$F$41,5,FALSE)</f>
        <v>Cataluña</v>
      </c>
      <c r="W126" s="15" t="str">
        <f>VLOOKUP(C126,Puertos!$N$3:$O$27,2,FALSE)</f>
        <v>Barcelona</v>
      </c>
      <c r="X126" s="15" t="str">
        <f>VLOOKUP(D126,NUTS_Europa!$B$2:$F$41,5,FALSE)</f>
        <v>Región de Murcia</v>
      </c>
      <c r="Y126" s="15" t="str">
        <f>VLOOKUP(E126,Puertos!$N$3:$O$27,2,FALSE)</f>
        <v>Valencia</v>
      </c>
      <c r="Z126" s="15">
        <f t="shared" si="7"/>
        <v>0.73149319778202637</v>
      </c>
    </row>
    <row r="127" spans="2:26" s="15" customFormat="1" x14ac:dyDescent="0.25">
      <c r="B127" s="15" t="str">
        <f>VLOOKUP(F127,NUTS_Europa!$A$2:$C$81,2,FALSE)</f>
        <v>ES62</v>
      </c>
      <c r="C127" s="15">
        <f>VLOOKUP(F127,NUTS_Europa!$A$2:$C$81,3,FALSE)</f>
        <v>1064</v>
      </c>
      <c r="D127" s="15" t="str">
        <f>VLOOKUP(G127,NUTS_Europa!$A$2:$C$81,2,FALSE)</f>
        <v>PT18</v>
      </c>
      <c r="E127" s="15">
        <f>VLOOKUP(G127,NUTS_Europa!$A$2:$C$81,3,FALSE)</f>
        <v>1065</v>
      </c>
      <c r="F127" s="15">
        <v>18</v>
      </c>
      <c r="G127" s="15">
        <v>40</v>
      </c>
      <c r="H127" s="15">
        <v>4050192.0383229689</v>
      </c>
      <c r="I127" s="15">
        <v>3149645.798390747</v>
      </c>
      <c r="J127" s="15">
        <f t="shared" si="1"/>
        <v>104988.19327969156</v>
      </c>
      <c r="K127" s="15">
        <v>163029.68049999999</v>
      </c>
      <c r="L127" s="15">
        <v>45.010156249999994</v>
      </c>
      <c r="M127" s="15">
        <v>8.2265098866514528</v>
      </c>
      <c r="N127" s="15">
        <v>13.084361709217845</v>
      </c>
      <c r="O127" s="18">
        <v>7555.5136267141388</v>
      </c>
      <c r="P127" s="15">
        <f t="shared" si="2"/>
        <v>0</v>
      </c>
      <c r="Q127" s="15">
        <f t="shared" si="3"/>
        <v>53.236666136651451</v>
      </c>
      <c r="S127" s="15">
        <f t="shared" si="4"/>
        <v>0</v>
      </c>
      <c r="U127" s="15">
        <f t="shared" si="6"/>
        <v>0</v>
      </c>
      <c r="V127" s="15" t="str">
        <f>VLOOKUP(B127,NUTS_Europa!$B$2:$F$41,5,FALSE)</f>
        <v>Región de Murcia</v>
      </c>
      <c r="W127" s="15" t="str">
        <f>VLOOKUP(C127,Puertos!$N$3:$O$27,2,FALSE)</f>
        <v>Valencia</v>
      </c>
      <c r="X127" s="15" t="str">
        <f>VLOOKUP(D127,NUTS_Europa!$B$2:$F$41,5,FALSE)</f>
        <v>Alentejo</v>
      </c>
      <c r="Y127" s="15" t="str">
        <f>VLOOKUP(E127,Puertos!$N$3:$O$27,2,FALSE)</f>
        <v>Sines</v>
      </c>
      <c r="Z127" s="15">
        <f t="shared" si="7"/>
        <v>2.2181944223604773</v>
      </c>
    </row>
    <row r="128" spans="2:26" s="15" customFormat="1" x14ac:dyDescent="0.25">
      <c r="B128" s="15" t="str">
        <f>VLOOKUP(G128,NUTS_Europa!$A$2:$C$81,2,FALSE)</f>
        <v>PT18</v>
      </c>
      <c r="C128" s="15">
        <f>VLOOKUP(G128,NUTS_Europa!$A$2:$C$81,3,FALSE)</f>
        <v>1065</v>
      </c>
      <c r="D128" s="15" t="str">
        <f>VLOOKUP(F128,NUTS_Europa!$A$2:$C$81,2,FALSE)</f>
        <v>NL33</v>
      </c>
      <c r="E128" s="15">
        <f>VLOOKUP(F128,NUTS_Europa!$A$2:$C$81,3,FALSE)</f>
        <v>250</v>
      </c>
      <c r="F128" s="15">
        <v>33</v>
      </c>
      <c r="G128" s="15">
        <v>40</v>
      </c>
      <c r="H128" s="15">
        <v>2172865.3330052607</v>
      </c>
      <c r="I128" s="15">
        <v>5285642.1290187528</v>
      </c>
      <c r="J128" s="15">
        <f t="shared" si="1"/>
        <v>176188.07096729177</v>
      </c>
      <c r="K128" s="15">
        <v>137713.6226</v>
      </c>
      <c r="L128" s="15">
        <v>91.074999999999989</v>
      </c>
      <c r="M128" s="15">
        <v>10.068411296493641</v>
      </c>
      <c r="N128" s="15">
        <v>15.464324870924431</v>
      </c>
      <c r="O128" s="18">
        <v>7555.5136267141388</v>
      </c>
      <c r="P128" s="15">
        <f t="shared" si="2"/>
        <v>0</v>
      </c>
      <c r="Q128" s="15">
        <f t="shared" si="3"/>
        <v>101.14341129649362</v>
      </c>
      <c r="S128" s="15">
        <f t="shared" si="4"/>
        <v>0</v>
      </c>
      <c r="U128" s="15">
        <f t="shared" si="6"/>
        <v>0</v>
      </c>
      <c r="V128" s="15" t="str">
        <f>VLOOKUP(B128,NUTS_Europa!$B$2:$F$41,5,FALSE)</f>
        <v>Alentejo</v>
      </c>
      <c r="W128" s="15" t="str">
        <f>VLOOKUP(C128,Puertos!$N$3:$O$27,2,FALSE)</f>
        <v>Sines</v>
      </c>
      <c r="X128" s="15" t="str">
        <f>VLOOKUP(D128,NUTS_Europa!$B$2:$F$41,5,FALSE)</f>
        <v>Zuid-Holland</v>
      </c>
      <c r="Y128" s="15" t="str">
        <f>VLOOKUP(E128,Puertos!$N$3:$O$27,2,FALSE)</f>
        <v>Rotterdam</v>
      </c>
      <c r="Z128" s="15">
        <f t="shared" si="7"/>
        <v>4.2143088040205674</v>
      </c>
    </row>
    <row r="129" spans="2:29" s="15" customFormat="1" x14ac:dyDescent="0.25">
      <c r="B129" s="15" t="str">
        <f>VLOOKUP(F129,NUTS_Europa!$A$2:$C$81,2,FALSE)</f>
        <v>NL33</v>
      </c>
      <c r="C129" s="15">
        <f>VLOOKUP(F129,NUTS_Europa!$A$2:$C$81,3,FALSE)</f>
        <v>250</v>
      </c>
      <c r="D129" s="15" t="str">
        <f>VLOOKUP(G129,NUTS_Europa!$A$2:$C$81,2,FALSE)</f>
        <v>NL11</v>
      </c>
      <c r="E129" s="15">
        <f>VLOOKUP(G129,NUTS_Europa!$A$2:$C$81,3,FALSE)</f>
        <v>218</v>
      </c>
      <c r="F129" s="15">
        <v>33</v>
      </c>
      <c r="G129" s="15">
        <v>70</v>
      </c>
      <c r="H129" s="15">
        <v>1841640.283755403</v>
      </c>
      <c r="I129" s="15">
        <v>1962795.7300654133</v>
      </c>
      <c r="J129" s="15">
        <f t="shared" si="1"/>
        <v>65426.524335513779</v>
      </c>
      <c r="K129" s="15">
        <v>135416.16140000001</v>
      </c>
      <c r="L129" s="15">
        <v>5.3125</v>
      </c>
      <c r="M129" s="15">
        <v>10.047589333471466</v>
      </c>
      <c r="N129" s="15">
        <v>10.537356556402012</v>
      </c>
      <c r="O129" s="18">
        <v>5443.4838231684107</v>
      </c>
      <c r="P129" s="15">
        <f t="shared" si="2"/>
        <v>1.401500655584667</v>
      </c>
      <c r="Q129" s="15">
        <f t="shared" si="3"/>
        <v>16.761589989056134</v>
      </c>
      <c r="R129" s="15">
        <v>724</v>
      </c>
      <c r="S129" s="15">
        <f t="shared" si="4"/>
        <v>244943.79128380129</v>
      </c>
      <c r="T129" s="15">
        <f>J129</f>
        <v>65426.524335513779</v>
      </c>
      <c r="U129" s="15">
        <f t="shared" si="6"/>
        <v>310370.31561931508</v>
      </c>
      <c r="V129" s="15" t="str">
        <f>VLOOKUP(B129,NUTS_Europa!$B$2:$F$41,5,FALSE)</f>
        <v>Zuid-Holland</v>
      </c>
      <c r="W129" s="15" t="str">
        <f>VLOOKUP(C129,Puertos!$N$3:$O$27,2,FALSE)</f>
        <v>Rotterdam</v>
      </c>
      <c r="X129" s="15" t="str">
        <f>VLOOKUP(D129,NUTS_Europa!$B$2:$F$41,5,FALSE)</f>
        <v>Groningen</v>
      </c>
      <c r="Y129" s="15" t="str">
        <f>VLOOKUP(E129,Puertos!$N$3:$O$27,2,FALSE)</f>
        <v>Amsterdam</v>
      </c>
      <c r="Z129" s="15">
        <f t="shared" si="7"/>
        <v>0.69839958287733894</v>
      </c>
      <c r="AA129" s="15">
        <f>Q129+Q130+Q133+Q134</f>
        <v>114.50713676388652</v>
      </c>
      <c r="AB129" s="15">
        <f>AA129/24</f>
        <v>4.7711306984952717</v>
      </c>
      <c r="AC129" s="15">
        <f>AB129/7</f>
        <v>0.68159009978503882</v>
      </c>
    </row>
    <row r="130" spans="2:29" s="15" customFormat="1" x14ac:dyDescent="0.25">
      <c r="B130" s="15" t="str">
        <f>VLOOKUP(G130,NUTS_Europa!$A$2:$C$81,2,FALSE)</f>
        <v>NL11</v>
      </c>
      <c r="C130" s="15">
        <f>VLOOKUP(G130,NUTS_Europa!$A$2:$C$81,3,FALSE)</f>
        <v>218</v>
      </c>
      <c r="D130" s="15" t="str">
        <f>VLOOKUP(F130,NUTS_Europa!$A$2:$C$81,2,FALSE)</f>
        <v>DE50</v>
      </c>
      <c r="E130" s="15">
        <f>VLOOKUP(F130,NUTS_Europa!$A$2:$C$81,3,FALSE)</f>
        <v>1069</v>
      </c>
      <c r="F130" s="15">
        <v>44</v>
      </c>
      <c r="G130" s="15">
        <v>70</v>
      </c>
      <c r="H130" s="15">
        <v>2183995.7852544282</v>
      </c>
      <c r="I130" s="15">
        <v>2422515.1291307607</v>
      </c>
      <c r="J130" s="15">
        <f t="shared" si="1"/>
        <v>80750.504304358692</v>
      </c>
      <c r="K130" s="15">
        <v>120437.3524</v>
      </c>
      <c r="L130" s="15">
        <v>21.091406250000002</v>
      </c>
      <c r="M130" s="15">
        <v>8.573329433367233</v>
      </c>
      <c r="N130" s="15">
        <v>8.8226761772044497</v>
      </c>
      <c r="O130" s="18">
        <v>5443.4838231684107</v>
      </c>
      <c r="P130" s="15">
        <f t="shared" si="2"/>
        <v>1.1734429199751113</v>
      </c>
      <c r="Q130" s="15">
        <f t="shared" si="3"/>
        <v>30.838178603342346</v>
      </c>
      <c r="R130" s="15">
        <v>724</v>
      </c>
      <c r="S130" s="15">
        <f t="shared" si="4"/>
        <v>290478.12024246121</v>
      </c>
      <c r="T130" s="15">
        <f t="shared" ref="T130:T134" si="12">J130</f>
        <v>80750.504304358692</v>
      </c>
      <c r="U130" s="15">
        <f t="shared" si="6"/>
        <v>371228.62454681989</v>
      </c>
      <c r="V130" s="15" t="str">
        <f>VLOOKUP(B130,NUTS_Europa!$B$2:$F$41,5,FALSE)</f>
        <v>Groningen</v>
      </c>
      <c r="W130" s="15" t="str">
        <f>VLOOKUP(C130,Puertos!$N$3:$O$27,2,FALSE)</f>
        <v>Amsterdam</v>
      </c>
      <c r="X130" s="15" t="str">
        <f>VLOOKUP(D130,NUTS_Europa!$B$2:$F$41,5,FALSE)</f>
        <v>Bremen</v>
      </c>
      <c r="Y130" s="15" t="str">
        <f>VLOOKUP(E130,Puertos!$N$3:$O$27,2,FALSE)</f>
        <v>Hamburgo</v>
      </c>
      <c r="Z130" s="15">
        <f t="shared" si="7"/>
        <v>1.2849241084725977</v>
      </c>
    </row>
    <row r="131" spans="2:29" s="15" customFormat="1" x14ac:dyDescent="0.25">
      <c r="B131" s="15" t="str">
        <f>VLOOKUP(F131,NUTS_Europa!$A$2:$C$81,2,FALSE)</f>
        <v>DE50</v>
      </c>
      <c r="C131" s="15">
        <f>VLOOKUP(F131,NUTS_Europa!$A$2:$C$81,3,FALSE)</f>
        <v>1069</v>
      </c>
      <c r="D131" s="15" t="str">
        <f>VLOOKUP(G131,NUTS_Europa!$A$2:$C$81,2,FALSE)</f>
        <v>FRF2</v>
      </c>
      <c r="E131" s="15">
        <f>VLOOKUP(G131,NUTS_Europa!$A$2:$C$81,3,FALSE)</f>
        <v>235</v>
      </c>
      <c r="F131" s="15">
        <v>44</v>
      </c>
      <c r="G131" s="15">
        <v>67</v>
      </c>
      <c r="H131" s="15">
        <v>1077763.0559050599</v>
      </c>
      <c r="I131" s="15">
        <v>2611409.9983478556</v>
      </c>
      <c r="J131" s="15">
        <f t="shared" si="1"/>
        <v>87046.999944928524</v>
      </c>
      <c r="K131" s="15">
        <v>142392.87169999999</v>
      </c>
      <c r="L131" s="15">
        <v>31.848437499999999</v>
      </c>
      <c r="M131" s="15">
        <v>9.914485699791463</v>
      </c>
      <c r="N131" s="15">
        <v>2.9585165157912812</v>
      </c>
      <c r="O131" s="18">
        <v>1705.3756146141541</v>
      </c>
      <c r="P131" s="15">
        <f t="shared" si="2"/>
        <v>1.2560083180956667</v>
      </c>
      <c r="Q131" s="15">
        <f t="shared" si="3"/>
        <v>43.018931517887125</v>
      </c>
      <c r="R131" s="15">
        <v>724</v>
      </c>
      <c r="S131" s="15">
        <f t="shared" si="4"/>
        <v>457553.4244705431</v>
      </c>
      <c r="T131" s="15">
        <f t="shared" si="12"/>
        <v>87046.999944928524</v>
      </c>
      <c r="U131" s="15">
        <f t="shared" si="6"/>
        <v>544600.42441547161</v>
      </c>
      <c r="V131" s="15" t="str">
        <f>VLOOKUP(B131,NUTS_Europa!$B$2:$F$41,5,FALSE)</f>
        <v>Bremen</v>
      </c>
      <c r="W131" s="15" t="str">
        <f>VLOOKUP(C131,Puertos!$N$3:$O$27,2,FALSE)</f>
        <v>Hamburgo</v>
      </c>
      <c r="X131" s="15" t="str">
        <f>VLOOKUP(D131,NUTS_Europa!$B$2:$F$41,5,FALSE)</f>
        <v>Champagne-Ardenne</v>
      </c>
      <c r="Y131" s="15" t="str">
        <f>VLOOKUP(E131,Puertos!$N$3:$O$27,2,FALSE)</f>
        <v>Dunkerque</v>
      </c>
      <c r="Z131" s="15">
        <f t="shared" si="7"/>
        <v>1.7924554799119636</v>
      </c>
    </row>
    <row r="132" spans="2:29" s="15" customFormat="1" x14ac:dyDescent="0.25">
      <c r="B132" s="15" t="str">
        <f>VLOOKUP(G132,NUTS_Europa!$A$2:$C$81,2,FALSE)</f>
        <v>FRF2</v>
      </c>
      <c r="C132" s="15">
        <f>VLOOKUP(G132,NUTS_Europa!$A$2:$C$81,3,FALSE)</f>
        <v>235</v>
      </c>
      <c r="D132" s="15" t="str">
        <f>VLOOKUP(F132,NUTS_Europa!$A$2:$C$81,2,FALSE)</f>
        <v>DE94</v>
      </c>
      <c r="E132" s="15">
        <f>VLOOKUP(F132,NUTS_Europa!$A$2:$C$81,3,FALSE)</f>
        <v>1069</v>
      </c>
      <c r="F132" s="15">
        <v>48</v>
      </c>
      <c r="G132" s="15">
        <v>67</v>
      </c>
      <c r="H132" s="15">
        <v>1185242.6486405025</v>
      </c>
      <c r="I132" s="15">
        <v>2611409.9983478556</v>
      </c>
      <c r="J132" s="15">
        <f t="shared" si="1"/>
        <v>87046.999944928524</v>
      </c>
      <c r="K132" s="15">
        <v>126450.71709999999</v>
      </c>
      <c r="L132" s="15">
        <v>31.848437499999999</v>
      </c>
      <c r="M132" s="15">
        <v>9.914485699791463</v>
      </c>
      <c r="N132" s="15">
        <v>2.9585165157912812</v>
      </c>
      <c r="O132" s="18">
        <v>1705.3756146141541</v>
      </c>
      <c r="P132" s="15">
        <f t="shared" si="2"/>
        <v>1.2560083180956667</v>
      </c>
      <c r="Q132" s="15">
        <f t="shared" si="3"/>
        <v>43.018931517887125</v>
      </c>
      <c r="R132" s="15">
        <v>724</v>
      </c>
      <c r="S132" s="15">
        <f t="shared" si="4"/>
        <v>503182.80047054315</v>
      </c>
      <c r="T132" s="15">
        <f t="shared" si="12"/>
        <v>87046.999944928524</v>
      </c>
      <c r="U132" s="15">
        <f t="shared" si="6"/>
        <v>590229.80041547166</v>
      </c>
      <c r="V132" s="15" t="str">
        <f>VLOOKUP(B132,NUTS_Europa!$B$2:$F$41,5,FALSE)</f>
        <v>Champagne-Ardenne</v>
      </c>
      <c r="W132" s="15" t="str">
        <f>VLOOKUP(C132,Puertos!$N$3:$O$27,2,FALSE)</f>
        <v>Dunkerque</v>
      </c>
      <c r="X132" s="15" t="str">
        <f>VLOOKUP(D132,NUTS_Europa!$B$2:$F$41,5,FALSE)</f>
        <v>Weser-Ems</v>
      </c>
      <c r="Y132" s="15" t="str">
        <f>VLOOKUP(E132,Puertos!$N$3:$O$27,2,FALSE)</f>
        <v>Hamburgo</v>
      </c>
      <c r="Z132" s="15">
        <f t="shared" si="7"/>
        <v>1.7924554799119636</v>
      </c>
    </row>
    <row r="133" spans="2:29" s="15" customFormat="1" x14ac:dyDescent="0.25">
      <c r="B133" s="15" t="str">
        <f>VLOOKUP(F133,NUTS_Europa!$A$2:$C$81,2,FALSE)</f>
        <v>DE94</v>
      </c>
      <c r="C133" s="15">
        <f>VLOOKUP(F133,NUTS_Europa!$A$2:$C$81,3,FALSE)</f>
        <v>1069</v>
      </c>
      <c r="D133" s="15" t="str">
        <f>VLOOKUP(G133,NUTS_Europa!$A$2:$C$81,2,FALSE)</f>
        <v>FRE1</v>
      </c>
      <c r="E133" s="15">
        <f>VLOOKUP(G133,NUTS_Europa!$A$2:$C$81,3,FALSE)</f>
        <v>235</v>
      </c>
      <c r="F133" s="15">
        <v>48</v>
      </c>
      <c r="G133" s="15">
        <v>61</v>
      </c>
      <c r="H133" s="15">
        <v>629035.75623458775</v>
      </c>
      <c r="I133" s="15">
        <v>2611409.9983478556</v>
      </c>
      <c r="J133" s="15">
        <f t="shared" si="1"/>
        <v>87046.999944928524</v>
      </c>
      <c r="K133" s="15">
        <v>507158.32770000002</v>
      </c>
      <c r="L133" s="15">
        <v>31.848437499999999</v>
      </c>
      <c r="M133" s="15">
        <v>9.914485699791463</v>
      </c>
      <c r="N133" s="15">
        <v>2.9585165157912812</v>
      </c>
      <c r="O133" s="18">
        <v>1705.3756146141541</v>
      </c>
      <c r="P133" s="15">
        <f t="shared" si="2"/>
        <v>1.2560083180956667</v>
      </c>
      <c r="Q133" s="15">
        <f t="shared" si="3"/>
        <v>43.018931517887125</v>
      </c>
      <c r="R133" s="15">
        <v>724</v>
      </c>
      <c r="S133" s="15">
        <f t="shared" si="4"/>
        <v>267050.7796705431</v>
      </c>
      <c r="T133" s="15">
        <f t="shared" si="12"/>
        <v>87046.999944928524</v>
      </c>
      <c r="U133" s="15">
        <f t="shared" si="6"/>
        <v>354097.77961547161</v>
      </c>
      <c r="V133" s="15" t="str">
        <f>VLOOKUP(B133,NUTS_Europa!$B$2:$F$41,5,FALSE)</f>
        <v>Weser-Ems</v>
      </c>
      <c r="W133" s="15" t="str">
        <f>VLOOKUP(C133,Puertos!$N$3:$O$27,2,FALSE)</f>
        <v>Hamburgo</v>
      </c>
      <c r="X133" s="15" t="str">
        <f>VLOOKUP(D133,NUTS_Europa!$B$2:$F$41,5,FALSE)</f>
        <v>Nord-Pas de Calais</v>
      </c>
      <c r="Y133" s="15" t="str">
        <f>VLOOKUP(E133,Puertos!$N$3:$O$27,2,FALSE)</f>
        <v>Dunkerque</v>
      </c>
      <c r="Z133" s="15">
        <f t="shared" si="7"/>
        <v>1.7924554799119636</v>
      </c>
    </row>
    <row r="134" spans="2:29" s="15" customFormat="1" x14ac:dyDescent="0.25">
      <c r="B134" s="15" t="str">
        <f>VLOOKUP(G134,NUTS_Europa!$A$2:$C$81,2,FALSE)</f>
        <v>FRE1</v>
      </c>
      <c r="C134" s="15">
        <f>VLOOKUP(G134,NUTS_Europa!$A$2:$C$81,3,FALSE)</f>
        <v>235</v>
      </c>
      <c r="D134" s="15" t="str">
        <f>VLOOKUP(F134,NUTS_Europa!$A$2:$C$81,2,FALSE)</f>
        <v>BE21</v>
      </c>
      <c r="E134" s="15">
        <f>VLOOKUP(F134,NUTS_Europa!$A$2:$C$81,3,FALSE)</f>
        <v>250</v>
      </c>
      <c r="F134" s="15">
        <v>41</v>
      </c>
      <c r="G134" s="15">
        <v>61</v>
      </c>
      <c r="H134" s="15">
        <v>571522.57454659126</v>
      </c>
      <c r="I134" s="15">
        <v>1959573.1581489539</v>
      </c>
      <c r="J134" s="15">
        <f t="shared" si="1"/>
        <v>65319.105271631801</v>
      </c>
      <c r="K134" s="15">
        <v>142392.87169999999</v>
      </c>
      <c r="L134" s="15">
        <v>11.015625</v>
      </c>
      <c r="M134" s="15">
        <v>11.388745599895696</v>
      </c>
      <c r="N134" s="15">
        <v>3.4957045006430194</v>
      </c>
      <c r="O134" s="18">
        <v>1705.3756146141541</v>
      </c>
      <c r="P134" s="15">
        <f t="shared" si="2"/>
        <v>1.4840660537052224</v>
      </c>
      <c r="Q134" s="15">
        <f t="shared" si="3"/>
        <v>23.88843665360092</v>
      </c>
      <c r="R134" s="15">
        <v>724</v>
      </c>
      <c r="S134" s="15">
        <f t="shared" si="4"/>
        <v>242634.13902828173</v>
      </c>
      <c r="T134" s="15">
        <f t="shared" si="12"/>
        <v>65319.105271631801</v>
      </c>
      <c r="U134" s="15">
        <f t="shared" si="6"/>
        <v>307953.24429991352</v>
      </c>
      <c r="V134" s="15" t="str">
        <f>VLOOKUP(B134,NUTS_Europa!$B$2:$F$41,5,FALSE)</f>
        <v>Nord-Pas de Calais</v>
      </c>
      <c r="W134" s="15" t="str">
        <f>VLOOKUP(C134,Puertos!$N$3:$O$27,2,FALSE)</f>
        <v>Dunkerque</v>
      </c>
      <c r="X134" s="15" t="str">
        <f>VLOOKUP(D134,NUTS_Europa!$B$2:$F$41,5,FALSE)</f>
        <v>Prov. Antwerpen</v>
      </c>
      <c r="Y134" s="15" t="str">
        <f>VLOOKUP(E134,Puertos!$N$3:$O$27,2,FALSE)</f>
        <v>Rotterdam</v>
      </c>
      <c r="Z134" s="15">
        <f t="shared" si="7"/>
        <v>0.99535152723337161</v>
      </c>
    </row>
    <row r="135" spans="2:29" s="15" customFormat="1" x14ac:dyDescent="0.25">
      <c r="B135" s="15" t="str">
        <f>VLOOKUP(F135,NUTS_Europa!$A$2:$C$81,2,FALSE)</f>
        <v>BE21</v>
      </c>
      <c r="C135" s="15">
        <f>VLOOKUP(F135,NUTS_Europa!$A$2:$C$81,3,FALSE)</f>
        <v>250</v>
      </c>
      <c r="D135" s="15" t="str">
        <f>VLOOKUP(G135,NUTS_Europa!$A$2:$C$81,2,FALSE)</f>
        <v>FRH0</v>
      </c>
      <c r="E135" s="15">
        <f>VLOOKUP(G135,NUTS_Europa!$A$2:$C$81,3,FALSE)</f>
        <v>282</v>
      </c>
      <c r="F135" s="15">
        <v>41</v>
      </c>
      <c r="G135" s="15">
        <v>63</v>
      </c>
      <c r="H135" s="15">
        <v>326266.42598472611</v>
      </c>
      <c r="I135" s="15">
        <v>2681807.0662023332</v>
      </c>
      <c r="J135" s="15">
        <v>123614.25509999999</v>
      </c>
      <c r="K135" s="15">
        <v>28.359375</v>
      </c>
      <c r="L135" s="15">
        <v>10.729550365645146</v>
      </c>
      <c r="M135" s="15">
        <v>1.861921430439093</v>
      </c>
      <c r="N135" s="15">
        <v>788.36279227440002</v>
      </c>
    </row>
    <row r="136" spans="2:29" s="15" customFormat="1" x14ac:dyDescent="0.25">
      <c r="B136" s="15" t="str">
        <f>VLOOKUP(G136,NUTS_Europa!$A$2:$C$81,2,FALSE)</f>
        <v>FRH0</v>
      </c>
      <c r="C136" s="15">
        <f>VLOOKUP(G136,NUTS_Europa!$A$2:$C$81,3,FALSE)</f>
        <v>282</v>
      </c>
      <c r="D136" s="15" t="str">
        <f>VLOOKUP(F136,NUTS_Europa!$A$2:$C$81,2,FALSE)</f>
        <v>NL34</v>
      </c>
      <c r="E136" s="15">
        <f>VLOOKUP(F136,NUTS_Europa!$A$2:$C$81,3,FALSE)</f>
        <v>250</v>
      </c>
      <c r="F136" s="15">
        <v>34</v>
      </c>
      <c r="G136" s="15">
        <v>63</v>
      </c>
      <c r="H136" s="15">
        <v>340758.11083231412</v>
      </c>
      <c r="I136" s="15">
        <v>2681807.0662023332</v>
      </c>
      <c r="J136" s="15">
        <v>135416.16140000001</v>
      </c>
      <c r="K136" s="15">
        <v>28.359375</v>
      </c>
      <c r="L136" s="15">
        <v>10.729550365645146</v>
      </c>
      <c r="M136" s="15">
        <v>1.861921430439093</v>
      </c>
      <c r="N136" s="15">
        <v>788.36279227440002</v>
      </c>
    </row>
    <row r="137" spans="2:29" s="15" customFormat="1" x14ac:dyDescent="0.25">
      <c r="B137" s="15" t="str">
        <f>VLOOKUP(F137,NUTS_Europa!$A$2:$C$81,2,FALSE)</f>
        <v>NL34</v>
      </c>
      <c r="C137" s="15">
        <f>VLOOKUP(F137,NUTS_Europa!$A$2:$C$81,3,FALSE)</f>
        <v>250</v>
      </c>
      <c r="D137" s="15" t="str">
        <f>VLOOKUP(G137,NUTS_Europa!$A$2:$C$81,2,FALSE)</f>
        <v>FRI3</v>
      </c>
      <c r="E137" s="15">
        <f>VLOOKUP(G137,NUTS_Europa!$A$2:$C$81,3,FALSE)</f>
        <v>282</v>
      </c>
      <c r="F137" s="15">
        <v>34</v>
      </c>
      <c r="G137" s="15">
        <v>65</v>
      </c>
      <c r="H137" s="15">
        <v>486710.07965445064</v>
      </c>
      <c r="I137" s="15">
        <v>2681807.0662023332</v>
      </c>
      <c r="J137" s="15">
        <v>199597.76430000001</v>
      </c>
      <c r="K137" s="15">
        <v>28.359375</v>
      </c>
      <c r="L137" s="15">
        <v>10.729550365645146</v>
      </c>
      <c r="M137" s="15">
        <v>1.861921430439093</v>
      </c>
      <c r="N137" s="15">
        <v>788.36279227440002</v>
      </c>
    </row>
    <row r="138" spans="2:29" s="15" customFormat="1" x14ac:dyDescent="0.25">
      <c r="B138" s="15" t="str">
        <f>VLOOKUP(G138,NUTS_Europa!$A$2:$C$81,2,FALSE)</f>
        <v>FRI3</v>
      </c>
      <c r="C138" s="15">
        <f>VLOOKUP(G138,NUTS_Europa!$A$2:$C$81,3,FALSE)</f>
        <v>282</v>
      </c>
      <c r="D138" s="15" t="str">
        <f>VLOOKUP(F138,NUTS_Europa!$A$2:$C$81,2,FALSE)</f>
        <v>DE60</v>
      </c>
      <c r="E138" s="15">
        <f>VLOOKUP(F138,NUTS_Europa!$A$2:$C$81,3,FALSE)</f>
        <v>245</v>
      </c>
      <c r="F138" s="15">
        <v>45</v>
      </c>
      <c r="G138" s="15">
        <v>65</v>
      </c>
      <c r="H138" s="15">
        <v>1988214.3345588825</v>
      </c>
      <c r="I138" s="15">
        <v>16369780.073755402</v>
      </c>
      <c r="J138" s="15">
        <v>163171.4883</v>
      </c>
      <c r="K138" s="15">
        <v>69.224218750000006</v>
      </c>
      <c r="L138" s="15">
        <v>15.293260886400475</v>
      </c>
      <c r="M138" s="15">
        <v>1.861921430439093</v>
      </c>
      <c r="N138" s="15">
        <v>788.36279227440002</v>
      </c>
    </row>
    <row r="139" spans="2:29" s="15" customFormat="1" x14ac:dyDescent="0.25">
      <c r="B139" s="15" t="str">
        <f>VLOOKUP(F139,NUTS_Europa!$A$2:$C$81,2,FALSE)</f>
        <v>DE60</v>
      </c>
      <c r="C139" s="15">
        <f>VLOOKUP(F139,NUTS_Europa!$A$2:$C$81,3,FALSE)</f>
        <v>245</v>
      </c>
      <c r="D139" s="15" t="str">
        <f>VLOOKUP(G139,NUTS_Europa!$A$2:$C$81,2,FALSE)</f>
        <v>FRG0</v>
      </c>
      <c r="E139" s="15">
        <f>VLOOKUP(G139,NUTS_Europa!$A$2:$C$81,3,FALSE)</f>
        <v>283</v>
      </c>
      <c r="F139" s="15">
        <v>45</v>
      </c>
      <c r="G139" s="15">
        <v>62</v>
      </c>
      <c r="H139" s="15">
        <v>4872199.7541427296</v>
      </c>
      <c r="I139" s="15">
        <v>14557552.176455004</v>
      </c>
      <c r="J139" s="15">
        <v>117923.68180000001</v>
      </c>
      <c r="K139" s="15">
        <v>71.080468749999994</v>
      </c>
      <c r="L139" s="15">
        <v>13.027425792452764</v>
      </c>
      <c r="M139" s="15">
        <v>4.628314115371035</v>
      </c>
      <c r="N139" s="15">
        <v>2188.5072270342998</v>
      </c>
    </row>
    <row r="140" spans="2:29" s="15" customFormat="1" x14ac:dyDescent="0.25">
      <c r="B140" s="15" t="str">
        <f>VLOOKUP(G140,NUTS_Europa!$A$2:$C$81,2,FALSE)</f>
        <v>FRG0</v>
      </c>
      <c r="C140" s="15">
        <f>VLOOKUP(G140,NUTS_Europa!$A$2:$C$81,3,FALSE)</f>
        <v>283</v>
      </c>
      <c r="D140" s="15" t="str">
        <f>VLOOKUP(F140,NUTS_Europa!$A$2:$C$81,2,FALSE)</f>
        <v>DEF0</v>
      </c>
      <c r="E140" s="15">
        <f>VLOOKUP(F140,NUTS_Europa!$A$2:$C$81,3,FALSE)</f>
        <v>245</v>
      </c>
      <c r="F140" s="15">
        <v>50</v>
      </c>
      <c r="G140" s="15">
        <v>62</v>
      </c>
      <c r="H140" s="15">
        <v>4760132.8645679848</v>
      </c>
      <c r="I140" s="15">
        <v>14557552.176455004</v>
      </c>
      <c r="J140" s="15">
        <v>199058.85829999999</v>
      </c>
      <c r="K140" s="15">
        <v>71.080468749999994</v>
      </c>
      <c r="L140" s="15">
        <v>13.027425792452764</v>
      </c>
      <c r="M140" s="15">
        <v>4.628314115371035</v>
      </c>
      <c r="N140" s="15">
        <v>2188.5072270342998</v>
      </c>
    </row>
    <row r="141" spans="2:29" s="15" customFormat="1" x14ac:dyDescent="0.25">
      <c r="B141" s="15" t="str">
        <f>VLOOKUP(F141,NUTS_Europa!$A$2:$C$81,2,FALSE)</f>
        <v>DEF0</v>
      </c>
      <c r="C141" s="15">
        <f>VLOOKUP(F141,NUTS_Europa!$A$2:$C$81,3,FALSE)</f>
        <v>245</v>
      </c>
      <c r="D141" s="15" t="str">
        <f>VLOOKUP(G141,NUTS_Europa!$A$2:$C$81,2,FALSE)</f>
        <v>PT11</v>
      </c>
      <c r="E141" s="15">
        <f>VLOOKUP(G141,NUTS_Europa!$A$2:$C$81,3,FALSE)</f>
        <v>288</v>
      </c>
      <c r="F141" s="15">
        <v>50</v>
      </c>
      <c r="G141" s="15">
        <v>76</v>
      </c>
      <c r="H141" s="15">
        <v>2019558.5681063635</v>
      </c>
      <c r="I141" s="15">
        <v>15221449.861680649</v>
      </c>
      <c r="J141" s="15">
        <v>114203.5226</v>
      </c>
      <c r="K141" s="15">
        <v>86.7734375</v>
      </c>
      <c r="L141" s="15">
        <v>12.87115122063533</v>
      </c>
      <c r="M141" s="15">
        <v>1.9044428836103322</v>
      </c>
      <c r="N141" s="15">
        <v>930.46701220500688</v>
      </c>
    </row>
    <row r="142" spans="2:29" s="15" customFormat="1" x14ac:dyDescent="0.25">
      <c r="B142" s="15" t="str">
        <f>VLOOKUP(G142,NUTS_Europa!$A$2:$C$81,2,FALSE)</f>
        <v>PT11</v>
      </c>
      <c r="C142" s="15">
        <f>VLOOKUP(G142,NUTS_Europa!$A$2:$C$81,3,FALSE)</f>
        <v>288</v>
      </c>
      <c r="D142" s="15" t="str">
        <f>VLOOKUP(F142,NUTS_Europa!$A$2:$C$81,2,FALSE)</f>
        <v>NL33</v>
      </c>
      <c r="E142" s="15">
        <f>VLOOKUP(F142,NUTS_Europa!$A$2:$C$81,3,FALSE)</f>
        <v>220</v>
      </c>
      <c r="F142" s="15">
        <v>73</v>
      </c>
      <c r="G142" s="15">
        <v>76</v>
      </c>
      <c r="H142" s="15">
        <v>598650.29144318763</v>
      </c>
      <c r="I142" s="15">
        <v>4036215.7832563417</v>
      </c>
      <c r="J142" s="15">
        <v>163171.4883</v>
      </c>
      <c r="K142" s="15">
        <v>65.680468750000003</v>
      </c>
      <c r="L142" s="15">
        <v>9.5641228074926907</v>
      </c>
      <c r="M142" s="15">
        <v>1.7104590519995806</v>
      </c>
      <c r="N142" s="15">
        <v>930.46701220500688</v>
      </c>
    </row>
    <row r="143" spans="2:29" s="15" customFormat="1" x14ac:dyDescent="0.25">
      <c r="B143" s="15" t="str">
        <f>VLOOKUP(F143,NUTS_Europa!$A$2:$C$81,2,FALSE)</f>
        <v>NL33</v>
      </c>
      <c r="C143" s="15">
        <f>VLOOKUP(F143,NUTS_Europa!$A$2:$C$81,3,FALSE)</f>
        <v>220</v>
      </c>
      <c r="D143" s="15" t="str">
        <f>VLOOKUP(G143,NUTS_Europa!$A$2:$C$81,2,FALSE)</f>
        <v>PT16</v>
      </c>
      <c r="E143" s="15">
        <f>VLOOKUP(G143,NUTS_Europa!$A$2:$C$81,3,FALSE)</f>
        <v>294</v>
      </c>
      <c r="F143" s="15">
        <v>73</v>
      </c>
      <c r="G143" s="15">
        <v>78</v>
      </c>
      <c r="H143" s="15">
        <v>2117735.3467678977</v>
      </c>
      <c r="I143" s="15">
        <v>4700742.9618141362</v>
      </c>
      <c r="J143" s="15">
        <v>145035.59770000001</v>
      </c>
      <c r="K143" s="15">
        <v>83.819531249999997</v>
      </c>
      <c r="L143" s="15">
        <v>9.376955481156104</v>
      </c>
      <c r="M143" s="15">
        <v>5.3667519652444362</v>
      </c>
      <c r="N143" s="15">
        <v>2919.4418074543673</v>
      </c>
    </row>
    <row r="144" spans="2:29" s="15" customFormat="1" x14ac:dyDescent="0.25">
      <c r="B144" s="15" t="str">
        <f>VLOOKUP(G144,NUTS_Europa!$A$2:$C$81,2,FALSE)</f>
        <v>PT16</v>
      </c>
      <c r="C144" s="15">
        <f>VLOOKUP(G144,NUTS_Europa!$A$2:$C$81,3,FALSE)</f>
        <v>294</v>
      </c>
      <c r="D144" s="15" t="str">
        <f>VLOOKUP(F144,NUTS_Europa!$A$2:$C$81,2,FALSE)</f>
        <v>PT15</v>
      </c>
      <c r="E144" s="15">
        <f>VLOOKUP(F144,NUTS_Europa!$A$2:$C$81,3,FALSE)</f>
        <v>61</v>
      </c>
      <c r="F144" s="15">
        <v>77</v>
      </c>
      <c r="G144" s="15">
        <v>78</v>
      </c>
      <c r="H144" s="15">
        <v>2439171.2596856793</v>
      </c>
      <c r="I144" s="15">
        <v>2203451.4385776264</v>
      </c>
      <c r="J144" s="15">
        <v>127001.217</v>
      </c>
      <c r="K144" s="15">
        <v>24.039062499999996</v>
      </c>
      <c r="L144" s="15">
        <v>7.5025030977403491</v>
      </c>
      <c r="M144" s="15">
        <v>4.7060323205660382</v>
      </c>
      <c r="N144" s="15">
        <v>2919.4418074543673</v>
      </c>
    </row>
    <row r="145" spans="2:14" s="15" customFormat="1" x14ac:dyDescent="0.25">
      <c r="B145" s="15" t="str">
        <f>VLOOKUP(F145,NUTS_Europa!$A$2:$C$81,2,FALSE)</f>
        <v>PT15</v>
      </c>
      <c r="C145" s="15">
        <f>VLOOKUP(F145,NUTS_Europa!$A$2:$C$81,3,FALSE)</f>
        <v>61</v>
      </c>
      <c r="D145" s="15" t="str">
        <f>VLOOKUP(G145,NUTS_Europa!$A$2:$C$81,2,FALSE)</f>
        <v>PT17</v>
      </c>
      <c r="E145" s="15">
        <f>VLOOKUP(G145,NUTS_Europa!$A$2:$C$81,3,FALSE)</f>
        <v>297</v>
      </c>
      <c r="F145" s="15">
        <v>77</v>
      </c>
      <c r="G145" s="15">
        <v>79</v>
      </c>
      <c r="H145" s="15">
        <v>742598.92028044863</v>
      </c>
      <c r="I145" s="15">
        <v>1437313.9681726571</v>
      </c>
      <c r="J145" s="15">
        <v>113696.3812</v>
      </c>
      <c r="K145" s="15">
        <v>5.859375</v>
      </c>
      <c r="L145" s="15">
        <v>9.8922840918367037</v>
      </c>
      <c r="M145" s="15">
        <v>1.408399898098144</v>
      </c>
      <c r="N145" s="15">
        <v>873.71723440004666</v>
      </c>
    </row>
    <row r="146" spans="2:14" s="15" customFormat="1" x14ac:dyDescent="0.25">
      <c r="B146" s="15" t="str">
        <f>VLOOKUP(G146,NUTS_Europa!$A$2:$C$81,2,FALSE)</f>
        <v>PT17</v>
      </c>
      <c r="C146" s="15">
        <f>VLOOKUP(G146,NUTS_Europa!$A$2:$C$81,3,FALSE)</f>
        <v>297</v>
      </c>
      <c r="D146" s="15" t="str">
        <f>VLOOKUP(F146,NUTS_Europa!$A$2:$C$81,2,FALSE)</f>
        <v>FRJ1</v>
      </c>
      <c r="E146" s="15">
        <f>VLOOKUP(F146,NUTS_Europa!$A$2:$C$81,3,FALSE)</f>
        <v>1064</v>
      </c>
      <c r="F146" s="15">
        <v>66</v>
      </c>
      <c r="G146" s="15">
        <v>79</v>
      </c>
      <c r="H146" s="15">
        <v>811588.12005058245</v>
      </c>
      <c r="I146" s="15">
        <v>2687515.3933434975</v>
      </c>
      <c r="J146" s="15">
        <v>192445.7181</v>
      </c>
      <c r="K146" s="15">
        <v>36.171875</v>
      </c>
      <c r="L146" s="15">
        <v>8.6681529577975827</v>
      </c>
      <c r="M146" s="15">
        <v>1.5130714986797562</v>
      </c>
      <c r="N146" s="15">
        <v>873.71723440004666</v>
      </c>
    </row>
    <row r="147" spans="2:14" s="15" customFormat="1" x14ac:dyDescent="0.25">
      <c r="B147" s="15" t="str">
        <f>VLOOKUP(G147,NUTS_Europa!$A$2:$C$81,2,FALSE)</f>
        <v>FRJ1</v>
      </c>
      <c r="C147" s="15">
        <f>VLOOKUP(G147,NUTS_Europa!$A$2:$C$81,3,FALSE)</f>
        <v>1064</v>
      </c>
      <c r="D147" s="15" t="str">
        <f>VLOOKUP(F147,NUTS_Europa!$A$2:$C$81,2,FALSE)</f>
        <v>FRJ1</v>
      </c>
      <c r="E147" s="15">
        <f>VLOOKUP(F147,NUTS_Europa!$A$2:$C$81,3,FALSE)</f>
        <v>1063</v>
      </c>
      <c r="F147" s="15">
        <v>26</v>
      </c>
      <c r="G147" s="15">
        <v>66</v>
      </c>
      <c r="H147" s="15">
        <v>10386517.494066747</v>
      </c>
      <c r="I147" s="15">
        <v>10085763.377027366</v>
      </c>
      <c r="J147" s="15">
        <v>126450.71709999999</v>
      </c>
      <c r="K147" s="15">
        <v>12.65625</v>
      </c>
      <c r="L147" s="15">
        <v>4.899586746768632</v>
      </c>
      <c r="M147" s="15">
        <v>19.13008802856557</v>
      </c>
      <c r="N147" s="15">
        <v>11046.594705360551</v>
      </c>
    </row>
    <row r="148" spans="2:14" s="15" customFormat="1" x14ac:dyDescent="0.25">
      <c r="B148" s="15" t="str">
        <f>VLOOKUP(F148,NUTS_Europa!$A$2:$C$81,2,FALSE)</f>
        <v>FRJ1</v>
      </c>
      <c r="C148" s="15">
        <f>VLOOKUP(F148,NUTS_Europa!$A$2:$C$81,3,FALSE)</f>
        <v>1063</v>
      </c>
      <c r="D148" s="15" t="str">
        <f>VLOOKUP(G148,NUTS_Europa!$A$2:$C$81,2,FALSE)</f>
        <v>PT17</v>
      </c>
      <c r="E148" s="15">
        <f>VLOOKUP(G148,NUTS_Europa!$A$2:$C$81,3,FALSE)</f>
        <v>294</v>
      </c>
      <c r="F148" s="15">
        <v>26</v>
      </c>
      <c r="G148" s="15">
        <v>39</v>
      </c>
      <c r="H148" s="15">
        <v>1511030.8852418172</v>
      </c>
      <c r="I148" s="15">
        <v>12206842.40210833</v>
      </c>
      <c r="J148" s="15">
        <v>137713.6226</v>
      </c>
      <c r="K148" s="15">
        <v>63.59375</v>
      </c>
      <c r="L148" s="15">
        <v>5.6975392792676534</v>
      </c>
      <c r="M148" s="15">
        <v>5.055782370993918</v>
      </c>
      <c r="N148" s="15">
        <v>2919.4418074543673</v>
      </c>
    </row>
    <row r="149" spans="2:14" s="15" customFormat="1" x14ac:dyDescent="0.25">
      <c r="B149" s="15" t="str">
        <f>VLOOKUP(G149,NUTS_Europa!$A$2:$C$81,2,FALSE)</f>
        <v>PT17</v>
      </c>
      <c r="C149" s="15">
        <f>VLOOKUP(G149,NUTS_Europa!$A$2:$C$81,3,FALSE)</f>
        <v>294</v>
      </c>
      <c r="D149" s="15" t="str">
        <f>VLOOKUP(F149,NUTS_Europa!$A$2:$C$81,2,FALSE)</f>
        <v>PT15</v>
      </c>
      <c r="E149" s="15">
        <f>VLOOKUP(F149,NUTS_Europa!$A$2:$C$81,3,FALSE)</f>
        <v>1065</v>
      </c>
      <c r="F149" s="15">
        <v>37</v>
      </c>
      <c r="G149" s="15">
        <v>39</v>
      </c>
      <c r="H149" s="15">
        <v>917510.44468503434</v>
      </c>
      <c r="I149" s="15">
        <v>1488046.6044619889</v>
      </c>
      <c r="J149" s="15">
        <v>507158.32770000002</v>
      </c>
      <c r="K149" s="15">
        <v>3.515625</v>
      </c>
      <c r="L149" s="15">
        <v>9.0244624191504741</v>
      </c>
      <c r="M149" s="15">
        <v>5.055782370993918</v>
      </c>
      <c r="N149" s="15">
        <v>2919.4418074543673</v>
      </c>
    </row>
    <row r="150" spans="2:14" s="15" customFormat="1" x14ac:dyDescent="0.25">
      <c r="B150" s="15" t="str">
        <f>VLOOKUP(F150,NUTS_Europa!$A$2:$C$81,2,FALSE)</f>
        <v>PT15</v>
      </c>
      <c r="C150" s="15">
        <f>VLOOKUP(F150,NUTS_Europa!$A$2:$C$81,3,FALSE)</f>
        <v>1065</v>
      </c>
      <c r="D150" s="15" t="str">
        <f>VLOOKUP(G150,NUTS_Europa!$A$2:$C$81,2,FALSE)</f>
        <v>PT16</v>
      </c>
      <c r="E150" s="15">
        <f>VLOOKUP(G150,NUTS_Europa!$A$2:$C$81,3,FALSE)</f>
        <v>111</v>
      </c>
      <c r="F150" s="15">
        <v>37</v>
      </c>
      <c r="G150" s="15">
        <v>38</v>
      </c>
      <c r="H150" s="15">
        <v>1335718.3317022233</v>
      </c>
      <c r="I150" s="15">
        <v>2022638.6990867388</v>
      </c>
      <c r="J150" s="15">
        <v>198656.2873</v>
      </c>
      <c r="K150" s="15">
        <v>16.171875</v>
      </c>
      <c r="L150" s="15">
        <v>9.6346988990001581</v>
      </c>
      <c r="M150" s="15">
        <v>5.2188721249731556</v>
      </c>
      <c r="N150" s="15">
        <v>3013.6173496743208</v>
      </c>
    </row>
    <row r="151" spans="2:14" s="15" customFormat="1" x14ac:dyDescent="0.25">
      <c r="B151" s="15" t="str">
        <f>VLOOKUP(G151,NUTS_Europa!$A$2:$C$81,2,FALSE)</f>
        <v>PT16</v>
      </c>
      <c r="C151" s="15">
        <f>VLOOKUP(G151,NUTS_Europa!$A$2:$C$81,3,FALSE)</f>
        <v>111</v>
      </c>
      <c r="D151" s="15" t="str">
        <f>VLOOKUP(F151,NUTS_Europa!$A$2:$C$81,2,FALSE)</f>
        <v>ES61</v>
      </c>
      <c r="E151" s="15">
        <f>VLOOKUP(F151,NUTS_Europa!$A$2:$C$81,3,FALSE)</f>
        <v>61</v>
      </c>
      <c r="F151" s="15">
        <v>17</v>
      </c>
      <c r="G151" s="15">
        <v>38</v>
      </c>
      <c r="H151" s="15">
        <v>1658405.9310447911</v>
      </c>
      <c r="I151" s="15">
        <v>2257249.2275540098</v>
      </c>
      <c r="J151" s="15">
        <v>118487.9544</v>
      </c>
      <c r="K151" s="15">
        <v>25.014843749999997</v>
      </c>
      <c r="L151" s="15">
        <v>8.1127395775900322</v>
      </c>
      <c r="M151" s="15">
        <v>4.8578398148487825</v>
      </c>
      <c r="N151" s="15">
        <v>3013.6173496743208</v>
      </c>
    </row>
    <row r="152" spans="2:14" s="15" customFormat="1" x14ac:dyDescent="0.25">
      <c r="B152" s="15" t="str">
        <f>VLOOKUP(F152,NUTS_Europa!$A$2:$C$81,2,FALSE)</f>
        <v>ES61</v>
      </c>
      <c r="C152" s="15">
        <f>VLOOKUP(F152,NUTS_Europa!$A$2:$C$81,3,FALSE)</f>
        <v>61</v>
      </c>
      <c r="D152" s="15" t="str">
        <f>VLOOKUP(G152,NUTS_Europa!$A$2:$C$81,2,FALSE)</f>
        <v>PT11</v>
      </c>
      <c r="E152" s="15">
        <f>VLOOKUP(G152,NUTS_Europa!$A$2:$C$81,3,FALSE)</f>
        <v>111</v>
      </c>
      <c r="F152" s="15">
        <v>17</v>
      </c>
      <c r="G152" s="15">
        <v>36</v>
      </c>
      <c r="H152" s="15">
        <v>1757327.9205478504</v>
      </c>
      <c r="I152" s="15">
        <v>2257249.2275540098</v>
      </c>
      <c r="J152" s="15">
        <v>507158.32770000002</v>
      </c>
      <c r="K152" s="15">
        <v>25.014843749999997</v>
      </c>
      <c r="L152" s="15">
        <v>8.1127395775900322</v>
      </c>
      <c r="M152" s="15">
        <v>4.8578398148487825</v>
      </c>
      <c r="N152" s="15">
        <v>3013.6173496743208</v>
      </c>
    </row>
    <row r="153" spans="2:14" s="15" customFormat="1" x14ac:dyDescent="0.25">
      <c r="B153" s="15" t="str">
        <f>VLOOKUP(G153,NUTS_Europa!$A$2:$C$81,2,FALSE)</f>
        <v>PT11</v>
      </c>
      <c r="C153" s="15">
        <f>VLOOKUP(G153,NUTS_Europa!$A$2:$C$81,3,FALSE)</f>
        <v>111</v>
      </c>
      <c r="D153" s="15" t="str">
        <f>VLOOKUP(F153,NUTS_Europa!$A$2:$C$81,2,FALSE)</f>
        <v>NL41</v>
      </c>
      <c r="E153" s="15">
        <f>VLOOKUP(F153,NUTS_Europa!$A$2:$C$81,3,FALSE)</f>
        <v>253</v>
      </c>
      <c r="F153" s="15">
        <v>35</v>
      </c>
      <c r="G153" s="15">
        <v>36</v>
      </c>
      <c r="H153" s="15">
        <v>1014176.1065143973</v>
      </c>
      <c r="I153" s="15">
        <v>4452926.6361665912</v>
      </c>
      <c r="J153" s="15">
        <v>163029.68049999999</v>
      </c>
      <c r="K153" s="15">
        <v>75.3828125</v>
      </c>
      <c r="L153" s="15">
        <v>9.0082736306928126</v>
      </c>
      <c r="M153" s="15">
        <v>6.1681521646974593</v>
      </c>
      <c r="N153" s="15">
        <v>3013.6173496743208</v>
      </c>
    </row>
    <row r="154" spans="2:14" s="15" customFormat="1" x14ac:dyDescent="0.25">
      <c r="B154" s="15" t="str">
        <f>VLOOKUP(F154,NUTS_Europa!$A$2:$C$81,2,FALSE)</f>
        <v>NL41</v>
      </c>
      <c r="C154" s="15">
        <f>VLOOKUP(F154,NUTS_Europa!$A$2:$C$81,3,FALSE)</f>
        <v>253</v>
      </c>
      <c r="D154" s="15" t="str">
        <f>VLOOKUP(G154,NUTS_Europa!$A$2:$C$81,2,FALSE)</f>
        <v>FRJ2</v>
      </c>
      <c r="E154" s="15">
        <f>VLOOKUP(G154,NUTS_Europa!$A$2:$C$81,3,FALSE)</f>
        <v>163</v>
      </c>
      <c r="F154" s="15">
        <v>35</v>
      </c>
      <c r="G154" s="15">
        <v>68</v>
      </c>
      <c r="H154" s="15">
        <v>2537213.3993676691</v>
      </c>
      <c r="I154" s="15">
        <v>3959891.6354850996</v>
      </c>
      <c r="J154" s="15">
        <v>145277.79319999999</v>
      </c>
      <c r="K154" s="15">
        <v>60.617968749999996</v>
      </c>
      <c r="L154" s="15">
        <v>13.022123812090758</v>
      </c>
      <c r="M154" s="15">
        <v>7.0584250553114005</v>
      </c>
      <c r="N154" s="15">
        <v>2988.6329222563354</v>
      </c>
    </row>
    <row r="155" spans="2:14" s="15" customFormat="1" x14ac:dyDescent="0.25">
      <c r="B155" s="15" t="str">
        <f>VLOOKUP(G155,NUTS_Europa!$A$2:$C$81,2,FALSE)</f>
        <v>FRJ2</v>
      </c>
      <c r="C155" s="15">
        <f>VLOOKUP(G155,NUTS_Europa!$A$2:$C$81,3,FALSE)</f>
        <v>163</v>
      </c>
      <c r="D155" s="15" t="str">
        <f>VLOOKUP(F155,NUTS_Europa!$A$2:$C$81,2,FALSE)</f>
        <v>FRI2</v>
      </c>
      <c r="E155" s="15">
        <f>VLOOKUP(F155,NUTS_Europa!$A$2:$C$81,3,FALSE)</f>
        <v>269</v>
      </c>
      <c r="F155" s="15">
        <v>29</v>
      </c>
      <c r="G155" s="15">
        <v>68</v>
      </c>
      <c r="H155" s="15">
        <v>3028593.7094460004</v>
      </c>
      <c r="I155" s="15">
        <v>3627051.1794244042</v>
      </c>
      <c r="J155" s="15">
        <v>141696.47589999999</v>
      </c>
      <c r="K155" s="15">
        <v>47.499218749999997</v>
      </c>
      <c r="L155" s="15">
        <v>17.199788257655392</v>
      </c>
      <c r="M155" s="15">
        <v>7.0584250553114005</v>
      </c>
      <c r="N155" s="15">
        <v>2988.6329222563354</v>
      </c>
    </row>
    <row r="156" spans="2:14" s="15" customFormat="1" x14ac:dyDescent="0.25"/>
    <row r="157" spans="2:14" s="15" customFormat="1" x14ac:dyDescent="0.25"/>
    <row r="158" spans="2:14" s="15" customFormat="1" x14ac:dyDescent="0.25"/>
    <row r="159" spans="2:14" s="15" customFormat="1" x14ac:dyDescent="0.25"/>
    <row r="160" spans="2:14" s="15" customFormat="1" x14ac:dyDescent="0.25"/>
    <row r="161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9128-A1D3-440E-9548-C601380A8FE0}">
  <dimension ref="B3:AC176"/>
  <sheetViews>
    <sheetView workbookViewId="0">
      <selection activeCell="E9" sqref="E9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3" width="12" bestFit="1" customWidth="1"/>
    <col min="14" max="14" width="12.5703125" bestFit="1" customWidth="1"/>
  </cols>
  <sheetData>
    <row r="3" spans="2:14" x14ac:dyDescent="0.25">
      <c r="B3" t="s">
        <v>7</v>
      </c>
      <c r="C3" t="s">
        <v>8</v>
      </c>
      <c r="D3" t="s">
        <v>9</v>
      </c>
      <c r="E3" t="s">
        <v>10</v>
      </c>
      <c r="F3" t="s">
        <v>0</v>
      </c>
      <c r="G3" t="s">
        <v>1</v>
      </c>
      <c r="H3" t="s">
        <v>11</v>
      </c>
      <c r="I3" t="s">
        <v>12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2:14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298540.64743142616</v>
      </c>
      <c r="I4" s="16">
        <v>1307682.9131858649</v>
      </c>
      <c r="J4" s="15">
        <v>135416.16140000001</v>
      </c>
      <c r="K4" s="15">
        <v>9.828125</v>
      </c>
      <c r="L4" s="15">
        <v>10.797771913679238</v>
      </c>
      <c r="M4" s="15">
        <v>3.3708579105826786</v>
      </c>
      <c r="N4" s="15">
        <v>1644.4693422969513</v>
      </c>
    </row>
    <row r="5" spans="2:14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FRI2</v>
      </c>
      <c r="E5" s="15">
        <f>VLOOKUP(G5,NUTS_Europa!$A$2:$C$81,3,FALSE)</f>
        <v>269</v>
      </c>
      <c r="F5" s="15">
        <v>1</v>
      </c>
      <c r="G5" s="15">
        <v>29</v>
      </c>
      <c r="H5" s="15">
        <v>5036930.2281221487</v>
      </c>
      <c r="I5" s="15">
        <v>2053070.2456919318</v>
      </c>
      <c r="J5" s="15">
        <v>123840.01519999999</v>
      </c>
      <c r="K5" s="15">
        <v>21.555468749999999</v>
      </c>
      <c r="L5" s="15">
        <v>12.269417280352787</v>
      </c>
      <c r="M5" s="15">
        <v>35.020759812410432</v>
      </c>
      <c r="N5" s="15">
        <v>14828.264792447228</v>
      </c>
    </row>
    <row r="6" spans="2:14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371953.04781024664</v>
      </c>
      <c r="I6" s="15">
        <v>1307682.9131858649</v>
      </c>
      <c r="J6" s="15">
        <v>135416.16140000001</v>
      </c>
      <c r="K6" s="15">
        <v>9.828125</v>
      </c>
      <c r="L6" s="15">
        <v>10.797771913679238</v>
      </c>
      <c r="M6" s="15">
        <v>3.3708579105826786</v>
      </c>
      <c r="N6" s="15">
        <v>1644.4693422969513</v>
      </c>
    </row>
    <row r="7" spans="2:14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FRH0</v>
      </c>
      <c r="E7" s="15">
        <f>VLOOKUP(G7,NUTS_Europa!$A$2:$C$81,3,FALSE)</f>
        <v>283</v>
      </c>
      <c r="F7" s="15">
        <v>2</v>
      </c>
      <c r="G7" s="15">
        <v>23</v>
      </c>
      <c r="H7" s="15">
        <v>973830.16404896078</v>
      </c>
      <c r="I7" s="15">
        <v>3074282.3897884637</v>
      </c>
      <c r="J7" s="15">
        <v>122072.6309</v>
      </c>
      <c r="K7" s="15">
        <v>53.953125</v>
      </c>
      <c r="L7" s="15">
        <v>9.1828791427596368</v>
      </c>
      <c r="M7" s="15">
        <v>4.4630171831237577</v>
      </c>
      <c r="N7" s="15">
        <v>2110.3462548504222</v>
      </c>
    </row>
    <row r="8" spans="2:14" s="15" customFormat="1" x14ac:dyDescent="0.25">
      <c r="B8" s="15" t="str">
        <f>VLOOKUP(F8,NUTS_Europa!$A$2:$C$81,2,FALSE)</f>
        <v>DE50</v>
      </c>
      <c r="C8" s="15">
        <f>VLOOKUP(F8,NUTS_Europa!$A$2:$C$81,3,FALSE)</f>
        <v>245</v>
      </c>
      <c r="D8" s="15" t="str">
        <f>VLOOKUP(G8,NUTS_Europa!$A$2:$C$81,2,FALSE)</f>
        <v>ES12</v>
      </c>
      <c r="E8" s="15">
        <f>VLOOKUP(G8,NUTS_Europa!$A$2:$C$81,3,FALSE)</f>
        <v>285</v>
      </c>
      <c r="F8" s="15">
        <v>4</v>
      </c>
      <c r="G8" s="15">
        <v>12</v>
      </c>
      <c r="H8" s="15">
        <v>33359.780399795411</v>
      </c>
      <c r="I8" s="15">
        <v>10183925.780481094</v>
      </c>
      <c r="J8" s="15">
        <v>114346.8514</v>
      </c>
      <c r="K8" s="15">
        <v>78.589062499999997</v>
      </c>
      <c r="L8" s="15">
        <v>7.790096641117545</v>
      </c>
      <c r="M8" s="15">
        <v>3.1948865603431971E-2</v>
      </c>
      <c r="N8" s="15">
        <v>15.609481269928793</v>
      </c>
    </row>
    <row r="9" spans="2:14" s="15" customFormat="1" x14ac:dyDescent="0.25">
      <c r="B9" s="15" t="str">
        <f>VLOOKUP(F9,NUTS_Europa!$A$2:$C$81,2,FALSE)</f>
        <v>DE50</v>
      </c>
      <c r="C9" s="15">
        <f>VLOOKUP(F9,NUTS_Europa!$A$2:$C$81,3,FALSE)</f>
        <v>245</v>
      </c>
      <c r="D9" s="15" t="str">
        <f>VLOOKUP(G9,NUTS_Europa!$A$2:$C$81,2,FALSE)</f>
        <v>FRD1</v>
      </c>
      <c r="E9" s="15">
        <f>VLOOKUP(G9,NUTS_Europa!$A$2:$C$81,3,FALSE)</f>
        <v>268</v>
      </c>
      <c r="F9" s="15">
        <v>4</v>
      </c>
      <c r="G9" s="15">
        <v>19</v>
      </c>
      <c r="H9" s="15">
        <v>226458.3468087528</v>
      </c>
      <c r="I9" s="15">
        <v>11233818.640248135</v>
      </c>
      <c r="J9" s="15">
        <v>163171.4883</v>
      </c>
      <c r="K9" s="15">
        <v>45.542187500000004</v>
      </c>
      <c r="L9" s="15">
        <v>10.491000132609908</v>
      </c>
      <c r="M9" s="15">
        <v>0.22814827222609591</v>
      </c>
      <c r="N9" s="15">
        <v>96.601073495527729</v>
      </c>
    </row>
    <row r="10" spans="2:14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FRD2</v>
      </c>
      <c r="E10" s="15">
        <f>VLOOKUP(G10,NUTS_Europa!$A$2:$C$81,3,FALSE)</f>
        <v>269</v>
      </c>
      <c r="F10" s="15">
        <v>5</v>
      </c>
      <c r="G10" s="15">
        <v>20</v>
      </c>
      <c r="H10" s="15">
        <v>1985554.6368889594</v>
      </c>
      <c r="I10" s="15">
        <v>2808292.4951441153</v>
      </c>
      <c r="J10" s="15">
        <v>145277.79319999999</v>
      </c>
      <c r="K10" s="15">
        <v>40.707031249999993</v>
      </c>
      <c r="L10" s="15">
        <v>12.325639732721914</v>
      </c>
      <c r="M10" s="15">
        <v>30.349902779835276</v>
      </c>
      <c r="N10" s="15">
        <v>14828.264792447228</v>
      </c>
    </row>
    <row r="11" spans="2:14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FRF2</v>
      </c>
      <c r="E11" s="15">
        <f>VLOOKUP(G11,NUTS_Europa!$A$2:$C$81,3,FALSE)</f>
        <v>269</v>
      </c>
      <c r="F11" s="15">
        <v>5</v>
      </c>
      <c r="G11" s="15">
        <v>27</v>
      </c>
      <c r="H11" s="15">
        <v>4520485.0566462735</v>
      </c>
      <c r="I11" s="15">
        <v>2808292.4951441153</v>
      </c>
      <c r="J11" s="15">
        <v>163029.68049999999</v>
      </c>
      <c r="K11" s="15">
        <v>40.707031249999993</v>
      </c>
      <c r="L11" s="15">
        <v>12.325639732721914</v>
      </c>
      <c r="M11" s="15">
        <v>30.349902779835276</v>
      </c>
      <c r="N11" s="15">
        <v>14828.264792447228</v>
      </c>
    </row>
    <row r="12" spans="2:14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ES11</v>
      </c>
      <c r="E12" s="15">
        <f>VLOOKUP(G12,NUTS_Europa!$A$2:$C$81,3,FALSE)</f>
        <v>288</v>
      </c>
      <c r="F12" s="15">
        <v>6</v>
      </c>
      <c r="G12" s="15">
        <v>11</v>
      </c>
      <c r="H12" s="15">
        <v>523345.72910797171</v>
      </c>
      <c r="I12" s="15">
        <v>4762334.6713274308</v>
      </c>
      <c r="J12" s="15">
        <v>142841.86170000001</v>
      </c>
      <c r="K12" s="15">
        <v>90.52734375</v>
      </c>
      <c r="L12" s="15">
        <v>12.256772277585263</v>
      </c>
      <c r="M12" s="15">
        <v>1.7153066639282237</v>
      </c>
      <c r="N12" s="15">
        <v>990.49714165063278</v>
      </c>
    </row>
    <row r="13" spans="2:14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FRG0</v>
      </c>
      <c r="E13" s="15">
        <f>VLOOKUP(G13,NUTS_Europa!$A$2:$C$81,3,FALSE)</f>
        <v>282</v>
      </c>
      <c r="F13" s="15">
        <v>6</v>
      </c>
      <c r="G13" s="15">
        <v>22</v>
      </c>
      <c r="H13" s="15">
        <v>457563.45115546911</v>
      </c>
      <c r="I13" s="15">
        <v>3954146.6085904464</v>
      </c>
      <c r="J13" s="15">
        <v>137713.6226</v>
      </c>
      <c r="K13" s="15">
        <v>72.978124999999991</v>
      </c>
      <c r="L13" s="15">
        <v>12.762931566154636</v>
      </c>
      <c r="M13" s="15">
        <v>1.5559614159732822</v>
      </c>
      <c r="N13" s="15">
        <v>760.20697826459991</v>
      </c>
    </row>
    <row r="14" spans="2:14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FRD2</v>
      </c>
      <c r="E14" s="15">
        <f>VLOOKUP(G14,NUTS_Europa!$A$2:$C$81,3,FALSE)</f>
        <v>269</v>
      </c>
      <c r="F14" s="15">
        <v>7</v>
      </c>
      <c r="G14" s="15">
        <v>20</v>
      </c>
      <c r="H14" s="15">
        <v>2754600.3479520464</v>
      </c>
      <c r="I14" s="15">
        <v>2808292.4951441153</v>
      </c>
      <c r="J14" s="15">
        <v>199597.76430000001</v>
      </c>
      <c r="K14" s="15">
        <v>40.707031249999993</v>
      </c>
      <c r="L14" s="15">
        <v>12.325639732721914</v>
      </c>
      <c r="M14" s="15">
        <v>30.349902779835276</v>
      </c>
      <c r="N14" s="15">
        <v>14828.264792447228</v>
      </c>
    </row>
    <row r="15" spans="2:14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NL12</v>
      </c>
      <c r="E15" s="15">
        <f>VLOOKUP(G15,NUTS_Europa!$A$2:$C$81,3,FALSE)</f>
        <v>218</v>
      </c>
      <c r="F15" s="15">
        <v>7</v>
      </c>
      <c r="G15" s="15">
        <v>31</v>
      </c>
      <c r="H15" s="15">
        <v>1479371.2860987328</v>
      </c>
      <c r="I15" s="15">
        <v>1998134.5162979788</v>
      </c>
      <c r="J15" s="15">
        <v>163171.4883</v>
      </c>
      <c r="K15" s="15">
        <v>21.091406250000002</v>
      </c>
      <c r="L15" s="15">
        <v>10.623025505256344</v>
      </c>
      <c r="M15" s="15">
        <v>9.0821666527777971</v>
      </c>
      <c r="N15" s="15">
        <v>5603.586288415795</v>
      </c>
    </row>
    <row r="16" spans="2:14" s="15" customFormat="1" x14ac:dyDescent="0.25">
      <c r="B16" s="15" t="str">
        <f>VLOOKUP(F16,NUTS_Europa!$A$2:$C$81,2,FALSE)</f>
        <v>DE94</v>
      </c>
      <c r="C16" s="15">
        <f>VLOOKUP(F16,NUTS_Europa!$A$2:$C$81,3,FALSE)</f>
        <v>245</v>
      </c>
      <c r="D16" s="15" t="str">
        <f>VLOOKUP(G16,NUTS_Europa!$A$2:$C$81,2,FALSE)</f>
        <v>ES12</v>
      </c>
      <c r="E16" s="15">
        <f>VLOOKUP(G16,NUTS_Europa!$A$2:$C$81,3,FALSE)</f>
        <v>285</v>
      </c>
      <c r="F16" s="15">
        <v>8</v>
      </c>
      <c r="G16" s="15">
        <v>12</v>
      </c>
      <c r="H16" s="15">
        <v>33642.614834717759</v>
      </c>
      <c r="I16" s="15">
        <v>10183925.780481094</v>
      </c>
      <c r="J16" s="15">
        <v>117061.7148</v>
      </c>
      <c r="K16" s="15">
        <v>78.589062499999997</v>
      </c>
      <c r="L16" s="15">
        <v>7.790096641117545</v>
      </c>
      <c r="M16" s="15">
        <v>3.1948865603431971E-2</v>
      </c>
      <c r="N16" s="15">
        <v>15.609481269928793</v>
      </c>
    </row>
    <row r="17" spans="2:14" s="15" customFormat="1" x14ac:dyDescent="0.25">
      <c r="B17" s="15" t="str">
        <f>VLOOKUP(F17,NUTS_Europa!$A$2:$C$81,2,FALSE)</f>
        <v>DE94</v>
      </c>
      <c r="C17" s="15">
        <f>VLOOKUP(F17,NUTS_Europa!$A$2:$C$81,3,FALSE)</f>
        <v>245</v>
      </c>
      <c r="D17" s="15" t="str">
        <f>VLOOKUP(G17,NUTS_Europa!$A$2:$C$81,2,FALSE)</f>
        <v>FRD1</v>
      </c>
      <c r="E17" s="15">
        <f>VLOOKUP(G17,NUTS_Europa!$A$2:$C$81,3,FALSE)</f>
        <v>268</v>
      </c>
      <c r="F17" s="15">
        <v>8</v>
      </c>
      <c r="G17" s="15">
        <v>19</v>
      </c>
      <c r="H17" s="15">
        <v>228208.7002998477</v>
      </c>
      <c r="I17" s="15">
        <v>11233818.640248135</v>
      </c>
      <c r="J17" s="15">
        <v>113696.3812</v>
      </c>
      <c r="K17" s="15">
        <v>45.542187500000004</v>
      </c>
      <c r="L17" s="15">
        <v>10.491000132609908</v>
      </c>
      <c r="M17" s="15">
        <v>0.22814827222609591</v>
      </c>
      <c r="N17" s="15">
        <v>96.601073495527729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ES11</v>
      </c>
      <c r="E18" s="15">
        <f>VLOOKUP(G18,NUTS_Europa!$A$2:$C$81,3,FALSE)</f>
        <v>288</v>
      </c>
      <c r="F18" s="15">
        <v>9</v>
      </c>
      <c r="G18" s="15">
        <v>11</v>
      </c>
      <c r="H18" s="15">
        <v>544173.78566435818</v>
      </c>
      <c r="I18" s="15">
        <v>3922237.0664655301</v>
      </c>
      <c r="J18" s="15">
        <v>142392.87169999999</v>
      </c>
      <c r="K18" s="15">
        <v>69.30859375</v>
      </c>
      <c r="L18" s="15">
        <v>12.20054982521614</v>
      </c>
      <c r="M18" s="15">
        <v>2.0273101656583075</v>
      </c>
      <c r="N18" s="15">
        <v>990.49714165063278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FRG0</v>
      </c>
      <c r="E19" s="15">
        <f>VLOOKUP(G19,NUTS_Europa!$A$2:$C$81,3,FALSE)</f>
        <v>282</v>
      </c>
      <c r="F19" s="15">
        <v>9</v>
      </c>
      <c r="G19" s="15">
        <v>22</v>
      </c>
      <c r="H19" s="15">
        <v>472664.91218737443</v>
      </c>
      <c r="I19" s="15">
        <v>3131767.0910110865</v>
      </c>
      <c r="J19" s="15">
        <v>507158.32770000002</v>
      </c>
      <c r="K19" s="15">
        <v>52.181249999999991</v>
      </c>
      <c r="L19" s="15">
        <v>12.706709113785511</v>
      </c>
      <c r="M19" s="15">
        <v>1.7954242364948392</v>
      </c>
      <c r="N19" s="15">
        <v>760.20697826459991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NL12</v>
      </c>
      <c r="E20" s="15">
        <f>VLOOKUP(G20,NUTS_Europa!$A$2:$C$81,3,FALSE)</f>
        <v>218</v>
      </c>
      <c r="F20" s="15">
        <v>10</v>
      </c>
      <c r="G20" s="15">
        <v>31</v>
      </c>
      <c r="H20" s="15">
        <v>1842832.2206552157</v>
      </c>
      <c r="I20" s="15">
        <v>1998134.5162979788</v>
      </c>
      <c r="J20" s="15">
        <v>144185.261</v>
      </c>
      <c r="K20" s="15">
        <v>21.091406250000002</v>
      </c>
      <c r="L20" s="15">
        <v>10.623025505256344</v>
      </c>
      <c r="M20" s="15">
        <v>9.0821666527777971</v>
      </c>
      <c r="N20" s="15">
        <v>5603.586288415795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NL32</v>
      </c>
      <c r="E21" s="15">
        <f>VLOOKUP(G21,NUTS_Europa!$A$2:$C$81,3,FALSE)</f>
        <v>218</v>
      </c>
      <c r="F21" s="15">
        <v>10</v>
      </c>
      <c r="G21" s="15">
        <v>32</v>
      </c>
      <c r="H21" s="15">
        <v>976853.43528480991</v>
      </c>
      <c r="I21" s="15">
        <v>1998134.5162979788</v>
      </c>
      <c r="J21" s="15">
        <v>118487.9544</v>
      </c>
      <c r="K21" s="15">
        <v>21.091406250000002</v>
      </c>
      <c r="L21" s="15">
        <v>10.623025505256344</v>
      </c>
      <c r="M21" s="15">
        <v>9.0821666527777971</v>
      </c>
      <c r="N21" s="15">
        <v>5603.586288415795</v>
      </c>
    </row>
    <row r="22" spans="2:14" s="15" customFormat="1" x14ac:dyDescent="0.25">
      <c r="B22" s="15" t="str">
        <f>VLOOKUP(F22,NUTS_Europa!$A$2:$C$81,2,FALSE)</f>
        <v>ES13</v>
      </c>
      <c r="C22" s="15">
        <f>VLOOKUP(F22,NUTS_Europa!$A$2:$C$81,3,FALSE)</f>
        <v>163</v>
      </c>
      <c r="D22" s="15" t="str">
        <f>VLOOKUP(G22,NUTS_Europa!$A$2:$C$81,2,FALSE)</f>
        <v>FRH0</v>
      </c>
      <c r="E22" s="15">
        <f>VLOOKUP(G22,NUTS_Europa!$A$2:$C$81,3,FALSE)</f>
        <v>283</v>
      </c>
      <c r="F22" s="15">
        <v>13</v>
      </c>
      <c r="G22" s="15">
        <v>23</v>
      </c>
      <c r="H22" s="15">
        <v>1212721.8856114508</v>
      </c>
      <c r="I22" s="15">
        <v>1458275.9465816442</v>
      </c>
      <c r="J22" s="15">
        <v>118487.9544</v>
      </c>
      <c r="K22" s="15">
        <v>14.6796875</v>
      </c>
      <c r="L22" s="15">
        <v>10.652400243373098</v>
      </c>
      <c r="M22" s="15">
        <v>4.4630171831237577</v>
      </c>
      <c r="N22" s="15">
        <v>2110.3462548504222</v>
      </c>
    </row>
    <row r="23" spans="2:14" s="15" customFormat="1" x14ac:dyDescent="0.25">
      <c r="B23" s="15" t="str">
        <f>VLOOKUP(F23,NUTS_Europa!$A$2:$C$81,2,FALSE)</f>
        <v>ES13</v>
      </c>
      <c r="C23" s="15">
        <f>VLOOKUP(F23,NUTS_Europa!$A$2:$C$81,3,FALSE)</f>
        <v>163</v>
      </c>
      <c r="D23" s="15" t="str">
        <f>VLOOKUP(G23,NUTS_Europa!$A$2:$C$81,2,FALSE)</f>
        <v>FRI1</v>
      </c>
      <c r="E23" s="15">
        <f>VLOOKUP(G23,NUTS_Europa!$A$2:$C$81,3,FALSE)</f>
        <v>283</v>
      </c>
      <c r="F23" s="15">
        <v>13</v>
      </c>
      <c r="G23" s="15">
        <v>24</v>
      </c>
      <c r="H23" s="15">
        <v>1035385.2691238603</v>
      </c>
      <c r="I23" s="15">
        <v>1458275.9465816442</v>
      </c>
      <c r="J23" s="15">
        <v>127001.217</v>
      </c>
      <c r="K23" s="15">
        <v>14.6796875</v>
      </c>
      <c r="L23" s="15">
        <v>10.652400243373098</v>
      </c>
      <c r="M23" s="15">
        <v>4.4630171831237577</v>
      </c>
      <c r="N23" s="15">
        <v>2110.3462548504222</v>
      </c>
    </row>
    <row r="24" spans="2:14" s="15" customFormat="1" x14ac:dyDescent="0.25">
      <c r="B24" s="15" t="str">
        <f>VLOOKUP(F24,NUTS_Europa!$A$2:$C$81,2,FALSE)</f>
        <v>ES21</v>
      </c>
      <c r="C24" s="15">
        <f>VLOOKUP(F24,NUTS_Europa!$A$2:$C$81,3,FALSE)</f>
        <v>163</v>
      </c>
      <c r="D24" s="15" t="str">
        <f>VLOOKUP(G24,NUTS_Europa!$A$2:$C$81,2,FALSE)</f>
        <v>FRI1</v>
      </c>
      <c r="E24" s="15">
        <f>VLOOKUP(G24,NUTS_Europa!$A$2:$C$81,3,FALSE)</f>
        <v>283</v>
      </c>
      <c r="F24" s="15">
        <v>14</v>
      </c>
      <c r="G24" s="15">
        <v>24</v>
      </c>
      <c r="H24" s="15">
        <v>911249.6375825468</v>
      </c>
      <c r="I24" s="15">
        <v>1458275.9465816442</v>
      </c>
      <c r="J24" s="15">
        <v>123614.25509999999</v>
      </c>
      <c r="K24" s="15">
        <v>14.6796875</v>
      </c>
      <c r="L24" s="15">
        <v>10.652400243373098</v>
      </c>
      <c r="M24" s="15">
        <v>4.4630171831237577</v>
      </c>
      <c r="N24" s="15">
        <v>2110.3462548504222</v>
      </c>
    </row>
    <row r="25" spans="2:14" s="15" customFormat="1" x14ac:dyDescent="0.25">
      <c r="B25" s="15" t="str">
        <f>VLOOKUP(F25,NUTS_Europa!$A$2:$C$81,2,FALSE)</f>
        <v>ES21</v>
      </c>
      <c r="C25" s="15">
        <f>VLOOKUP(F25,NUTS_Europa!$A$2:$C$81,3,FALSE)</f>
        <v>163</v>
      </c>
      <c r="D25" s="15" t="str">
        <f>VLOOKUP(G25,NUTS_Europa!$A$2:$C$81,2,FALSE)</f>
        <v>FRI3</v>
      </c>
      <c r="E25" s="15">
        <f>VLOOKUP(G25,NUTS_Europa!$A$2:$C$81,3,FALSE)</f>
        <v>283</v>
      </c>
      <c r="F25" s="15">
        <v>14</v>
      </c>
      <c r="G25" s="15">
        <v>25</v>
      </c>
      <c r="H25" s="15">
        <v>577358.03935200488</v>
      </c>
      <c r="I25" s="15">
        <v>1458275.9465816442</v>
      </c>
      <c r="J25" s="15">
        <v>120437.3524</v>
      </c>
      <c r="K25" s="15">
        <v>14.6796875</v>
      </c>
      <c r="L25" s="15">
        <v>10.652400243373098</v>
      </c>
      <c r="M25" s="15">
        <v>4.4630171831237577</v>
      </c>
      <c r="N25" s="15">
        <v>2110.3462548504222</v>
      </c>
    </row>
    <row r="26" spans="2:14" s="15" customFormat="1" x14ac:dyDescent="0.25">
      <c r="B26" s="15" t="str">
        <f>VLOOKUP(F26,NUTS_Europa!$A$2:$C$81,2,FALSE)</f>
        <v>ES51</v>
      </c>
      <c r="C26" s="15">
        <f>VLOOKUP(F26,NUTS_Europa!$A$2:$C$81,3,FALSE)</f>
        <v>1063</v>
      </c>
      <c r="D26" s="15" t="str">
        <f>VLOOKUP(G26,NUTS_Europa!$A$2:$C$81,2,FALSE)</f>
        <v>ES52</v>
      </c>
      <c r="E26" s="15">
        <f>VLOOKUP(G26,NUTS_Europa!$A$2:$C$81,3,FALSE)</f>
        <v>1064</v>
      </c>
      <c r="F26" s="15">
        <v>15</v>
      </c>
      <c r="G26" s="15">
        <v>16</v>
      </c>
      <c r="H26" s="15">
        <v>2941386.9683552166</v>
      </c>
      <c r="I26" s="15">
        <v>9803916.9094839767</v>
      </c>
      <c r="J26" s="15">
        <v>135416.16140000001</v>
      </c>
      <c r="K26" s="15">
        <v>12.65625</v>
      </c>
      <c r="L26" s="15">
        <v>11.291628391481312</v>
      </c>
      <c r="M26" s="15">
        <v>20.364287256214961</v>
      </c>
      <c r="N26" s="15">
        <v>11759.278234738651</v>
      </c>
    </row>
    <row r="27" spans="2:14" s="15" customFormat="1" x14ac:dyDescent="0.25">
      <c r="B27" s="15" t="str">
        <f>VLOOKUP(F27,NUTS_Europa!$A$2:$C$81,2,FALSE)</f>
        <v>ES51</v>
      </c>
      <c r="C27" s="15">
        <f>VLOOKUP(F27,NUTS_Europa!$A$2:$C$81,3,FALSE)</f>
        <v>1063</v>
      </c>
      <c r="D27" s="15" t="str">
        <f>VLOOKUP(G27,NUTS_Europa!$A$2:$C$81,2,FALSE)</f>
        <v>ES62</v>
      </c>
      <c r="E27" s="15">
        <f>VLOOKUP(G27,NUTS_Europa!$A$2:$C$81,3,FALSE)</f>
        <v>1064</v>
      </c>
      <c r="F27" s="15">
        <v>15</v>
      </c>
      <c r="G27" s="15">
        <v>18</v>
      </c>
      <c r="H27" s="15">
        <v>5777702.5359455338</v>
      </c>
      <c r="I27" s="15">
        <v>9803916.9094839767</v>
      </c>
      <c r="J27" s="15">
        <v>199597.76430000001</v>
      </c>
      <c r="K27" s="15">
        <v>12.65625</v>
      </c>
      <c r="L27" s="15">
        <v>11.291628391481312</v>
      </c>
      <c r="M27" s="15">
        <v>20.364287256214961</v>
      </c>
      <c r="N27" s="15">
        <v>11759.278234738651</v>
      </c>
    </row>
    <row r="28" spans="2:14" s="15" customFormat="1" x14ac:dyDescent="0.25">
      <c r="B28" s="15" t="str">
        <f>VLOOKUP(F28,NUTS_Europa!$A$2:$C$81,2,FALSE)</f>
        <v>ES52</v>
      </c>
      <c r="C28" s="15">
        <f>VLOOKUP(F28,NUTS_Europa!$A$2:$C$81,3,FALSE)</f>
        <v>1064</v>
      </c>
      <c r="D28" s="15" t="str">
        <f>VLOOKUP(G28,NUTS_Europa!$A$2:$C$81,2,FALSE)</f>
        <v>PT18</v>
      </c>
      <c r="E28" s="15">
        <f>VLOOKUP(G28,NUTS_Europa!$A$2:$C$81,3,FALSE)</f>
        <v>61</v>
      </c>
      <c r="F28" s="15">
        <v>16</v>
      </c>
      <c r="G28" s="15">
        <v>80</v>
      </c>
      <c r="H28" s="15">
        <v>13431491.119193375</v>
      </c>
      <c r="I28" s="15">
        <v>2070188.6762819882</v>
      </c>
      <c r="J28" s="15">
        <v>145277.79319999999</v>
      </c>
      <c r="K28" s="15">
        <v>30.546093750000001</v>
      </c>
      <c r="L28" s="15">
        <v>10.176453649938281</v>
      </c>
      <c r="M28" s="15">
        <v>30.81517702493586</v>
      </c>
      <c r="N28" s="15">
        <v>19116.55296491554</v>
      </c>
    </row>
    <row r="29" spans="2:14" s="15" customFormat="1" x14ac:dyDescent="0.25">
      <c r="B29" s="15" t="str">
        <f>VLOOKUP(F29,NUTS_Europa!$A$2:$C$81,2,FALSE)</f>
        <v>ES61</v>
      </c>
      <c r="C29" s="15">
        <f>VLOOKUP(F29,NUTS_Europa!$A$2:$C$81,3,FALSE)</f>
        <v>61</v>
      </c>
      <c r="D29" s="15" t="str">
        <f>VLOOKUP(G29,NUTS_Europa!$A$2:$C$81,2,FALSE)</f>
        <v>PT11</v>
      </c>
      <c r="E29" s="15">
        <f>VLOOKUP(G29,NUTS_Europa!$A$2:$C$81,3,FALSE)</f>
        <v>111</v>
      </c>
      <c r="F29" s="15">
        <v>17</v>
      </c>
      <c r="G29" s="15">
        <v>36</v>
      </c>
      <c r="H29" s="15">
        <v>1647494.9254638911</v>
      </c>
      <c r="I29" s="15">
        <v>1830508.9515983986</v>
      </c>
      <c r="J29" s="15">
        <v>507158.32770000002</v>
      </c>
      <c r="K29" s="15">
        <v>25.014843749999997</v>
      </c>
      <c r="L29" s="15">
        <v>9.2485608328114264</v>
      </c>
      <c r="M29" s="15">
        <v>4.5542248262832938</v>
      </c>
      <c r="N29" s="15">
        <v>2825.2662652344138</v>
      </c>
    </row>
    <row r="30" spans="2:14" s="15" customFormat="1" x14ac:dyDescent="0.25">
      <c r="B30" s="15" t="str">
        <f>VLOOKUP(F30,NUTS_Europa!$A$2:$C$81,2,FALSE)</f>
        <v>ES61</v>
      </c>
      <c r="C30" s="15">
        <f>VLOOKUP(F30,NUTS_Europa!$A$2:$C$81,3,FALSE)</f>
        <v>61</v>
      </c>
      <c r="D30" s="15" t="str">
        <f>VLOOKUP(G30,NUTS_Europa!$A$2:$C$81,2,FALSE)</f>
        <v>PT16</v>
      </c>
      <c r="E30" s="15">
        <f>VLOOKUP(G30,NUTS_Europa!$A$2:$C$81,3,FALSE)</f>
        <v>111</v>
      </c>
      <c r="F30" s="15">
        <v>17</v>
      </c>
      <c r="G30" s="15">
        <v>38</v>
      </c>
      <c r="H30" s="15">
        <v>1554755.5603075717</v>
      </c>
      <c r="I30" s="15">
        <v>1830508.9515983986</v>
      </c>
      <c r="J30" s="15">
        <v>118487.9544</v>
      </c>
      <c r="K30" s="15">
        <v>25.014843749999997</v>
      </c>
      <c r="L30" s="15">
        <v>9.2485608328114264</v>
      </c>
      <c r="M30" s="15">
        <v>4.5542248262832938</v>
      </c>
      <c r="N30" s="15">
        <v>2825.2662652344138</v>
      </c>
    </row>
    <row r="31" spans="2:14" s="15" customFormat="1" x14ac:dyDescent="0.25">
      <c r="B31" s="15" t="str">
        <f>VLOOKUP(F31,NUTS_Europa!$A$2:$C$81,2,FALSE)</f>
        <v>ES62</v>
      </c>
      <c r="C31" s="15">
        <f>VLOOKUP(F31,NUTS_Europa!$A$2:$C$81,3,FALSE)</f>
        <v>1064</v>
      </c>
      <c r="D31" s="15" t="str">
        <f>VLOOKUP(G31,NUTS_Europa!$A$2:$C$81,2,FALSE)</f>
        <v>PT18</v>
      </c>
      <c r="E31" s="15">
        <f>VLOOKUP(G31,NUTS_Europa!$A$2:$C$81,3,FALSE)</f>
        <v>1065</v>
      </c>
      <c r="F31" s="15">
        <v>18</v>
      </c>
      <c r="G31" s="15">
        <v>40</v>
      </c>
      <c r="H31" s="15">
        <v>3797055.0331854657</v>
      </c>
      <c r="I31" s="15">
        <v>2836869.0541563267</v>
      </c>
      <c r="J31" s="15">
        <v>163029.68049999999</v>
      </c>
      <c r="K31" s="15">
        <v>45.010156249999994</v>
      </c>
      <c r="L31" s="15">
        <v>13.286680522722332</v>
      </c>
      <c r="M31" s="15">
        <v>12.266589093532525</v>
      </c>
      <c r="N31" s="15">
        <v>7083.2940199287923</v>
      </c>
    </row>
    <row r="32" spans="2:14" s="15" customFormat="1" x14ac:dyDescent="0.25">
      <c r="B32" s="15" t="str">
        <f>VLOOKUP(F32,NUTS_Europa!$A$2:$C$81,2,FALSE)</f>
        <v>FRE1</v>
      </c>
      <c r="C32" s="15">
        <f>VLOOKUP(F32,NUTS_Europa!$A$2:$C$81,3,FALSE)</f>
        <v>220</v>
      </c>
      <c r="D32" s="15" t="str">
        <f>VLOOKUP(G32,NUTS_Europa!$A$2:$C$81,2,FALSE)</f>
        <v>FRI3</v>
      </c>
      <c r="E32" s="15">
        <f>VLOOKUP(G32,NUTS_Europa!$A$2:$C$81,3,FALSE)</f>
        <v>283</v>
      </c>
      <c r="F32" s="15">
        <v>21</v>
      </c>
      <c r="G32" s="15">
        <v>25</v>
      </c>
      <c r="H32" s="15">
        <v>614467.50582002604</v>
      </c>
      <c r="I32" s="15">
        <v>2696554.0053748507</v>
      </c>
      <c r="J32" s="15">
        <v>117061.7148</v>
      </c>
      <c r="K32" s="15">
        <v>47.030468749999997</v>
      </c>
      <c r="L32" s="15">
        <v>9.7392115765967358</v>
      </c>
      <c r="M32" s="15">
        <v>4.0230520396296772</v>
      </c>
      <c r="N32" s="15">
        <v>2110.3462548504222</v>
      </c>
    </row>
    <row r="33" spans="2:14" s="15" customFormat="1" x14ac:dyDescent="0.25">
      <c r="B33" s="15" t="str">
        <f>VLOOKUP(F33,NUTS_Europa!$A$2:$C$81,2,FALSE)</f>
        <v>FRE1</v>
      </c>
      <c r="C33" s="15">
        <f>VLOOKUP(F33,NUTS_Europa!$A$2:$C$81,3,FALSE)</f>
        <v>220</v>
      </c>
      <c r="D33" s="15" t="str">
        <f>VLOOKUP(G33,NUTS_Europa!$A$2:$C$81,2,FALSE)</f>
        <v>FRJ2</v>
      </c>
      <c r="E33" s="15">
        <f>VLOOKUP(G33,NUTS_Europa!$A$2:$C$81,3,FALSE)</f>
        <v>283</v>
      </c>
      <c r="F33" s="15">
        <v>21</v>
      </c>
      <c r="G33" s="15">
        <v>28</v>
      </c>
      <c r="H33" s="15">
        <v>1502536.0305742892</v>
      </c>
      <c r="I33" s="15">
        <v>2696554.0053748507</v>
      </c>
      <c r="J33" s="15">
        <v>507158.32770000002</v>
      </c>
      <c r="K33" s="15">
        <v>47.030468749999997</v>
      </c>
      <c r="L33" s="15">
        <v>9.7392115765967358</v>
      </c>
      <c r="M33" s="15">
        <v>4.0230520396296772</v>
      </c>
      <c r="N33" s="15">
        <v>2110.3462548504222</v>
      </c>
    </row>
    <row r="34" spans="2:14" s="15" customFormat="1" x14ac:dyDescent="0.25">
      <c r="B34" s="15" t="str">
        <f>VLOOKUP(F34,NUTS_Europa!$A$2:$C$81,2,FALSE)</f>
        <v>FRJ1</v>
      </c>
      <c r="C34" s="15">
        <f>VLOOKUP(F34,NUTS_Europa!$A$2:$C$81,3,FALSE)</f>
        <v>1063</v>
      </c>
      <c r="D34" s="15" t="str">
        <f>VLOOKUP(G34,NUTS_Europa!$A$2:$C$81,2,FALSE)</f>
        <v>PT11</v>
      </c>
      <c r="E34" s="15">
        <f>VLOOKUP(G34,NUTS_Europa!$A$2:$C$81,3,FALSE)</f>
        <v>111</v>
      </c>
      <c r="F34" s="15">
        <v>26</v>
      </c>
      <c r="G34" s="15">
        <v>36</v>
      </c>
      <c r="H34" s="15">
        <v>1919349.9209740779</v>
      </c>
      <c r="I34" s="15">
        <v>12360302.671726285</v>
      </c>
      <c r="J34" s="15">
        <v>114346.8514</v>
      </c>
      <c r="K34" s="15">
        <v>75.546093749999997</v>
      </c>
      <c r="L34" s="15">
        <v>10.363735574354457</v>
      </c>
      <c r="M34" s="15">
        <v>4.8926926170146796</v>
      </c>
      <c r="N34" s="15">
        <v>2825.2662652344138</v>
      </c>
    </row>
    <row r="35" spans="2:14" s="15" customFormat="1" x14ac:dyDescent="0.25">
      <c r="B35" s="15" t="str">
        <f>VLOOKUP(F35,NUTS_Europa!$A$2:$C$81,2,FALSE)</f>
        <v>FRJ1</v>
      </c>
      <c r="C35" s="15">
        <f>VLOOKUP(F35,NUTS_Europa!$A$2:$C$81,3,FALSE)</f>
        <v>1063</v>
      </c>
      <c r="D35" s="15" t="str">
        <f>VLOOKUP(G35,NUTS_Europa!$A$2:$C$81,2,FALSE)</f>
        <v>PT17</v>
      </c>
      <c r="E35" s="15">
        <f>VLOOKUP(G35,NUTS_Europa!$A$2:$C$81,3,FALSE)</f>
        <v>294</v>
      </c>
      <c r="F35" s="15">
        <v>26</v>
      </c>
      <c r="G35" s="15">
        <v>39</v>
      </c>
      <c r="H35" s="15">
        <v>1608516.7484983231</v>
      </c>
      <c r="I35" s="15">
        <v>11839924.488392524</v>
      </c>
      <c r="J35" s="15">
        <v>137713.6226</v>
      </c>
      <c r="K35" s="15">
        <v>63.59375</v>
      </c>
      <c r="L35" s="15">
        <v>9.1514368026980897</v>
      </c>
      <c r="M35" s="15">
        <v>5.3819618777711673</v>
      </c>
      <c r="N35" s="15">
        <v>3107.7928912121797</v>
      </c>
    </row>
    <row r="36" spans="2:14" s="15" customFormat="1" x14ac:dyDescent="0.25">
      <c r="B36" s="15" t="str">
        <f>VLOOKUP(F36,NUTS_Europa!$A$2:$C$81,2,FALSE)</f>
        <v>FRF2</v>
      </c>
      <c r="C36" s="15">
        <f>VLOOKUP(F36,NUTS_Europa!$A$2:$C$81,3,FALSE)</f>
        <v>269</v>
      </c>
      <c r="D36" s="15" t="str">
        <f>VLOOKUP(G36,NUTS_Europa!$A$2:$C$81,2,FALSE)</f>
        <v>FRJ2</v>
      </c>
      <c r="E36" s="15">
        <f>VLOOKUP(G36,NUTS_Europa!$A$2:$C$81,3,FALSE)</f>
        <v>283</v>
      </c>
      <c r="F36" s="15">
        <v>27</v>
      </c>
      <c r="G36" s="15">
        <v>28</v>
      </c>
      <c r="H36" s="15">
        <v>1747313.5555912417</v>
      </c>
      <c r="I36" s="15">
        <v>2471615.5682016811</v>
      </c>
      <c r="J36" s="15">
        <v>176841.96369999999</v>
      </c>
      <c r="K36" s="15">
        <v>36.171875</v>
      </c>
      <c r="L36" s="15">
        <v>9.6369359901793796</v>
      </c>
      <c r="M36" s="15">
        <v>4.4630171831237577</v>
      </c>
      <c r="N36" s="15">
        <v>2110.3462548504222</v>
      </c>
    </row>
    <row r="37" spans="2:14" s="15" customFormat="1" x14ac:dyDescent="0.25">
      <c r="B37" s="15" t="str">
        <f>VLOOKUP(F37,NUTS_Europa!$A$2:$C$81,2,FALSE)</f>
        <v>FRI2</v>
      </c>
      <c r="C37" s="15">
        <f>VLOOKUP(F37,NUTS_Europa!$A$2:$C$81,3,FALSE)</f>
        <v>269</v>
      </c>
      <c r="D37" s="15" t="str">
        <f>VLOOKUP(G37,NUTS_Europa!$A$2:$C$81,2,FALSE)</f>
        <v>NL32</v>
      </c>
      <c r="E37" s="15">
        <f>VLOOKUP(G37,NUTS_Europa!$A$2:$C$81,3,FALSE)</f>
        <v>218</v>
      </c>
      <c r="F37" s="15">
        <v>29</v>
      </c>
      <c r="G37" s="15">
        <v>32</v>
      </c>
      <c r="H37" s="15">
        <v>1821004.2267259269</v>
      </c>
      <c r="I37" s="15">
        <v>2165916.872268538</v>
      </c>
      <c r="J37" s="15">
        <v>199597.76430000001</v>
      </c>
      <c r="K37" s="15">
        <v>21.484375</v>
      </c>
      <c r="L37" s="15">
        <v>11.020859900306959</v>
      </c>
      <c r="M37" s="15">
        <v>10.847278807790037</v>
      </c>
      <c r="N37" s="15">
        <v>5603.586288415795</v>
      </c>
    </row>
    <row r="38" spans="2:14" s="15" customFormat="1" x14ac:dyDescent="0.25">
      <c r="B38" s="15" t="str">
        <f>VLOOKUP(F38,NUTS_Europa!$A$2:$C$81,2,FALSE)</f>
        <v>NL11</v>
      </c>
      <c r="C38" s="15">
        <f>VLOOKUP(F38,NUTS_Europa!$A$2:$C$81,3,FALSE)</f>
        <v>245</v>
      </c>
      <c r="D38" s="15" t="str">
        <f>VLOOKUP(G38,NUTS_Europa!$A$2:$C$81,2,FALSE)</f>
        <v>FRI1</v>
      </c>
      <c r="E38" s="15">
        <f>VLOOKUP(G38,NUTS_Europa!$A$2:$C$81,3,FALSE)</f>
        <v>275</v>
      </c>
      <c r="F38" s="15">
        <v>30</v>
      </c>
      <c r="G38" s="15">
        <v>64</v>
      </c>
      <c r="H38" s="15">
        <v>504084.20486939314</v>
      </c>
      <c r="I38" s="15">
        <v>13477711.851236492</v>
      </c>
      <c r="J38" s="15">
        <v>114346.8514</v>
      </c>
      <c r="K38" s="15">
        <v>92.96875</v>
      </c>
      <c r="L38" s="15">
        <v>11.133777985058252</v>
      </c>
      <c r="M38" s="15">
        <v>0.45629654467189013</v>
      </c>
      <c r="N38" s="15">
        <v>193.20214708407869</v>
      </c>
    </row>
    <row r="39" spans="2:14" s="15" customFormat="1" x14ac:dyDescent="0.25">
      <c r="B39" s="15" t="str">
        <f>VLOOKUP(F39,NUTS_Europa!$A$2:$C$81,2,FALSE)</f>
        <v>NL11</v>
      </c>
      <c r="C39" s="15">
        <f>VLOOKUP(F39,NUTS_Europa!$A$2:$C$81,3,FALSE)</f>
        <v>245</v>
      </c>
      <c r="D39" s="15" t="str">
        <f>VLOOKUP(G39,NUTS_Europa!$A$2:$C$81,2,FALSE)</f>
        <v>FRI2</v>
      </c>
      <c r="E39" s="15">
        <f>VLOOKUP(G39,NUTS_Europa!$A$2:$C$81,3,FALSE)</f>
        <v>275</v>
      </c>
      <c r="F39" s="15">
        <v>30</v>
      </c>
      <c r="G39" s="15">
        <v>69</v>
      </c>
      <c r="H39" s="15">
        <v>470599.18154536892</v>
      </c>
      <c r="I39" s="15">
        <v>13477711.851236492</v>
      </c>
      <c r="J39" s="15">
        <v>145277.79319999999</v>
      </c>
      <c r="K39" s="15">
        <v>92.96875</v>
      </c>
      <c r="L39" s="15">
        <v>11.133777985058252</v>
      </c>
      <c r="M39" s="15">
        <v>0.45629654467189013</v>
      </c>
      <c r="N39" s="15">
        <v>193.20214708407869</v>
      </c>
    </row>
    <row r="40" spans="2:14" s="15" customFormat="1" x14ac:dyDescent="0.25">
      <c r="B40" s="15" t="str">
        <f>VLOOKUP(F40,NUTS_Europa!$A$2:$C$81,2,FALSE)</f>
        <v>NL33</v>
      </c>
      <c r="C40" s="15">
        <f>VLOOKUP(F40,NUTS_Europa!$A$2:$C$81,3,FALSE)</f>
        <v>250</v>
      </c>
      <c r="D40" s="15" t="str">
        <f>VLOOKUP(G40,NUTS_Europa!$A$2:$C$81,2,FALSE)</f>
        <v>PT18</v>
      </c>
      <c r="E40" s="15">
        <f>VLOOKUP(G40,NUTS_Europa!$A$2:$C$81,3,FALSE)</f>
        <v>1065</v>
      </c>
      <c r="F40" s="15">
        <v>33</v>
      </c>
      <c r="G40" s="15">
        <v>40</v>
      </c>
      <c r="H40" s="15">
        <v>2037061.2482212211</v>
      </c>
      <c r="I40" s="15">
        <v>4875674.2905835127</v>
      </c>
      <c r="J40" s="15">
        <v>137713.6226</v>
      </c>
      <c r="K40" s="15">
        <v>91.074999999999989</v>
      </c>
      <c r="L40" s="15">
        <v>11.214518845967689</v>
      </c>
      <c r="M40" s="15">
        <v>14.497804556021016</v>
      </c>
      <c r="N40" s="15">
        <v>7083.2940199287923</v>
      </c>
    </row>
    <row r="41" spans="2:14" s="15" customFormat="1" x14ac:dyDescent="0.25">
      <c r="B41" s="15" t="str">
        <f>VLOOKUP(F41,NUTS_Europa!$A$2:$C$81,2,FALSE)</f>
        <v>NL33</v>
      </c>
      <c r="C41" s="15">
        <f>VLOOKUP(F41,NUTS_Europa!$A$2:$C$81,3,FALSE)</f>
        <v>250</v>
      </c>
      <c r="D41" s="15" t="str">
        <f>VLOOKUP(G41,NUTS_Europa!$A$2:$C$81,2,FALSE)</f>
        <v>NL11</v>
      </c>
      <c r="E41" s="15">
        <f>VLOOKUP(G41,NUTS_Europa!$A$2:$C$81,3,FALSE)</f>
        <v>218</v>
      </c>
      <c r="F41" s="15">
        <v>33</v>
      </c>
      <c r="G41" s="15">
        <v>70</v>
      </c>
      <c r="H41" s="15">
        <v>1895806.1744067529</v>
      </c>
      <c r="I41" s="15">
        <v>1490337.2993843763</v>
      </c>
      <c r="J41" s="15">
        <v>135416.16140000001</v>
      </c>
      <c r="K41" s="15">
        <v>5.3125</v>
      </c>
      <c r="L41" s="15">
        <v>10.068624335611791</v>
      </c>
      <c r="M41" s="15">
        <v>10.847278807790037</v>
      </c>
      <c r="N41" s="15">
        <v>5603.586288415795</v>
      </c>
    </row>
    <row r="42" spans="2:14" s="15" customFormat="1" x14ac:dyDescent="0.25">
      <c r="B42" s="15" t="str">
        <f>VLOOKUP(F42,NUTS_Europa!$A$2:$C$81,2,FALSE)</f>
        <v>NL34</v>
      </c>
      <c r="C42" s="15">
        <f>VLOOKUP(F42,NUTS_Europa!$A$2:$C$81,3,FALSE)</f>
        <v>250</v>
      </c>
      <c r="D42" s="15" t="str">
        <f>VLOOKUP(G42,NUTS_Europa!$A$2:$C$81,2,FALSE)</f>
        <v>FRH0</v>
      </c>
      <c r="E42" s="15">
        <f>VLOOKUP(G42,NUTS_Europa!$A$2:$C$81,3,FALSE)</f>
        <v>282</v>
      </c>
      <c r="F42" s="15">
        <v>34</v>
      </c>
      <c r="G42" s="15">
        <v>63</v>
      </c>
      <c r="H42" s="15">
        <v>328588.17830258858</v>
      </c>
      <c r="I42" s="15">
        <v>2288420.7488169349</v>
      </c>
      <c r="J42" s="15">
        <v>135416.16140000001</v>
      </c>
      <c r="K42" s="15">
        <v>28.359375</v>
      </c>
      <c r="L42" s="15">
        <v>12.208530396510085</v>
      </c>
      <c r="M42" s="15">
        <v>1.7954242364948392</v>
      </c>
      <c r="N42" s="15">
        <v>760.20697826459991</v>
      </c>
    </row>
    <row r="43" spans="2:14" s="15" customFormat="1" x14ac:dyDescent="0.25">
      <c r="B43" s="15" t="str">
        <f>VLOOKUP(F43,NUTS_Europa!$A$2:$C$81,2,FALSE)</f>
        <v>NL34</v>
      </c>
      <c r="C43" s="15">
        <f>VLOOKUP(F43,NUTS_Europa!$A$2:$C$81,3,FALSE)</f>
        <v>250</v>
      </c>
      <c r="D43" s="15" t="str">
        <f>VLOOKUP(G43,NUTS_Europa!$A$2:$C$81,2,FALSE)</f>
        <v>FRI3</v>
      </c>
      <c r="E43" s="15">
        <f>VLOOKUP(G43,NUTS_Europa!$A$2:$C$81,3,FALSE)</f>
        <v>282</v>
      </c>
      <c r="F43" s="15">
        <v>34</v>
      </c>
      <c r="G43" s="15">
        <v>65</v>
      </c>
      <c r="H43" s="15">
        <v>469327.57680964877</v>
      </c>
      <c r="I43" s="15">
        <v>2288420.7488169349</v>
      </c>
      <c r="J43" s="15">
        <v>199597.76430000001</v>
      </c>
      <c r="K43" s="15">
        <v>28.359375</v>
      </c>
      <c r="L43" s="15">
        <v>12.208530396510085</v>
      </c>
      <c r="M43" s="15">
        <v>1.7954242364948392</v>
      </c>
      <c r="N43" s="15">
        <v>760.20697826459991</v>
      </c>
    </row>
    <row r="44" spans="2:14" s="15" customFormat="1" x14ac:dyDescent="0.25">
      <c r="B44" s="15" t="str">
        <f>VLOOKUP(F44,NUTS_Europa!$A$2:$C$81,2,FALSE)</f>
        <v>NL41</v>
      </c>
      <c r="C44" s="15">
        <f>VLOOKUP(F44,NUTS_Europa!$A$2:$C$81,3,FALSE)</f>
        <v>253</v>
      </c>
      <c r="D44" s="15" t="str">
        <f>VLOOKUP(G44,NUTS_Europa!$A$2:$C$81,2,FALSE)</f>
        <v>ES12</v>
      </c>
      <c r="E44" s="15">
        <f>VLOOKUP(G44,NUTS_Europa!$A$2:$C$81,3,FALSE)</f>
        <v>163</v>
      </c>
      <c r="F44" s="15">
        <v>35</v>
      </c>
      <c r="G44" s="15">
        <v>52</v>
      </c>
      <c r="H44" s="15">
        <v>1644062.5731089462</v>
      </c>
      <c r="I44" s="15">
        <v>3518183.2706816825</v>
      </c>
      <c r="J44" s="15">
        <v>113696.3812</v>
      </c>
      <c r="K44" s="15">
        <v>60.617968749999996</v>
      </c>
      <c r="L44" s="15">
        <v>13.284881533546507</v>
      </c>
      <c r="M44" s="15">
        <v>7.5138073150308919</v>
      </c>
      <c r="N44" s="15">
        <v>3181.447948688477</v>
      </c>
    </row>
    <row r="45" spans="2:14" s="15" customFormat="1" x14ac:dyDescent="0.25">
      <c r="B45" s="15" t="str">
        <f>VLOOKUP(F45,NUTS_Europa!$A$2:$C$81,2,FALSE)</f>
        <v>NL41</v>
      </c>
      <c r="C45" s="15">
        <f>VLOOKUP(F45,NUTS_Europa!$A$2:$C$81,3,FALSE)</f>
        <v>253</v>
      </c>
      <c r="D45" s="15" t="str">
        <f>VLOOKUP(G45,NUTS_Europa!$A$2:$C$81,2,FALSE)</f>
        <v>FRJ2</v>
      </c>
      <c r="E45" s="15">
        <f>VLOOKUP(G45,NUTS_Europa!$A$2:$C$81,3,FALSE)</f>
        <v>163</v>
      </c>
      <c r="F45" s="15">
        <v>35</v>
      </c>
      <c r="G45" s="15">
        <v>68</v>
      </c>
      <c r="H45" s="15">
        <v>2700904.5857358226</v>
      </c>
      <c r="I45" s="15">
        <v>3518183.2706816825</v>
      </c>
      <c r="J45" s="15">
        <v>145277.79319999999</v>
      </c>
      <c r="K45" s="15">
        <v>60.617968749999996</v>
      </c>
      <c r="L45" s="15">
        <v>13.284881533546507</v>
      </c>
      <c r="M45" s="15">
        <v>7.5138073150308919</v>
      </c>
      <c r="N45" s="15">
        <v>3181.447948688477</v>
      </c>
    </row>
    <row r="46" spans="2:14" s="15" customFormat="1" x14ac:dyDescent="0.25">
      <c r="B46" s="15" t="str">
        <f>VLOOKUP(F46,NUTS_Europa!$A$2:$C$81,2,FALSE)</f>
        <v>PT15</v>
      </c>
      <c r="C46" s="15">
        <f>VLOOKUP(F46,NUTS_Europa!$A$2:$C$81,3,FALSE)</f>
        <v>1065</v>
      </c>
      <c r="D46" s="15" t="str">
        <f>VLOOKUP(G46,NUTS_Europa!$A$2:$C$81,2,FALSE)</f>
        <v>PT16</v>
      </c>
      <c r="E46" s="15">
        <f>VLOOKUP(G46,NUTS_Europa!$A$2:$C$81,3,FALSE)</f>
        <v>111</v>
      </c>
      <c r="F46" s="15">
        <v>37</v>
      </c>
      <c r="G46" s="15">
        <v>38</v>
      </c>
      <c r="H46" s="15">
        <v>1252235.9359330439</v>
      </c>
      <c r="I46" s="15">
        <v>1639475.360910712</v>
      </c>
      <c r="J46" s="15">
        <v>198656.2873</v>
      </c>
      <c r="K46" s="15">
        <v>16.171875</v>
      </c>
      <c r="L46" s="15">
        <v>12.358787705595475</v>
      </c>
      <c r="M46" s="15">
        <v>4.8926926170146796</v>
      </c>
      <c r="N46" s="15">
        <v>2825.2662652344138</v>
      </c>
    </row>
    <row r="47" spans="2:14" s="15" customFormat="1" x14ac:dyDescent="0.25">
      <c r="B47" s="15" t="str">
        <f>VLOOKUP(F47,NUTS_Europa!$A$2:$C$81,2,FALSE)</f>
        <v>PT15</v>
      </c>
      <c r="C47" s="15">
        <f>VLOOKUP(F47,NUTS_Europa!$A$2:$C$81,3,FALSE)</f>
        <v>1065</v>
      </c>
      <c r="D47" s="15" t="str">
        <f>VLOOKUP(G47,NUTS_Europa!$A$2:$C$81,2,FALSE)</f>
        <v>PT17</v>
      </c>
      <c r="E47" s="15">
        <f>VLOOKUP(G47,NUTS_Europa!$A$2:$C$81,3,FALSE)</f>
        <v>294</v>
      </c>
      <c r="F47" s="15">
        <v>37</v>
      </c>
      <c r="G47" s="15">
        <v>39</v>
      </c>
      <c r="H47" s="15">
        <v>976704.66673607263</v>
      </c>
      <c r="I47" s="15">
        <v>1089628.8288879998</v>
      </c>
      <c r="J47" s="15">
        <v>507158.32770000002</v>
      </c>
      <c r="K47" s="15">
        <v>3.515625</v>
      </c>
      <c r="L47" s="15">
        <v>11.146488933939107</v>
      </c>
      <c r="M47" s="15">
        <v>5.3819618777711673</v>
      </c>
      <c r="N47" s="15">
        <v>3107.7928912121797</v>
      </c>
    </row>
    <row r="48" spans="2:14" s="15" customFormat="1" x14ac:dyDescent="0.25">
      <c r="B48" s="15" t="str">
        <f>VLOOKUP(F48,NUTS_Europa!$A$2:$C$81,2,FALSE)</f>
        <v>BE21</v>
      </c>
      <c r="C48" s="15">
        <f>VLOOKUP(F48,NUTS_Europa!$A$2:$C$81,3,FALSE)</f>
        <v>250</v>
      </c>
      <c r="D48" s="15" t="str">
        <f>VLOOKUP(G48,NUTS_Europa!$A$2:$C$81,2,FALSE)</f>
        <v>FRH0</v>
      </c>
      <c r="E48" s="15">
        <f>VLOOKUP(G48,NUTS_Europa!$A$2:$C$81,3,FALSE)</f>
        <v>282</v>
      </c>
      <c r="F48" s="15">
        <v>41</v>
      </c>
      <c r="G48" s="15">
        <v>63</v>
      </c>
      <c r="H48" s="15">
        <v>314614.05362812872</v>
      </c>
      <c r="I48" s="15">
        <v>2288420.7488169349</v>
      </c>
      <c r="J48" s="15">
        <v>123614.25509999999</v>
      </c>
      <c r="K48" s="15">
        <v>28.359375</v>
      </c>
      <c r="L48" s="15">
        <v>12.208530396510085</v>
      </c>
      <c r="M48" s="15">
        <v>1.7954242364948392</v>
      </c>
      <c r="N48" s="15">
        <v>760.20697826459991</v>
      </c>
    </row>
    <row r="49" spans="2:14" s="15" customFormat="1" x14ac:dyDescent="0.25">
      <c r="B49" s="15" t="str">
        <f>VLOOKUP(F49,NUTS_Europa!$A$2:$C$81,2,FALSE)</f>
        <v>BE21</v>
      </c>
      <c r="C49" s="15">
        <f>VLOOKUP(F49,NUTS_Europa!$A$2:$C$81,3,FALSE)</f>
        <v>250</v>
      </c>
      <c r="D49" s="15" t="str">
        <f>VLOOKUP(G49,NUTS_Europa!$A$2:$C$81,2,FALSE)</f>
        <v>FRI3</v>
      </c>
      <c r="E49" s="15">
        <f>VLOOKUP(G49,NUTS_Europa!$A$2:$C$81,3,FALSE)</f>
        <v>282</v>
      </c>
      <c r="F49" s="15">
        <v>41</v>
      </c>
      <c r="G49" s="15">
        <v>65</v>
      </c>
      <c r="H49" s="15">
        <v>455353.45213518891</v>
      </c>
      <c r="I49" s="15">
        <v>2288420.7488169349</v>
      </c>
      <c r="J49" s="15">
        <v>119215.969</v>
      </c>
      <c r="K49" s="15">
        <v>28.359375</v>
      </c>
      <c r="L49" s="15">
        <v>12.208530396510085</v>
      </c>
      <c r="M49" s="15">
        <v>1.7954242364948392</v>
      </c>
      <c r="N49" s="15">
        <v>760.20697826459991</v>
      </c>
    </row>
    <row r="50" spans="2:14" s="15" customFormat="1" x14ac:dyDescent="0.25">
      <c r="B50" s="15" t="str">
        <f>VLOOKUP(F50,NUTS_Europa!$A$2:$C$81,2,FALSE)</f>
        <v>BE23</v>
      </c>
      <c r="C50" s="15">
        <f>VLOOKUP(F50,NUTS_Europa!$A$2:$C$81,3,FALSE)</f>
        <v>220</v>
      </c>
      <c r="D50" s="15" t="str">
        <f>VLOOKUP(G50,NUTS_Europa!$A$2:$C$81,2,FALSE)</f>
        <v>ES12</v>
      </c>
      <c r="E50" s="15">
        <f>VLOOKUP(G50,NUTS_Europa!$A$2:$C$81,3,FALSE)</f>
        <v>163</v>
      </c>
      <c r="F50" s="15">
        <v>42</v>
      </c>
      <c r="G50" s="15">
        <v>52</v>
      </c>
      <c r="H50" s="15">
        <v>1580394.3105240962</v>
      </c>
      <c r="I50" s="15">
        <v>3277718.28392195</v>
      </c>
      <c r="J50" s="15">
        <v>137713.6226</v>
      </c>
      <c r="K50" s="15">
        <v>57.03125</v>
      </c>
      <c r="L50" s="15">
        <v>13.841213967383606</v>
      </c>
      <c r="M50" s="15">
        <v>6.8505388110844221</v>
      </c>
      <c r="N50" s="15">
        <v>3181.447948688477</v>
      </c>
    </row>
    <row r="51" spans="2:14" s="15" customFormat="1" x14ac:dyDescent="0.25">
      <c r="B51" s="15" t="str">
        <f>VLOOKUP(F51,NUTS_Europa!$A$2:$C$81,2,FALSE)</f>
        <v>BE23</v>
      </c>
      <c r="C51" s="15">
        <f>VLOOKUP(F51,NUTS_Europa!$A$2:$C$81,3,FALSE)</f>
        <v>220</v>
      </c>
      <c r="D51" s="15" t="str">
        <f>VLOOKUP(G51,NUTS_Europa!$A$2:$C$81,2,FALSE)</f>
        <v>FRD1</v>
      </c>
      <c r="E51" s="15">
        <f>VLOOKUP(G51,NUTS_Europa!$A$2:$C$81,3,FALSE)</f>
        <v>269</v>
      </c>
      <c r="F51" s="15">
        <v>42</v>
      </c>
      <c r="G51" s="15">
        <v>59</v>
      </c>
      <c r="H51" s="15">
        <v>4269008.5612807274</v>
      </c>
      <c r="I51" s="15">
        <v>1655730.395487647</v>
      </c>
      <c r="J51" s="15">
        <v>115262.5922</v>
      </c>
      <c r="K51" s="15">
        <v>14.139843750000001</v>
      </c>
      <c r="L51" s="15">
        <v>12.825749714189886</v>
      </c>
      <c r="M51" s="15">
        <v>31.929362070365638</v>
      </c>
      <c r="N51" s="15">
        <v>14828.264792447228</v>
      </c>
    </row>
    <row r="52" spans="2:14" s="15" customFormat="1" x14ac:dyDescent="0.25">
      <c r="B52" s="15" t="str">
        <f>VLOOKUP(F52,NUTS_Europa!$A$2:$C$81,2,FALSE)</f>
        <v>BE25</v>
      </c>
      <c r="C52" s="15">
        <f>VLOOKUP(F52,NUTS_Europa!$A$2:$C$81,3,FALSE)</f>
        <v>220</v>
      </c>
      <c r="D52" s="15" t="str">
        <f>VLOOKUP(G52,NUTS_Europa!$A$2:$C$81,2,FALSE)</f>
        <v>FRD1</v>
      </c>
      <c r="E52" s="15">
        <f>VLOOKUP(G52,NUTS_Europa!$A$2:$C$81,3,FALSE)</f>
        <v>269</v>
      </c>
      <c r="F52" s="15">
        <v>43</v>
      </c>
      <c r="G52" s="15">
        <v>59</v>
      </c>
      <c r="H52" s="15">
        <v>3708286.6251132102</v>
      </c>
      <c r="I52" s="15">
        <v>1655730.395487647</v>
      </c>
      <c r="J52" s="15">
        <v>199058.85829999999</v>
      </c>
      <c r="K52" s="15">
        <v>14.139843750000001</v>
      </c>
      <c r="L52" s="15">
        <v>12.825749714189886</v>
      </c>
      <c r="M52" s="15">
        <v>31.929362070365638</v>
      </c>
      <c r="N52" s="15">
        <v>14828.264792447228</v>
      </c>
    </row>
    <row r="53" spans="2:14" s="15" customFormat="1" x14ac:dyDescent="0.25">
      <c r="B53" s="15" t="str">
        <f>VLOOKUP(F53,NUTS_Europa!$A$2:$C$81,2,FALSE)</f>
        <v>BE25</v>
      </c>
      <c r="C53" s="15">
        <f>VLOOKUP(F53,NUTS_Europa!$A$2:$C$81,3,FALSE)</f>
        <v>220</v>
      </c>
      <c r="D53" s="15" t="str">
        <f>VLOOKUP(G53,NUTS_Europa!$A$2:$C$81,2,FALSE)</f>
        <v>PT18</v>
      </c>
      <c r="E53" s="15">
        <f>VLOOKUP(G53,NUTS_Europa!$A$2:$C$81,3,FALSE)</f>
        <v>61</v>
      </c>
      <c r="F53" s="15">
        <v>43</v>
      </c>
      <c r="G53" s="15">
        <v>80</v>
      </c>
      <c r="H53" s="15">
        <v>12742365.197985025</v>
      </c>
      <c r="I53" s="15">
        <v>5092524.2821758604</v>
      </c>
      <c r="J53" s="15">
        <v>117768.50930000001</v>
      </c>
      <c r="K53" s="15">
        <v>105.75546875000001</v>
      </c>
      <c r="L53" s="15">
        <v>9.1588031242961634</v>
      </c>
      <c r="M53" s="15">
        <v>32.851411041928252</v>
      </c>
      <c r="N53" s="15">
        <v>19116.55296491554</v>
      </c>
    </row>
    <row r="54" spans="2:14" s="15" customFormat="1" x14ac:dyDescent="0.25">
      <c r="B54" s="15" t="str">
        <f>VLOOKUP(F54,NUTS_Europa!$A$2:$C$81,2,FALSE)</f>
        <v>DE50</v>
      </c>
      <c r="C54" s="15">
        <f>VLOOKUP(F54,NUTS_Europa!$A$2:$C$81,3,FALSE)</f>
        <v>1069</v>
      </c>
      <c r="D54" s="15" t="str">
        <f>VLOOKUP(G54,NUTS_Europa!$A$2:$C$81,2,FALSE)</f>
        <v>FRJ2</v>
      </c>
      <c r="E54" s="15">
        <f>VLOOKUP(G54,NUTS_Europa!$A$2:$C$81,3,FALSE)</f>
        <v>163</v>
      </c>
      <c r="F54" s="15">
        <v>44</v>
      </c>
      <c r="G54" s="15">
        <v>68</v>
      </c>
      <c r="H54" s="15">
        <v>2799800.8228877131</v>
      </c>
      <c r="I54" s="15">
        <v>4359273.0348589355</v>
      </c>
      <c r="J54" s="15">
        <v>122072.6309</v>
      </c>
      <c r="K54" s="15">
        <v>81.878906249999986</v>
      </c>
      <c r="L54" s="15">
        <v>13.341103985915632</v>
      </c>
      <c r="M54" s="15">
        <v>6.5116611615259758</v>
      </c>
      <c r="N54" s="15">
        <v>3181.447948688477</v>
      </c>
    </row>
    <row r="55" spans="2:14" s="15" customFormat="1" x14ac:dyDescent="0.25">
      <c r="B55" s="15" t="str">
        <f>VLOOKUP(F55,NUTS_Europa!$A$2:$C$81,2,FALSE)</f>
        <v>DE50</v>
      </c>
      <c r="C55" s="15">
        <f>VLOOKUP(F55,NUTS_Europa!$A$2:$C$81,3,FALSE)</f>
        <v>1069</v>
      </c>
      <c r="D55" s="15" t="str">
        <f>VLOOKUP(G55,NUTS_Europa!$A$2:$C$81,2,FALSE)</f>
        <v>NL11</v>
      </c>
      <c r="E55" s="15">
        <f>VLOOKUP(G55,NUTS_Europa!$A$2:$C$81,3,FALSE)</f>
        <v>218</v>
      </c>
      <c r="F55" s="15">
        <v>44</v>
      </c>
      <c r="G55" s="15">
        <v>70</v>
      </c>
      <c r="H55" s="15">
        <v>2248230.9553528316</v>
      </c>
      <c r="I55" s="15">
        <v>1998134.5162979788</v>
      </c>
      <c r="J55" s="15">
        <v>120437.3524</v>
      </c>
      <c r="K55" s="15">
        <v>21.091406250000002</v>
      </c>
      <c r="L55" s="15">
        <v>10.623025505256344</v>
      </c>
      <c r="M55" s="15">
        <v>9.0821666527777971</v>
      </c>
      <c r="N55" s="15">
        <v>5603.586288415795</v>
      </c>
    </row>
    <row r="56" spans="2:14" s="15" customFormat="1" x14ac:dyDescent="0.25">
      <c r="B56" s="15" t="str">
        <f>VLOOKUP(F56,NUTS_Europa!$A$2:$C$81,2,FALSE)</f>
        <v>DE60</v>
      </c>
      <c r="C56" s="15">
        <f>VLOOKUP(F56,NUTS_Europa!$A$2:$C$81,3,FALSE)</f>
        <v>245</v>
      </c>
      <c r="D56" s="15" t="str">
        <f>VLOOKUP(G56,NUTS_Europa!$A$2:$C$81,2,FALSE)</f>
        <v>FRE1</v>
      </c>
      <c r="E56" s="15">
        <f>VLOOKUP(G56,NUTS_Europa!$A$2:$C$81,3,FALSE)</f>
        <v>235</v>
      </c>
      <c r="F56" s="15">
        <v>45</v>
      </c>
      <c r="G56" s="15">
        <v>61</v>
      </c>
      <c r="H56" s="15">
        <v>3313155.2020322839</v>
      </c>
      <c r="I56" s="15">
        <v>10301228.035168525</v>
      </c>
      <c r="J56" s="15">
        <v>137713.6226</v>
      </c>
      <c r="K56" s="15">
        <v>27.883593749999999</v>
      </c>
      <c r="L56" s="15">
        <v>10.507090052632758</v>
      </c>
      <c r="M56" s="15">
        <v>3.3708579105826786</v>
      </c>
      <c r="N56" s="15">
        <v>1644.4693422969513</v>
      </c>
    </row>
    <row r="57" spans="2:14" s="15" customFormat="1" x14ac:dyDescent="0.25">
      <c r="B57" s="15" t="str">
        <f>VLOOKUP(F57,NUTS_Europa!$A$2:$C$81,2,FALSE)</f>
        <v>DE60</v>
      </c>
      <c r="C57" s="15">
        <f>VLOOKUP(F57,NUTS_Europa!$A$2:$C$81,3,FALSE)</f>
        <v>245</v>
      </c>
      <c r="D57" s="15" t="str">
        <f>VLOOKUP(G57,NUTS_Europa!$A$2:$C$81,2,FALSE)</f>
        <v>FRG0</v>
      </c>
      <c r="E57" s="15">
        <f>VLOOKUP(G57,NUTS_Europa!$A$2:$C$81,3,FALSE)</f>
        <v>283</v>
      </c>
      <c r="F57" s="15">
        <v>45</v>
      </c>
      <c r="G57" s="15">
        <v>62</v>
      </c>
      <c r="H57" s="15">
        <v>4698192.6205341751</v>
      </c>
      <c r="I57" s="15">
        <v>10753870.371964095</v>
      </c>
      <c r="J57" s="15">
        <v>117923.68180000001</v>
      </c>
      <c r="K57" s="15">
        <v>71.080468749999994</v>
      </c>
      <c r="L57" s="15">
        <v>8.8921972817131572</v>
      </c>
      <c r="M57" s="15">
        <v>4.4630171831237577</v>
      </c>
      <c r="N57" s="15">
        <v>2110.3462548504222</v>
      </c>
    </row>
    <row r="58" spans="2:14" s="15" customFormat="1" x14ac:dyDescent="0.25">
      <c r="B58" s="15" t="str">
        <f>VLOOKUP(F58,NUTS_Europa!$A$2:$C$81,2,FALSE)</f>
        <v>DE80</v>
      </c>
      <c r="C58" s="15">
        <f>VLOOKUP(F58,NUTS_Europa!$A$2:$C$81,3,FALSE)</f>
        <v>245</v>
      </c>
      <c r="D58" s="15" t="str">
        <f>VLOOKUP(G58,NUTS_Europa!$A$2:$C$81,2,FALSE)</f>
        <v>ES11</v>
      </c>
      <c r="E58" s="15">
        <f>VLOOKUP(G58,NUTS_Europa!$A$2:$C$81,3,FALSE)</f>
        <v>285</v>
      </c>
      <c r="F58" s="15">
        <v>46</v>
      </c>
      <c r="G58" s="15">
        <v>51</v>
      </c>
      <c r="H58" s="15">
        <v>37151.401447667464</v>
      </c>
      <c r="I58" s="15">
        <v>10183925.780481094</v>
      </c>
      <c r="J58" s="15">
        <v>127001.217</v>
      </c>
      <c r="K58" s="15">
        <v>78.589062499999997</v>
      </c>
      <c r="L58" s="15">
        <v>7.790096641117545</v>
      </c>
      <c r="M58" s="15">
        <v>3.1948865603431971E-2</v>
      </c>
      <c r="N58" s="15">
        <v>15.609481269928793</v>
      </c>
    </row>
    <row r="59" spans="2:14" s="15" customFormat="1" x14ac:dyDescent="0.25">
      <c r="B59" s="15" t="str">
        <f>VLOOKUP(F59,NUTS_Europa!$A$2:$C$81,2,FALSE)</f>
        <v>DE80</v>
      </c>
      <c r="C59" s="15">
        <f>VLOOKUP(F59,NUTS_Europa!$A$2:$C$81,3,FALSE)</f>
        <v>245</v>
      </c>
      <c r="D59" s="15" t="str">
        <f>VLOOKUP(G59,NUTS_Europa!$A$2:$C$81,2,FALSE)</f>
        <v>ES13</v>
      </c>
      <c r="E59" s="15">
        <f>VLOOKUP(G59,NUTS_Europa!$A$2:$C$81,3,FALSE)</f>
        <v>285</v>
      </c>
      <c r="F59" s="15">
        <v>46</v>
      </c>
      <c r="G59" s="15">
        <v>53</v>
      </c>
      <c r="H59" s="15">
        <v>43894.33833820749</v>
      </c>
      <c r="I59" s="15">
        <v>10183925.780481094</v>
      </c>
      <c r="J59" s="15">
        <v>117768.50930000001</v>
      </c>
      <c r="K59" s="15">
        <v>78.589062499999997</v>
      </c>
      <c r="L59" s="15">
        <v>7.790096641117545</v>
      </c>
      <c r="M59" s="15">
        <v>3.1948865603431971E-2</v>
      </c>
      <c r="N59" s="15">
        <v>15.609481269928793</v>
      </c>
    </row>
    <row r="60" spans="2:14" s="15" customFormat="1" x14ac:dyDescent="0.25">
      <c r="B60" s="15" t="str">
        <f>VLOOKUP(F60,NUTS_Europa!$A$2:$C$81,2,FALSE)</f>
        <v>DE93</v>
      </c>
      <c r="C60" s="15">
        <f>VLOOKUP(F60,NUTS_Europa!$A$2:$C$81,3,FALSE)</f>
        <v>245</v>
      </c>
      <c r="D60" s="15" t="str">
        <f>VLOOKUP(G60,NUTS_Europa!$A$2:$C$81,2,FALSE)</f>
        <v>FRI1</v>
      </c>
      <c r="E60" s="15">
        <f>VLOOKUP(G60,NUTS_Europa!$A$2:$C$81,3,FALSE)</f>
        <v>275</v>
      </c>
      <c r="F60" s="15">
        <v>47</v>
      </c>
      <c r="G60" s="15">
        <v>64</v>
      </c>
      <c r="H60" s="15">
        <v>506113.6002223643</v>
      </c>
      <c r="I60" s="15">
        <v>13477711.851236492</v>
      </c>
      <c r="J60" s="15">
        <v>154854.3009</v>
      </c>
      <c r="K60" s="15">
        <v>92.96875</v>
      </c>
      <c r="L60" s="15">
        <v>11.133777985058252</v>
      </c>
      <c r="M60" s="15">
        <v>0.45629654467189013</v>
      </c>
      <c r="N60" s="15">
        <v>193.20214708407869</v>
      </c>
    </row>
    <row r="61" spans="2:14" s="15" customFormat="1" x14ac:dyDescent="0.25">
      <c r="B61" s="15" t="str">
        <f>VLOOKUP(F61,NUTS_Europa!$A$2:$C$81,2,FALSE)</f>
        <v>DE93</v>
      </c>
      <c r="C61" s="15">
        <f>VLOOKUP(F61,NUTS_Europa!$A$2:$C$81,3,FALSE)</f>
        <v>245</v>
      </c>
      <c r="D61" s="15" t="str">
        <f>VLOOKUP(G61,NUTS_Europa!$A$2:$C$81,2,FALSE)</f>
        <v>FRI2</v>
      </c>
      <c r="E61" s="15">
        <f>VLOOKUP(G61,NUTS_Europa!$A$2:$C$81,3,FALSE)</f>
        <v>275</v>
      </c>
      <c r="F61" s="15">
        <v>47</v>
      </c>
      <c r="G61" s="15">
        <v>69</v>
      </c>
      <c r="H61" s="15">
        <v>472628.57689834008</v>
      </c>
      <c r="I61" s="15">
        <v>13477711.851236492</v>
      </c>
      <c r="J61" s="15">
        <v>114346.8514</v>
      </c>
      <c r="K61" s="15">
        <v>92.96875</v>
      </c>
      <c r="L61" s="15">
        <v>11.133777985058252</v>
      </c>
      <c r="M61" s="15">
        <v>0.45629654467189013</v>
      </c>
      <c r="N61" s="15">
        <v>193.20214708407869</v>
      </c>
    </row>
    <row r="62" spans="2:14" s="15" customFormat="1" x14ac:dyDescent="0.25">
      <c r="B62" s="15" t="str">
        <f>VLOOKUP(F62,NUTS_Europa!$A$2:$C$81,2,FALSE)</f>
        <v>DE94</v>
      </c>
      <c r="C62" s="15">
        <f>VLOOKUP(F62,NUTS_Europa!$A$2:$C$81,3,FALSE)</f>
        <v>1069</v>
      </c>
      <c r="D62" s="15" t="str">
        <f>VLOOKUP(G62,NUTS_Europa!$A$2:$C$81,2,FALSE)</f>
        <v>FRE1</v>
      </c>
      <c r="E62" s="15">
        <f>VLOOKUP(G62,NUTS_Europa!$A$2:$C$81,3,FALSE)</f>
        <v>235</v>
      </c>
      <c r="F62" s="15">
        <v>48</v>
      </c>
      <c r="G62" s="15">
        <v>61</v>
      </c>
      <c r="H62" s="15">
        <v>606570.19337666593</v>
      </c>
      <c r="I62" s="15">
        <v>2180968.9058489851</v>
      </c>
      <c r="J62" s="15">
        <v>507158.32770000002</v>
      </c>
      <c r="K62" s="15">
        <v>31.848437499999999</v>
      </c>
      <c r="L62" s="15">
        <v>10.853994366048365</v>
      </c>
      <c r="M62" s="15">
        <v>2.8528552110197252</v>
      </c>
      <c r="N62" s="15">
        <v>1644.4693422969513</v>
      </c>
    </row>
    <row r="63" spans="2:14" s="15" customFormat="1" x14ac:dyDescent="0.25">
      <c r="B63" s="15" t="str">
        <f>VLOOKUP(F63,NUTS_Europa!$A$2:$C$81,2,FALSE)</f>
        <v>DE94</v>
      </c>
      <c r="C63" s="15">
        <f>VLOOKUP(F63,NUTS_Europa!$A$2:$C$81,3,FALSE)</f>
        <v>1069</v>
      </c>
      <c r="D63" s="15" t="str">
        <f>VLOOKUP(G63,NUTS_Europa!$A$2:$C$81,2,FALSE)</f>
        <v>FRF2</v>
      </c>
      <c r="E63" s="15">
        <f>VLOOKUP(G63,NUTS_Europa!$A$2:$C$81,3,FALSE)</f>
        <v>235</v>
      </c>
      <c r="F63" s="15">
        <v>48</v>
      </c>
      <c r="G63" s="15">
        <v>67</v>
      </c>
      <c r="H63" s="15">
        <v>1142912.5537913428</v>
      </c>
      <c r="I63" s="15">
        <v>2180968.9058489851</v>
      </c>
      <c r="J63" s="15">
        <v>126450.71709999999</v>
      </c>
      <c r="K63" s="15">
        <v>31.848437499999999</v>
      </c>
      <c r="L63" s="15">
        <v>10.853994366048365</v>
      </c>
      <c r="M63" s="15">
        <v>2.8528552110197252</v>
      </c>
      <c r="N63" s="15">
        <v>1644.4693422969513</v>
      </c>
    </row>
    <row r="64" spans="2:14" s="15" customFormat="1" x14ac:dyDescent="0.25">
      <c r="B64" s="15" t="str">
        <f>VLOOKUP(F64,NUTS_Europa!$A$2:$C$81,2,FALSE)</f>
        <v>DEA1</v>
      </c>
      <c r="C64" s="15">
        <f>VLOOKUP(F64,NUTS_Europa!$A$2:$C$81,3,FALSE)</f>
        <v>245</v>
      </c>
      <c r="D64" s="15" t="str">
        <f>VLOOKUP(G64,NUTS_Europa!$A$2:$C$81,2,FALSE)</f>
        <v>ES11</v>
      </c>
      <c r="E64" s="15">
        <f>VLOOKUP(G64,NUTS_Europa!$A$2:$C$81,3,FALSE)</f>
        <v>285</v>
      </c>
      <c r="F64" s="15">
        <v>49</v>
      </c>
      <c r="G64" s="15">
        <v>51</v>
      </c>
      <c r="H64" s="15">
        <v>35942.181762129891</v>
      </c>
      <c r="I64" s="15">
        <v>10183925.780481094</v>
      </c>
      <c r="J64" s="15">
        <v>176841.96369999999</v>
      </c>
      <c r="K64" s="15">
        <v>78.589062499999997</v>
      </c>
      <c r="L64" s="15">
        <v>7.790096641117545</v>
      </c>
      <c r="M64" s="15">
        <v>3.1948865603431971E-2</v>
      </c>
      <c r="N64" s="15">
        <v>15.609481269928793</v>
      </c>
    </row>
    <row r="65" spans="2:14" s="15" customFormat="1" x14ac:dyDescent="0.25">
      <c r="B65" s="15" t="str">
        <f>VLOOKUP(F65,NUTS_Europa!$A$2:$C$81,2,FALSE)</f>
        <v>DEA1</v>
      </c>
      <c r="C65" s="15">
        <f>VLOOKUP(F65,NUTS_Europa!$A$2:$C$81,3,FALSE)</f>
        <v>245</v>
      </c>
      <c r="D65" s="15" t="str">
        <f>VLOOKUP(G65,NUTS_Europa!$A$2:$C$81,2,FALSE)</f>
        <v>ES13</v>
      </c>
      <c r="E65" s="15">
        <f>VLOOKUP(G65,NUTS_Europa!$A$2:$C$81,3,FALSE)</f>
        <v>285</v>
      </c>
      <c r="F65" s="15">
        <v>49</v>
      </c>
      <c r="G65" s="15">
        <v>53</v>
      </c>
      <c r="H65" s="15">
        <v>42685.118652669917</v>
      </c>
      <c r="I65" s="15">
        <v>10183925.780481094</v>
      </c>
      <c r="J65" s="15">
        <v>199058.85829999999</v>
      </c>
      <c r="K65" s="15">
        <v>78.589062499999997</v>
      </c>
      <c r="L65" s="15">
        <v>7.790096641117545</v>
      </c>
      <c r="M65" s="15">
        <v>3.1948865603431971E-2</v>
      </c>
      <c r="N65" s="15">
        <v>15.609481269928793</v>
      </c>
    </row>
    <row r="66" spans="2:14" s="15" customFormat="1" x14ac:dyDescent="0.25">
      <c r="B66" s="15" t="str">
        <f>VLOOKUP(F66,NUTS_Europa!$A$2:$C$81,2,FALSE)</f>
        <v>DEF0</v>
      </c>
      <c r="C66" s="15">
        <f>VLOOKUP(F66,NUTS_Europa!$A$2:$C$81,3,FALSE)</f>
        <v>245</v>
      </c>
      <c r="D66" s="15" t="str">
        <f>VLOOKUP(G66,NUTS_Europa!$A$2:$C$81,2,FALSE)</f>
        <v>FRG0</v>
      </c>
      <c r="E66" s="15">
        <f>VLOOKUP(G66,NUTS_Europa!$A$2:$C$81,3,FALSE)</f>
        <v>283</v>
      </c>
      <c r="F66" s="15">
        <v>50</v>
      </c>
      <c r="G66" s="15">
        <v>62</v>
      </c>
      <c r="H66" s="15">
        <v>4590128.1198620498</v>
      </c>
      <c r="I66" s="15">
        <v>10753870.371964095</v>
      </c>
      <c r="J66" s="15">
        <v>199058.85829999999</v>
      </c>
      <c r="K66" s="15">
        <v>71.080468749999994</v>
      </c>
      <c r="L66" s="15">
        <v>8.8921972817131572</v>
      </c>
      <c r="M66" s="15">
        <v>4.4630171831237577</v>
      </c>
      <c r="N66" s="15">
        <v>2110.3462548504222</v>
      </c>
    </row>
    <row r="67" spans="2:14" s="15" customFormat="1" x14ac:dyDescent="0.25">
      <c r="B67" s="15" t="str">
        <f>VLOOKUP(F67,NUTS_Europa!$A$2:$C$81,2,FALSE)</f>
        <v>DEF0</v>
      </c>
      <c r="C67" s="15">
        <f>VLOOKUP(F67,NUTS_Europa!$A$2:$C$81,3,FALSE)</f>
        <v>245</v>
      </c>
      <c r="D67" s="15" t="str">
        <f>VLOOKUP(G67,NUTS_Europa!$A$2:$C$81,2,FALSE)</f>
        <v>FRF2</v>
      </c>
      <c r="E67" s="15">
        <f>VLOOKUP(G67,NUTS_Europa!$A$2:$C$81,3,FALSE)</f>
        <v>235</v>
      </c>
      <c r="F67" s="15">
        <v>50</v>
      </c>
      <c r="G67" s="15">
        <v>67</v>
      </c>
      <c r="H67" s="15">
        <v>3765289.2208359609</v>
      </c>
      <c r="I67" s="15">
        <v>10301228.035168525</v>
      </c>
      <c r="J67" s="15">
        <v>142392.87169999999</v>
      </c>
      <c r="K67" s="15">
        <v>27.883593749999999</v>
      </c>
      <c r="L67" s="15">
        <v>10.507090052632758</v>
      </c>
      <c r="M67" s="15">
        <v>3.3708579105826786</v>
      </c>
      <c r="N67" s="15">
        <v>1644.4693422969513</v>
      </c>
    </row>
    <row r="68" spans="2:14" s="15" customFormat="1" x14ac:dyDescent="0.25">
      <c r="B68" s="15" t="str">
        <f>VLOOKUP(F68,NUTS_Europa!$A$2:$C$81,2,FALSE)</f>
        <v>ES21</v>
      </c>
      <c r="C68" s="15">
        <f>VLOOKUP(F68,NUTS_Europa!$A$2:$C$81,3,FALSE)</f>
        <v>1063</v>
      </c>
      <c r="D68" s="15" t="str">
        <f>VLOOKUP(G68,NUTS_Europa!$A$2:$C$81,2,FALSE)</f>
        <v>ES61</v>
      </c>
      <c r="E68" s="15">
        <f>VLOOKUP(G68,NUTS_Europa!$A$2:$C$81,3,FALSE)</f>
        <v>297</v>
      </c>
      <c r="F68" s="15">
        <v>54</v>
      </c>
      <c r="G68" s="15">
        <v>57</v>
      </c>
      <c r="H68" s="15">
        <v>1088812.227837211</v>
      </c>
      <c r="I68" s="15">
        <v>11037725.579273464</v>
      </c>
      <c r="J68" s="15">
        <v>199597.76430000001</v>
      </c>
      <c r="K68" s="15">
        <v>45.78125</v>
      </c>
      <c r="L68" s="15">
        <v>9.0255230925325591</v>
      </c>
      <c r="M68" s="15">
        <v>1.6106890144568826</v>
      </c>
      <c r="N68" s="15">
        <v>930.08608807828614</v>
      </c>
    </row>
    <row r="69" spans="2:14" s="15" customFormat="1" x14ac:dyDescent="0.25">
      <c r="B69" s="15" t="str">
        <f>VLOOKUP(F69,NUTS_Europa!$A$2:$C$81,2,FALSE)</f>
        <v>ES21</v>
      </c>
      <c r="C69" s="15">
        <f>VLOOKUP(F69,NUTS_Europa!$A$2:$C$81,3,FALSE)</f>
        <v>1063</v>
      </c>
      <c r="D69" s="15" t="str">
        <f>VLOOKUP(G69,NUTS_Europa!$A$2:$C$81,2,FALSE)</f>
        <v>FRD2</v>
      </c>
      <c r="E69" s="15">
        <f>VLOOKUP(G69,NUTS_Europa!$A$2:$C$81,3,FALSE)</f>
        <v>271</v>
      </c>
      <c r="F69" s="15">
        <v>54</v>
      </c>
      <c r="G69" s="15">
        <v>60</v>
      </c>
      <c r="H69" s="15">
        <v>278286.24218795553</v>
      </c>
      <c r="I69" s="15">
        <v>14550780.488189625</v>
      </c>
      <c r="J69" s="15">
        <v>159445.52859999999</v>
      </c>
      <c r="K69" s="15">
        <v>130.390625</v>
      </c>
      <c r="L69" s="15">
        <v>8.5316671068394427</v>
      </c>
      <c r="M69" s="15">
        <v>0.66225069600316533</v>
      </c>
      <c r="N69" s="15">
        <v>323.56046576339998</v>
      </c>
    </row>
    <row r="70" spans="2:14" s="15" customFormat="1" x14ac:dyDescent="0.25">
      <c r="B70" s="15" t="str">
        <f>VLOOKUP(F70,NUTS_Europa!$A$2:$C$81,2,FALSE)</f>
        <v>ES51</v>
      </c>
      <c r="C70" s="15">
        <f>VLOOKUP(F70,NUTS_Europa!$A$2:$C$81,3,FALSE)</f>
        <v>1064</v>
      </c>
      <c r="D70" s="15" t="str">
        <f>VLOOKUP(G70,NUTS_Europa!$A$2:$C$81,2,FALSE)</f>
        <v>ES62</v>
      </c>
      <c r="E70" s="15">
        <f>VLOOKUP(G70,NUTS_Europa!$A$2:$C$81,3,FALSE)</f>
        <v>462</v>
      </c>
      <c r="F70" s="15">
        <v>55</v>
      </c>
      <c r="G70" s="15">
        <v>58</v>
      </c>
      <c r="H70" s="15">
        <v>1079348.9161909623</v>
      </c>
      <c r="I70" s="15">
        <v>1978217.083088462</v>
      </c>
      <c r="J70" s="15">
        <v>114203.5226</v>
      </c>
      <c r="K70" s="15">
        <v>26.015625</v>
      </c>
      <c r="L70" s="15">
        <v>12.936327688376677</v>
      </c>
      <c r="M70" s="15">
        <v>1.7414835659740924</v>
      </c>
      <c r="N70" s="15">
        <v>1005.6128916205673</v>
      </c>
    </row>
    <row r="71" spans="2:14" s="15" customFormat="1" x14ac:dyDescent="0.25">
      <c r="B71" s="15" t="str">
        <f>VLOOKUP(F71,NUTS_Europa!$A$2:$C$81,2,FALSE)</f>
        <v>ES51</v>
      </c>
      <c r="C71" s="15">
        <f>VLOOKUP(F71,NUTS_Europa!$A$2:$C$81,3,FALSE)</f>
        <v>1064</v>
      </c>
      <c r="D71" s="15" t="str">
        <f>VLOOKUP(G71,NUTS_Europa!$A$2:$C$81,2,FALSE)</f>
        <v>FRD2</v>
      </c>
      <c r="E71" s="15">
        <f>VLOOKUP(G71,NUTS_Europa!$A$2:$C$81,3,FALSE)</f>
        <v>271</v>
      </c>
      <c r="F71" s="15">
        <v>55</v>
      </c>
      <c r="G71" s="15">
        <v>60</v>
      </c>
      <c r="H71" s="15">
        <v>170363.52098564262</v>
      </c>
      <c r="I71" s="15">
        <v>5833539.046099456</v>
      </c>
      <c r="J71" s="15">
        <v>507158.32770000002</v>
      </c>
      <c r="K71" s="15">
        <v>120.390625</v>
      </c>
      <c r="L71" s="15">
        <v>12.203365067249607</v>
      </c>
      <c r="M71" s="15">
        <v>0.66225069600316533</v>
      </c>
      <c r="N71" s="15">
        <v>323.56046576339998</v>
      </c>
    </row>
    <row r="72" spans="2:14" s="15" customFormat="1" x14ac:dyDescent="0.25">
      <c r="B72" s="15" t="str">
        <f>VLOOKUP(F72,NUTS_Europa!$A$2:$C$81,2,FALSE)</f>
        <v>ES52</v>
      </c>
      <c r="C72" s="15">
        <f>VLOOKUP(F72,NUTS_Europa!$A$2:$C$81,3,FALSE)</f>
        <v>1063</v>
      </c>
      <c r="D72" s="15" t="str">
        <f>VLOOKUP(G72,NUTS_Europa!$A$2:$C$81,2,FALSE)</f>
        <v>ES61</v>
      </c>
      <c r="E72" s="15">
        <f>VLOOKUP(G72,NUTS_Europa!$A$2:$C$81,3,FALSE)</f>
        <v>297</v>
      </c>
      <c r="F72" s="15">
        <v>56</v>
      </c>
      <c r="G72" s="15">
        <v>57</v>
      </c>
      <c r="H72" s="15">
        <v>790838.68762739433</v>
      </c>
      <c r="I72" s="15">
        <v>11037725.579273464</v>
      </c>
      <c r="J72" s="15">
        <v>176841.96369999999</v>
      </c>
      <c r="K72" s="15">
        <v>45.78125</v>
      </c>
      <c r="L72" s="15">
        <v>9.0255230925325591</v>
      </c>
      <c r="M72" s="15">
        <v>1.6106890144568826</v>
      </c>
      <c r="N72" s="15">
        <v>930.08608807828614</v>
      </c>
    </row>
    <row r="73" spans="2:14" s="15" customFormat="1" x14ac:dyDescent="0.25">
      <c r="B73" s="15" t="str">
        <f>VLOOKUP(F73,NUTS_Europa!$A$2:$C$81,2,FALSE)</f>
        <v>ES52</v>
      </c>
      <c r="C73" s="15">
        <f>VLOOKUP(F73,NUTS_Europa!$A$2:$C$81,3,FALSE)</f>
        <v>1063</v>
      </c>
      <c r="D73" s="15" t="str">
        <f>VLOOKUP(G73,NUTS_Europa!$A$2:$C$81,2,FALSE)</f>
        <v>ES62</v>
      </c>
      <c r="E73" s="15">
        <f>VLOOKUP(G73,NUTS_Europa!$A$2:$C$81,3,FALSE)</f>
        <v>462</v>
      </c>
      <c r="F73" s="15">
        <v>56</v>
      </c>
      <c r="G73" s="15">
        <v>58</v>
      </c>
      <c r="H73" s="15">
        <v>1091407.6430009918</v>
      </c>
      <c r="I73" s="15">
        <v>10686806.644686513</v>
      </c>
      <c r="J73" s="15">
        <v>163171.4883</v>
      </c>
      <c r="K73" s="15">
        <v>35.9375</v>
      </c>
      <c r="L73" s="15">
        <v>9.2646297279665113</v>
      </c>
      <c r="M73" s="15">
        <v>1.7414835659740924</v>
      </c>
      <c r="N73" s="15">
        <v>1005.6128916205673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PT16</v>
      </c>
      <c r="E74" s="15">
        <f>VLOOKUP(G74,NUTS_Europa!$A$2:$C$81,3,FALSE)</f>
        <v>294</v>
      </c>
      <c r="F74" s="15">
        <v>66</v>
      </c>
      <c r="G74" s="15">
        <v>78</v>
      </c>
      <c r="H74" s="15">
        <v>2841927.5832375782</v>
      </c>
      <c r="I74" s="15">
        <v>2905163.1585236317</v>
      </c>
      <c r="J74" s="15">
        <v>119215.969</v>
      </c>
      <c r="K74" s="15">
        <v>48.385156250000001</v>
      </c>
      <c r="L74" s="15">
        <v>12.823134763108255</v>
      </c>
      <c r="M74" s="15">
        <v>5.3819618777711673</v>
      </c>
      <c r="N74" s="15">
        <v>3107.7928912121797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863948.64378174429</v>
      </c>
      <c r="I75" s="15">
        <v>2332581.0247489987</v>
      </c>
      <c r="J75" s="15">
        <v>192445.7181</v>
      </c>
      <c r="K75" s="15">
        <v>36.171875</v>
      </c>
      <c r="L75" s="15">
        <v>12.697221052942727</v>
      </c>
      <c r="M75" s="15">
        <v>1.6106890144568826</v>
      </c>
      <c r="N75" s="15">
        <v>930.08608807828614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NL34</v>
      </c>
      <c r="E76" s="15">
        <f>VLOOKUP(G76,NUTS_Europa!$A$2:$C$81,3,FALSE)</f>
        <v>218</v>
      </c>
      <c r="F76" s="15">
        <v>71</v>
      </c>
      <c r="G76" s="15">
        <v>74</v>
      </c>
      <c r="H76" s="15">
        <v>3309919.3651305586</v>
      </c>
      <c r="I76" s="15">
        <v>1490337.2993843763</v>
      </c>
      <c r="J76" s="15">
        <v>117768.50930000001</v>
      </c>
      <c r="K76" s="15">
        <v>5.3125</v>
      </c>
      <c r="L76" s="15">
        <v>10.068624335611791</v>
      </c>
      <c r="M76" s="15">
        <v>10.847278807790037</v>
      </c>
      <c r="N76" s="15">
        <v>5603.586288415795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NL41</v>
      </c>
      <c r="E77" s="15">
        <f>VLOOKUP(G77,NUTS_Europa!$A$2:$C$81,3,FALSE)</f>
        <v>218</v>
      </c>
      <c r="F77" s="15">
        <v>71</v>
      </c>
      <c r="G77" s="15">
        <v>75</v>
      </c>
      <c r="H77" s="15">
        <v>2905256.3813126124</v>
      </c>
      <c r="I77" s="15">
        <v>1490337.2993843763</v>
      </c>
      <c r="J77" s="15">
        <v>126450.71709999999</v>
      </c>
      <c r="K77" s="15">
        <v>5.3125</v>
      </c>
      <c r="L77" s="15">
        <v>10.068624335611791</v>
      </c>
      <c r="M77" s="15">
        <v>10.847278807790037</v>
      </c>
      <c r="N77" s="15">
        <v>5603.586288415795</v>
      </c>
    </row>
    <row r="78" spans="2:14" s="15" customFormat="1" x14ac:dyDescent="0.25">
      <c r="B78" s="15" t="str">
        <f>VLOOKUP(F78,NUTS_Europa!$A$2:$C$81,2,FALSE)</f>
        <v>NL32</v>
      </c>
      <c r="C78" s="15">
        <f>VLOOKUP(F78,NUTS_Europa!$A$2:$C$81,3,FALSE)</f>
        <v>253</v>
      </c>
      <c r="D78" s="15" t="str">
        <f>VLOOKUP(G78,NUTS_Europa!$A$2:$C$81,2,FALSE)</f>
        <v>NL34</v>
      </c>
      <c r="E78" s="15">
        <f>VLOOKUP(G78,NUTS_Europa!$A$2:$C$81,3,FALSE)</f>
        <v>218</v>
      </c>
      <c r="F78" s="15">
        <v>72</v>
      </c>
      <c r="G78" s="15">
        <v>74</v>
      </c>
      <c r="H78" s="15">
        <v>2836066.6140022175</v>
      </c>
      <c r="I78" s="15">
        <v>1734984.8929888038</v>
      </c>
      <c r="J78" s="15">
        <v>120125.8052</v>
      </c>
      <c r="K78" s="15">
        <v>13.983593750000001</v>
      </c>
      <c r="L78" s="15">
        <v>10.566803052887218</v>
      </c>
      <c r="M78" s="15">
        <v>10.847278807790037</v>
      </c>
      <c r="N78" s="15">
        <v>5603.586288415795</v>
      </c>
    </row>
    <row r="79" spans="2:14" s="15" customFormat="1" x14ac:dyDescent="0.25">
      <c r="B79" s="15" t="str">
        <f>VLOOKUP(F79,NUTS_Europa!$A$2:$C$81,2,FALSE)</f>
        <v>NL32</v>
      </c>
      <c r="C79" s="15">
        <f>VLOOKUP(F79,NUTS_Europa!$A$2:$C$81,3,FALSE)</f>
        <v>253</v>
      </c>
      <c r="D79" s="15" t="str">
        <f>VLOOKUP(G79,NUTS_Europa!$A$2:$C$81,2,FALSE)</f>
        <v>PT11</v>
      </c>
      <c r="E79" s="15">
        <f>VLOOKUP(G79,NUTS_Europa!$A$2:$C$81,3,FALSE)</f>
        <v>288</v>
      </c>
      <c r="F79" s="15">
        <v>72</v>
      </c>
      <c r="G79" s="15">
        <v>76</v>
      </c>
      <c r="H79" s="15">
        <v>611800.96850769687</v>
      </c>
      <c r="I79" s="15">
        <v>3922237.0664655301</v>
      </c>
      <c r="J79" s="15">
        <v>114346.8514</v>
      </c>
      <c r="K79" s="15">
        <v>69.30859375</v>
      </c>
      <c r="L79" s="15">
        <v>12.20054982521614</v>
      </c>
      <c r="M79" s="15">
        <v>2.0273101656583075</v>
      </c>
      <c r="N79" s="15">
        <v>990.49714165063278</v>
      </c>
    </row>
    <row r="80" spans="2:14" s="15" customFormat="1" x14ac:dyDescent="0.25">
      <c r="B80" s="15" t="str">
        <f>VLOOKUP(F80,NUTS_Europa!$A$2:$C$81,2,FALSE)</f>
        <v>NL33</v>
      </c>
      <c r="C80" s="15">
        <f>VLOOKUP(F80,NUTS_Europa!$A$2:$C$81,3,FALSE)</f>
        <v>220</v>
      </c>
      <c r="D80" s="15" t="str">
        <f>VLOOKUP(G80,NUTS_Europa!$A$2:$C$81,2,FALSE)</f>
        <v>NL41</v>
      </c>
      <c r="E80" s="15">
        <f>VLOOKUP(G80,NUTS_Europa!$A$2:$C$81,3,FALSE)</f>
        <v>218</v>
      </c>
      <c r="F80" s="15">
        <v>73</v>
      </c>
      <c r="G80" s="15">
        <v>75</v>
      </c>
      <c r="H80" s="15">
        <v>2580653.3216055431</v>
      </c>
      <c r="I80" s="15">
        <v>1468187.2587170184</v>
      </c>
      <c r="J80" s="15">
        <v>176841.96369999999</v>
      </c>
      <c r="K80" s="15">
        <v>9.765625</v>
      </c>
      <c r="L80" s="15">
        <v>11.123135486724316</v>
      </c>
      <c r="M80" s="15">
        <v>9.6790427234044145</v>
      </c>
      <c r="N80" s="15">
        <v>5603.586288415795</v>
      </c>
    </row>
    <row r="81" spans="2:29" s="15" customFormat="1" x14ac:dyDescent="0.25">
      <c r="B81" s="15" t="str">
        <f>VLOOKUP(F81,NUTS_Europa!$A$2:$C$81,2,FALSE)</f>
        <v>NL33</v>
      </c>
      <c r="C81" s="15">
        <f>VLOOKUP(F81,NUTS_Europa!$A$2:$C$81,3,FALSE)</f>
        <v>220</v>
      </c>
      <c r="D81" s="15" t="str">
        <f>VLOOKUP(G81,NUTS_Europa!$A$2:$C$81,2,FALSE)</f>
        <v>PT11</v>
      </c>
      <c r="E81" s="15">
        <f>VLOOKUP(G81,NUTS_Europa!$A$2:$C$81,3,FALSE)</f>
        <v>288</v>
      </c>
      <c r="F81" s="15">
        <v>73</v>
      </c>
      <c r="G81" s="15">
        <v>76</v>
      </c>
      <c r="H81" s="15">
        <v>637272.89065047505</v>
      </c>
      <c r="I81" s="15">
        <v>3682405.6426702598</v>
      </c>
      <c r="J81" s="15">
        <v>163171.4883</v>
      </c>
      <c r="K81" s="15">
        <v>65.680468750000003</v>
      </c>
      <c r="L81" s="15">
        <v>12.756882259053237</v>
      </c>
      <c r="M81" s="15">
        <v>1.8208112482151673</v>
      </c>
      <c r="N81" s="15">
        <v>990.49714165063278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2596537.146910985</v>
      </c>
      <c r="I82" s="15">
        <v>1764267.4105835655</v>
      </c>
      <c r="J82" s="15">
        <v>127001.217</v>
      </c>
      <c r="K82" s="15">
        <v>24.039062499999996</v>
      </c>
      <c r="L82" s="15">
        <v>8.0362620611550586</v>
      </c>
      <c r="M82" s="15">
        <v>5.0096473080320152</v>
      </c>
      <c r="N82" s="15">
        <v>3107.7928912121797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790508.52790956991</v>
      </c>
      <c r="I83" s="15">
        <v>947533.76010465191</v>
      </c>
      <c r="J83" s="15">
        <v>113696.3812</v>
      </c>
      <c r="K83" s="15">
        <v>5.859375</v>
      </c>
      <c r="L83" s="15">
        <v>7.9103483509895298</v>
      </c>
      <c r="M83" s="15">
        <v>1.499264407404586</v>
      </c>
      <c r="N83" s="15">
        <v>930.08608807828614</v>
      </c>
    </row>
    <row r="84" spans="2:29" s="15" customFormat="1" x14ac:dyDescent="0.25">
      <c r="N84" s="15">
        <f>SUM(N4:N83)</f>
        <v>304313.59822705138</v>
      </c>
    </row>
    <row r="85" spans="2:29" s="15" customFormat="1" x14ac:dyDescent="0.25">
      <c r="B85" s="15" t="s">
        <v>13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106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tr">
        <f>'30 buques 12,8 kn 30000'!P86</f>
        <v>Tiempo C/D</v>
      </c>
      <c r="Q86" s="15" t="str">
        <f>'30 buques 12,8 kn 30000'!Q86</f>
        <v>Tiempo total</v>
      </c>
      <c r="R86" s="15" t="str">
        <f>'30 buques 12,8 kn 30000'!R86</f>
        <v>TEUs/buque</v>
      </c>
      <c r="S86" s="15" t="str">
        <f>'30 buques 12,8 kn 30000'!S86</f>
        <v>Coste variable</v>
      </c>
      <c r="T86" s="15" t="str">
        <f>'30 buques 12,8 kn 30000'!T86</f>
        <v>Coste fijo</v>
      </c>
      <c r="U86" s="15" t="str">
        <f>'30 buques 12,8 kn 30000'!U86</f>
        <v>Coste Total</v>
      </c>
      <c r="V86" s="15" t="str">
        <f>'30 buques 12,8 kn 30000'!V86</f>
        <v>Nodo inicial</v>
      </c>
      <c r="W86" s="15" t="str">
        <f>'30 buques 12,8 kn 30000'!W86</f>
        <v>Puerto O</v>
      </c>
      <c r="X86" s="15" t="str">
        <f>'30 buques 12,8 kn 30000'!X86</f>
        <v>Nodo final</v>
      </c>
      <c r="Y86" s="15" t="str">
        <f>'30 buques 12,8 kn 30000'!Y86</f>
        <v>Puerto D</v>
      </c>
    </row>
    <row r="87" spans="2:29" s="15" customFormat="1" x14ac:dyDescent="0.25">
      <c r="B87" s="15" t="str">
        <f>VLOOKUP(F87,NUTS_Europa!$A$2:$C$81,2,FALSE)</f>
        <v>DE80</v>
      </c>
      <c r="C87" s="15">
        <f>VLOOKUP(F87,NUTS_Europa!$A$2:$C$81,3,FALSE)</f>
        <v>1069</v>
      </c>
      <c r="D87" s="15" t="str">
        <f>VLOOKUP(G87,NUTS_Europa!$A$2:$C$81,2,FALSE)</f>
        <v>ES11</v>
      </c>
      <c r="E87" s="15">
        <f>VLOOKUP(G87,NUTS_Europa!$A$2:$C$81,3,FALSE)</f>
        <v>288</v>
      </c>
      <c r="F87" s="15">
        <v>6</v>
      </c>
      <c r="G87" s="15">
        <v>11</v>
      </c>
      <c r="H87" s="15">
        <v>523345.72910797171</v>
      </c>
      <c r="I87" s="15">
        <v>4762334.6713274308</v>
      </c>
      <c r="J87" s="15">
        <f>I87/30</f>
        <v>158744.48904424769</v>
      </c>
      <c r="K87" s="15">
        <v>142841.86170000001</v>
      </c>
      <c r="L87" s="15">
        <v>90.52734375</v>
      </c>
      <c r="M87" s="15">
        <v>12.256772277585263</v>
      </c>
      <c r="N87" s="15">
        <v>1.7153066639282237</v>
      </c>
      <c r="O87" s="17">
        <v>990.49714165063278</v>
      </c>
      <c r="P87" s="15">
        <f>N87*(R87/O87)</f>
        <v>1.2537966769035558</v>
      </c>
      <c r="Q87" s="15">
        <f>P87+M87+L87</f>
        <v>104.03791270448882</v>
      </c>
      <c r="R87" s="15">
        <v>724</v>
      </c>
      <c r="S87" s="15">
        <f>H87*(R87/O87)</f>
        <v>382537.50762242742</v>
      </c>
      <c r="T87" s="15">
        <f>2*J87</f>
        <v>317488.97808849538</v>
      </c>
      <c r="U87" s="15">
        <f>T87+S87</f>
        <v>700026.48571092286</v>
      </c>
      <c r="V87" s="15" t="str">
        <f>VLOOKUP(B87,NUTS_Europa!$B$2:$F$41,5,FALSE)</f>
        <v>Mecklenburg-Vorpommern</v>
      </c>
      <c r="W87" s="15" t="str">
        <f>VLOOKUP(C87,Puertos!$N$3:$O$27,2,FALSE)</f>
        <v>Hamburgo</v>
      </c>
      <c r="X87" s="15" t="str">
        <f>VLOOKUP(D87,NUTS_Europa!$B$2:$F$41,5,FALSE)</f>
        <v>Galicia</v>
      </c>
      <c r="Y87" s="15" t="str">
        <f>VLOOKUP(E87,Puertos!$N$3:$O$27,2,FALSE)</f>
        <v>Vigo</v>
      </c>
      <c r="Z87" s="15">
        <f>Q87/24</f>
        <v>4.334913029353701</v>
      </c>
      <c r="AA87" s="15">
        <f>SUM(Q87:Q90)</f>
        <v>340.59399892655517</v>
      </c>
      <c r="AB87" s="15">
        <f>AA87/24</f>
        <v>14.191416621939799</v>
      </c>
      <c r="AC87" s="15">
        <f>AB87/7</f>
        <v>2.0273452317056857</v>
      </c>
    </row>
    <row r="88" spans="2:29" s="15" customFormat="1" x14ac:dyDescent="0.25">
      <c r="B88" s="15" t="str">
        <f>VLOOKUP(G88,NUTS_Europa!$A$2:$C$81,2,FALSE)</f>
        <v>ES11</v>
      </c>
      <c r="C88" s="15">
        <f>VLOOKUP(G88,NUTS_Europa!$A$2:$C$81,3,FALSE)</f>
        <v>288</v>
      </c>
      <c r="D88" s="15" t="str">
        <f>VLOOKUP(F88,NUTS_Europa!$A$2:$C$81,2,FALSE)</f>
        <v>DEA1</v>
      </c>
      <c r="E88" s="15">
        <f>VLOOKUP(F88,NUTS_Europa!$A$2:$C$81,3,FALSE)</f>
        <v>253</v>
      </c>
      <c r="F88" s="15">
        <v>9</v>
      </c>
      <c r="G88" s="15">
        <v>11</v>
      </c>
      <c r="H88" s="15">
        <v>544173.78566435818</v>
      </c>
      <c r="I88" s="15">
        <v>3922237.0664655301</v>
      </c>
      <c r="J88" s="15">
        <f t="shared" ref="J88:J132" si="1">I88/30</f>
        <v>130741.23554885101</v>
      </c>
      <c r="K88" s="15">
        <v>142392.87169999999</v>
      </c>
      <c r="L88" s="15">
        <v>69.30859375</v>
      </c>
      <c r="M88" s="15">
        <v>12.20054982521614</v>
      </c>
      <c r="N88" s="15">
        <v>2.0273101656583075</v>
      </c>
      <c r="O88" s="17">
        <v>990.49714165063278</v>
      </c>
      <c r="P88" s="15">
        <f t="shared" ref="P88:P133" si="2">N88*(R88/O88)</f>
        <v>1.4818544125131115</v>
      </c>
      <c r="Q88" s="15">
        <f t="shared" ref="Q88:Q133" si="3">P88+M88+L88</f>
        <v>82.990997987729259</v>
      </c>
      <c r="R88" s="15">
        <v>724</v>
      </c>
      <c r="S88" s="15">
        <f t="shared" ref="S88:S132" si="4">H88*(R88/O88)</f>
        <v>397761.69385449897</v>
      </c>
      <c r="T88" s="15">
        <f t="shared" ref="T88:T90" si="5">2*J88</f>
        <v>261482.47109770201</v>
      </c>
      <c r="U88" s="15">
        <f t="shared" ref="U88:U132" si="6">T88+S88</f>
        <v>659244.16495220095</v>
      </c>
      <c r="V88" s="15" t="str">
        <f>VLOOKUP(B88,NUTS_Europa!$B$2:$F$41,5,FALSE)</f>
        <v>Galicia</v>
      </c>
      <c r="W88" s="15" t="str">
        <f>VLOOKUP(C88,Puertos!$N$3:$O$27,2,FALSE)</f>
        <v>Vigo</v>
      </c>
      <c r="X88" s="15" t="str">
        <f>VLOOKUP(D88,NUTS_Europa!$B$2:$F$41,5,FALSE)</f>
        <v>Düsseldorf</v>
      </c>
      <c r="Y88" s="15" t="str">
        <f>VLOOKUP(E88,Puertos!$N$3:$O$27,2,FALSE)</f>
        <v>Amberes</v>
      </c>
      <c r="Z88" s="15">
        <f t="shared" ref="Z88:Z132" si="7">Q88/24</f>
        <v>3.4579582494887191</v>
      </c>
    </row>
    <row r="89" spans="2:29" s="15" customFormat="1" x14ac:dyDescent="0.25">
      <c r="B89" s="15" t="str">
        <f>VLOOKUP(F89,NUTS_Europa!$A$2:$C$81,2,FALSE)</f>
        <v>DEA1</v>
      </c>
      <c r="C89" s="15">
        <f>VLOOKUP(F89,NUTS_Europa!$A$2:$C$81,3,FALSE)</f>
        <v>253</v>
      </c>
      <c r="D89" s="15" t="str">
        <f>VLOOKUP(G89,NUTS_Europa!$A$2:$C$81,2,FALSE)</f>
        <v>FRG0</v>
      </c>
      <c r="E89" s="15">
        <f>VLOOKUP(G89,NUTS_Europa!$A$2:$C$81,3,FALSE)</f>
        <v>282</v>
      </c>
      <c r="F89" s="15">
        <v>9</v>
      </c>
      <c r="G89" s="15">
        <v>22</v>
      </c>
      <c r="H89" s="15">
        <v>472664.91218737443</v>
      </c>
      <c r="I89" s="15">
        <v>3131767.0910110865</v>
      </c>
      <c r="J89" s="15">
        <f t="shared" si="1"/>
        <v>104392.23636703621</v>
      </c>
      <c r="K89" s="15">
        <v>507158.32770000002</v>
      </c>
      <c r="L89" s="15">
        <v>52.181249999999991</v>
      </c>
      <c r="M89" s="15">
        <v>12.706709113785511</v>
      </c>
      <c r="N89" s="15">
        <v>1.7954242364948392</v>
      </c>
      <c r="O89" s="17">
        <v>760.20697826459991</v>
      </c>
      <c r="P89" s="15">
        <f t="shared" si="2"/>
        <v>1.5729302357040003</v>
      </c>
      <c r="Q89" s="15">
        <f t="shared" si="3"/>
        <v>66.460889349489506</v>
      </c>
      <c r="R89" s="15">
        <v>666</v>
      </c>
      <c r="S89" s="15">
        <f t="shared" si="4"/>
        <v>414090.95222383365</v>
      </c>
      <c r="T89" s="15">
        <f t="shared" si="5"/>
        <v>208784.47273407242</v>
      </c>
      <c r="U89" s="15">
        <f t="shared" si="6"/>
        <v>622875.42495790613</v>
      </c>
      <c r="V89" s="15" t="str">
        <f>VLOOKUP(B89,NUTS_Europa!$B$2:$F$41,5,FALSE)</f>
        <v>Düsseldorf</v>
      </c>
      <c r="W89" s="15" t="str">
        <f>VLOOKUP(C89,Puertos!$N$3:$O$27,2,FALSE)</f>
        <v>Amberes</v>
      </c>
      <c r="X89" s="15" t="str">
        <f>VLOOKUP(D89,NUTS_Europa!$B$2:$F$41,5,FALSE)</f>
        <v>Pays de la Loire</v>
      </c>
      <c r="Y89" s="15" t="str">
        <f>VLOOKUP(E89,Puertos!$N$3:$O$27,2,FALSE)</f>
        <v>Saint Nazaire</v>
      </c>
      <c r="Z89" s="15">
        <f t="shared" si="7"/>
        <v>2.7692037228953961</v>
      </c>
    </row>
    <row r="90" spans="2:29" s="15" customFormat="1" x14ac:dyDescent="0.25">
      <c r="B90" s="15" t="str">
        <f>VLOOKUP(G90,NUTS_Europa!$A$2:$C$81,2,FALSE)</f>
        <v>FRG0</v>
      </c>
      <c r="C90" s="15">
        <f>VLOOKUP(G90,NUTS_Europa!$A$2:$C$81,3,FALSE)</f>
        <v>282</v>
      </c>
      <c r="D90" s="15" t="str">
        <f>VLOOKUP(F90,NUTS_Europa!$A$2:$C$81,2,FALSE)</f>
        <v>DE80</v>
      </c>
      <c r="E90" s="15">
        <f>VLOOKUP(F90,NUTS_Europa!$A$2:$C$81,3,FALSE)</f>
        <v>1069</v>
      </c>
      <c r="F90" s="15">
        <v>6</v>
      </c>
      <c r="G90" s="15">
        <v>22</v>
      </c>
      <c r="H90" s="15">
        <v>457563.45115546911</v>
      </c>
      <c r="I90" s="15">
        <v>3954146.6085904464</v>
      </c>
      <c r="J90" s="15">
        <f t="shared" si="1"/>
        <v>131804.88695301488</v>
      </c>
      <c r="K90" s="15">
        <v>137713.6226</v>
      </c>
      <c r="L90" s="15">
        <v>72.978124999999991</v>
      </c>
      <c r="M90" s="15">
        <v>12.762931566154636</v>
      </c>
      <c r="N90" s="15">
        <v>1.5559614159732822</v>
      </c>
      <c r="O90" s="17">
        <v>760.20697826459991</v>
      </c>
      <c r="P90" s="15">
        <f t="shared" si="2"/>
        <v>1.3631423186930003</v>
      </c>
      <c r="Q90" s="15">
        <f t="shared" si="3"/>
        <v>87.104198884847634</v>
      </c>
      <c r="R90" s="15">
        <v>666</v>
      </c>
      <c r="S90" s="15">
        <f t="shared" si="4"/>
        <v>400860.90654573642</v>
      </c>
      <c r="T90" s="15">
        <f t="shared" si="5"/>
        <v>263609.77390602976</v>
      </c>
      <c r="U90" s="15">
        <f t="shared" si="6"/>
        <v>664470.68045176612</v>
      </c>
      <c r="V90" s="15" t="str">
        <f>VLOOKUP(B90,NUTS_Europa!$B$2:$F$41,5,FALSE)</f>
        <v>Pays de la Loire</v>
      </c>
      <c r="W90" s="15" t="str">
        <f>VLOOKUP(C90,Puertos!$N$3:$O$27,2,FALSE)</f>
        <v>Saint Nazaire</v>
      </c>
      <c r="X90" s="15" t="str">
        <f>VLOOKUP(D90,NUTS_Europa!$B$2:$F$41,5,FALSE)</f>
        <v>Mecklenburg-Vorpommern</v>
      </c>
      <c r="Y90" s="15" t="str">
        <f>VLOOKUP(E90,Puertos!$N$3:$O$27,2,FALSE)</f>
        <v>Hamburgo</v>
      </c>
      <c r="Z90" s="15">
        <f t="shared" si="7"/>
        <v>3.6293416202019846</v>
      </c>
    </row>
    <row r="91" spans="2:29" s="15" customFormat="1" x14ac:dyDescent="0.25">
      <c r="O91" s="17"/>
    </row>
    <row r="92" spans="2:29" s="15" customFormat="1" x14ac:dyDescent="0.25">
      <c r="B92" s="15" t="s">
        <v>14</v>
      </c>
      <c r="O92" s="17"/>
    </row>
    <row r="93" spans="2:29" s="15" customFormat="1" x14ac:dyDescent="0.25">
      <c r="B93" s="15" t="str">
        <f>B3</f>
        <v>nodo inicial</v>
      </c>
      <c r="C93" s="15" t="str">
        <f t="shared" ref="C93:I93" si="8">C3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J93" s="15" t="str">
        <f>J86</f>
        <v>Coste fijo/buque</v>
      </c>
      <c r="K93" s="15" t="str">
        <f>J3</f>
        <v>flow</v>
      </c>
      <c r="L93" s="15" t="str">
        <f>K3</f>
        <v>TiempoNav</v>
      </c>
      <c r="M93" s="15" t="str">
        <f>L3</f>
        <v>TiempoPort</v>
      </c>
      <c r="N93" s="15" t="str">
        <f>M3</f>
        <v>TiempoCD</v>
      </c>
      <c r="O93" s="17" t="str">
        <f>N3</f>
        <v>offer</v>
      </c>
      <c r="P93" s="15" t="str">
        <f>P86</f>
        <v>Tiempo C/D</v>
      </c>
      <c r="Q93" s="15" t="str">
        <f t="shared" ref="Q93:Y93" si="9">Q86</f>
        <v>Tiempo total</v>
      </c>
      <c r="R93" s="15" t="str">
        <f t="shared" si="9"/>
        <v>TEUs/buque</v>
      </c>
      <c r="S93" s="15" t="str">
        <f t="shared" si="9"/>
        <v>Coste variable</v>
      </c>
      <c r="T93" s="15" t="str">
        <f t="shared" si="9"/>
        <v>Coste fijo</v>
      </c>
      <c r="U93" s="15" t="str">
        <f t="shared" si="9"/>
        <v>Coste Total</v>
      </c>
      <c r="V93" s="15" t="str">
        <f t="shared" si="9"/>
        <v>Nodo inicial</v>
      </c>
      <c r="W93" s="15" t="str">
        <f t="shared" si="9"/>
        <v>Puerto O</v>
      </c>
      <c r="X93" s="15" t="str">
        <f t="shared" si="9"/>
        <v>Nodo final</v>
      </c>
      <c r="Y93" s="15" t="str">
        <f t="shared" si="9"/>
        <v>Puerto D</v>
      </c>
    </row>
    <row r="94" spans="2:29" s="15" customFormat="1" x14ac:dyDescent="0.25">
      <c r="B94" s="15" t="str">
        <f>VLOOKUP(F94,NUTS_Europa!$A$2:$C$81,2,FALSE)</f>
        <v>FRJ1</v>
      </c>
      <c r="C94" s="15">
        <f>VLOOKUP(F94,NUTS_Europa!$A$2:$C$81,3,FALSE)</f>
        <v>1064</v>
      </c>
      <c r="D94" s="15" t="str">
        <f>VLOOKUP(G94,NUTS_Europa!$A$2:$C$81,2,FALSE)</f>
        <v>PT16</v>
      </c>
      <c r="E94" s="15">
        <f>VLOOKUP(G94,NUTS_Europa!$A$2:$C$81,3,FALSE)</f>
        <v>294</v>
      </c>
      <c r="F94" s="15">
        <v>66</v>
      </c>
      <c r="G94" s="15">
        <v>78</v>
      </c>
      <c r="H94" s="15">
        <v>2841927.5832375782</v>
      </c>
      <c r="I94" s="15">
        <v>2905163.1585236317</v>
      </c>
      <c r="J94" s="15">
        <f t="shared" si="1"/>
        <v>96838.771950787719</v>
      </c>
      <c r="K94" s="15">
        <v>119215.969</v>
      </c>
      <c r="L94" s="15">
        <v>48.385156250000001</v>
      </c>
      <c r="M94" s="15">
        <v>12.823134763108255</v>
      </c>
      <c r="N94" s="15">
        <v>5.3819618777711673</v>
      </c>
      <c r="O94" s="17">
        <v>3107.7928912121797</v>
      </c>
      <c r="P94" s="15">
        <f t="shared" si="2"/>
        <v>1.2537966769035558</v>
      </c>
      <c r="Q94" s="15">
        <f t="shared" si="3"/>
        <v>62.462087690011813</v>
      </c>
      <c r="R94" s="15">
        <v>724</v>
      </c>
      <c r="S94" s="15">
        <f t="shared" si="4"/>
        <v>662063.28487400163</v>
      </c>
      <c r="T94" s="15">
        <f>J94</f>
        <v>96838.771950787719</v>
      </c>
      <c r="U94" s="15">
        <f t="shared" si="6"/>
        <v>758902.05682478938</v>
      </c>
      <c r="V94" s="15" t="str">
        <f>VLOOKUP(B94,NUTS_Europa!$B$2:$F$41,5,FALSE)</f>
        <v>Languedoc-Roussillon</v>
      </c>
      <c r="W94" s="15" t="str">
        <f>VLOOKUP(C94,Puertos!$N$3:$O$27,2,FALSE)</f>
        <v>Valencia</v>
      </c>
      <c r="X94" s="15" t="str">
        <f>VLOOKUP(D94,NUTS_Europa!$B$2:$F$41,5,FALSE)</f>
        <v>Centro (PT)</v>
      </c>
      <c r="Y94" s="15" t="str">
        <f>VLOOKUP(E94,Puertos!$N$3:$O$27,2,FALSE)</f>
        <v>Lisboa</v>
      </c>
      <c r="Z94" s="15">
        <f t="shared" si="7"/>
        <v>2.6025869870838254</v>
      </c>
      <c r="AA94" s="15">
        <f>SUM(Q94:Q97)</f>
        <v>160.76415082856357</v>
      </c>
      <c r="AB94" s="15">
        <f>AA94/24</f>
        <v>6.6985062845234822</v>
      </c>
      <c r="AC94" s="15">
        <f>AB94/7</f>
        <v>0.95692946921764033</v>
      </c>
    </row>
    <row r="95" spans="2:29" s="15" customFormat="1" x14ac:dyDescent="0.25">
      <c r="B95" s="15" t="str">
        <f>VLOOKUP(G95,NUTS_Europa!$A$2:$C$81,2,FALSE)</f>
        <v>PT16</v>
      </c>
      <c r="C95" s="15">
        <f>VLOOKUP(G95,NUTS_Europa!$A$2:$C$81,3,FALSE)</f>
        <v>294</v>
      </c>
      <c r="D95" s="15" t="str">
        <f>VLOOKUP(F95,NUTS_Europa!$A$2:$C$81,2,FALSE)</f>
        <v>PT15</v>
      </c>
      <c r="E95" s="15">
        <f>VLOOKUP(F95,NUTS_Europa!$A$2:$C$81,3,FALSE)</f>
        <v>61</v>
      </c>
      <c r="F95" s="15">
        <v>77</v>
      </c>
      <c r="G95" s="15">
        <v>78</v>
      </c>
      <c r="H95" s="15">
        <v>2596537.146910985</v>
      </c>
      <c r="I95" s="15">
        <v>1764267.4105835655</v>
      </c>
      <c r="J95" s="15">
        <f t="shared" si="1"/>
        <v>58808.913686118853</v>
      </c>
      <c r="K95" s="15">
        <v>127001.217</v>
      </c>
      <c r="L95" s="15">
        <v>24.039062499999996</v>
      </c>
      <c r="M95" s="15">
        <v>8.0362620611550586</v>
      </c>
      <c r="N95" s="15">
        <v>5.0096473080320152</v>
      </c>
      <c r="O95" s="17">
        <v>3107.7928912121797</v>
      </c>
      <c r="P95" s="15">
        <f t="shared" si="2"/>
        <v>1.1670612482804448</v>
      </c>
      <c r="Q95" s="15">
        <f t="shared" si="3"/>
        <v>33.242385809435504</v>
      </c>
      <c r="R95" s="15">
        <v>724</v>
      </c>
      <c r="S95" s="15">
        <f t="shared" si="4"/>
        <v>604896.45229554211</v>
      </c>
      <c r="T95" s="15">
        <f t="shared" ref="T95:T97" si="10">J95</f>
        <v>58808.913686118853</v>
      </c>
      <c r="U95" s="15">
        <f t="shared" si="6"/>
        <v>663705.36598166102</v>
      </c>
      <c r="V95" s="15" t="str">
        <f>VLOOKUP(B95,NUTS_Europa!$B$2:$F$41,5,FALSE)</f>
        <v>Centro (PT)</v>
      </c>
      <c r="W95" s="15" t="str">
        <f>VLOOKUP(C95,Puertos!$N$3:$O$27,2,FALSE)</f>
        <v>Lisboa</v>
      </c>
      <c r="X95" s="15" t="str">
        <f>VLOOKUP(D95,NUTS_Europa!$B$2:$F$41,5,FALSE)</f>
        <v>Algarve</v>
      </c>
      <c r="Y95" s="15" t="str">
        <f>VLOOKUP(E95,Puertos!$N$3:$O$27,2,FALSE)</f>
        <v>Algeciras</v>
      </c>
      <c r="Z95" s="15">
        <f t="shared" si="7"/>
        <v>1.3850994087264794</v>
      </c>
    </row>
    <row r="96" spans="2:29" s="15" customFormat="1" x14ac:dyDescent="0.25">
      <c r="B96" s="15" t="str">
        <f>VLOOKUP(F96,NUTS_Europa!$A$2:$C$81,2,FALSE)</f>
        <v>PT15</v>
      </c>
      <c r="C96" s="15">
        <f>VLOOKUP(F96,NUTS_Europa!$A$2:$C$81,3,FALSE)</f>
        <v>61</v>
      </c>
      <c r="D96" s="15" t="str">
        <f>VLOOKUP(G96,NUTS_Europa!$A$2:$C$81,2,FALSE)</f>
        <v>PT17</v>
      </c>
      <c r="E96" s="15">
        <f>VLOOKUP(G96,NUTS_Europa!$A$2:$C$81,3,FALSE)</f>
        <v>297</v>
      </c>
      <c r="F96" s="15">
        <v>77</v>
      </c>
      <c r="G96" s="15">
        <v>79</v>
      </c>
      <c r="H96" s="15">
        <v>790508.52790956991</v>
      </c>
      <c r="I96" s="15">
        <v>947533.76010465191</v>
      </c>
      <c r="J96" s="15">
        <f t="shared" si="1"/>
        <v>31584.458670155065</v>
      </c>
      <c r="K96" s="15">
        <v>113696.3812</v>
      </c>
      <c r="L96" s="15">
        <v>5.859375</v>
      </c>
      <c r="M96" s="15">
        <v>7.9103483509895298</v>
      </c>
      <c r="N96" s="15">
        <v>1.499264407404586</v>
      </c>
      <c r="O96" s="17">
        <v>930.08608807828614</v>
      </c>
      <c r="P96" s="15">
        <f t="shared" si="2"/>
        <v>1.1670612482804448</v>
      </c>
      <c r="Q96" s="15">
        <f t="shared" si="3"/>
        <v>14.936784599269975</v>
      </c>
      <c r="R96" s="15">
        <v>724</v>
      </c>
      <c r="S96" s="15">
        <f t="shared" si="4"/>
        <v>615349.67734981887</v>
      </c>
      <c r="T96" s="15">
        <f t="shared" si="10"/>
        <v>31584.458670155065</v>
      </c>
      <c r="U96" s="15">
        <f t="shared" si="6"/>
        <v>646934.1360199739</v>
      </c>
      <c r="V96" s="15" t="str">
        <f>VLOOKUP(B96,NUTS_Europa!$B$2:$F$41,5,FALSE)</f>
        <v>Algarve</v>
      </c>
      <c r="W96" s="15" t="str">
        <f>VLOOKUP(C96,Puertos!$N$3:$O$27,2,FALSE)</f>
        <v>Algeciras</v>
      </c>
      <c r="X96" s="15" t="str">
        <f>VLOOKUP(D96,NUTS_Europa!$B$2:$F$41,5,FALSE)</f>
        <v>Área Metropolitana de Lisboa</v>
      </c>
      <c r="Y96" s="15" t="str">
        <f>VLOOKUP(E96,Puertos!$N$3:$O$27,2,FALSE)</f>
        <v>Cádiz</v>
      </c>
      <c r="Z96" s="15">
        <f t="shared" si="7"/>
        <v>0.62236602496958227</v>
      </c>
    </row>
    <row r="97" spans="2:29" s="15" customFormat="1" x14ac:dyDescent="0.25">
      <c r="B97" s="15" t="str">
        <f>VLOOKUP(G97,NUTS_Europa!$A$2:$C$81,2,FALSE)</f>
        <v>PT17</v>
      </c>
      <c r="C97" s="15">
        <f>VLOOKUP(G97,NUTS_Europa!$A$2:$C$81,3,FALSE)</f>
        <v>297</v>
      </c>
      <c r="D97" s="15" t="str">
        <f>VLOOKUP(F97,NUTS_Europa!$A$2:$C$81,2,FALSE)</f>
        <v>FRJ1</v>
      </c>
      <c r="E97" s="15">
        <f>VLOOKUP(F97,NUTS_Europa!$A$2:$C$81,3,FALSE)</f>
        <v>1064</v>
      </c>
      <c r="F97" s="15">
        <v>66</v>
      </c>
      <c r="G97" s="15">
        <v>79</v>
      </c>
      <c r="H97" s="15">
        <v>863948.64378174429</v>
      </c>
      <c r="I97" s="15">
        <v>2332581.0247489987</v>
      </c>
      <c r="J97" s="15">
        <f t="shared" si="1"/>
        <v>77752.700824966625</v>
      </c>
      <c r="K97" s="15">
        <v>192445.7181</v>
      </c>
      <c r="L97" s="15">
        <v>36.171875</v>
      </c>
      <c r="M97" s="15">
        <v>12.697221052942727</v>
      </c>
      <c r="N97" s="15">
        <v>1.6106890144568826</v>
      </c>
      <c r="O97" s="17">
        <v>930.08608807828614</v>
      </c>
      <c r="P97" s="15">
        <f t="shared" si="2"/>
        <v>1.2537966769035558</v>
      </c>
      <c r="Q97" s="15">
        <f t="shared" si="3"/>
        <v>50.122892729846285</v>
      </c>
      <c r="R97" s="15">
        <v>724</v>
      </c>
      <c r="S97" s="15">
        <f t="shared" si="4"/>
        <v>672517.12085100461</v>
      </c>
      <c r="T97" s="15">
        <f t="shared" si="10"/>
        <v>77752.700824966625</v>
      </c>
      <c r="U97" s="15">
        <f t="shared" si="6"/>
        <v>750269.82167597127</v>
      </c>
      <c r="V97" s="15" t="str">
        <f>VLOOKUP(B97,NUTS_Europa!$B$2:$F$41,5,FALSE)</f>
        <v>Área Metropolitana de Lisboa</v>
      </c>
      <c r="W97" s="15" t="str">
        <f>VLOOKUP(C97,Puertos!$N$3:$O$27,2,FALSE)</f>
        <v>Cádiz</v>
      </c>
      <c r="X97" s="15" t="str">
        <f>VLOOKUP(D97,NUTS_Europa!$B$2:$F$41,5,FALSE)</f>
        <v>Languedoc-Roussillon</v>
      </c>
      <c r="Y97" s="15" t="str">
        <f>VLOOKUP(E97,Puertos!$N$3:$O$27,2,FALSE)</f>
        <v>Valencia</v>
      </c>
      <c r="Z97" s="15">
        <f t="shared" si="7"/>
        <v>2.0884538637435952</v>
      </c>
    </row>
    <row r="98" spans="2:29" s="15" customFormat="1" x14ac:dyDescent="0.25">
      <c r="O98" s="17"/>
    </row>
    <row r="99" spans="2:29" s="15" customFormat="1" x14ac:dyDescent="0.25">
      <c r="B99" s="15" t="s">
        <v>15</v>
      </c>
      <c r="O99" s="17"/>
    </row>
    <row r="100" spans="2:29" s="15" customFormat="1" x14ac:dyDescent="0.25">
      <c r="B100" s="15" t="str">
        <f>B3</f>
        <v>nodo inicial</v>
      </c>
      <c r="C100" s="15" t="str">
        <f t="shared" ref="C100:I100" si="11">C3</f>
        <v>puerto O</v>
      </c>
      <c r="D100" s="15" t="str">
        <f t="shared" si="11"/>
        <v>nodo final</v>
      </c>
      <c r="E100" s="15" t="str">
        <f t="shared" si="11"/>
        <v>puerto D</v>
      </c>
      <c r="F100" s="15" t="str">
        <f t="shared" si="11"/>
        <v>Var1</v>
      </c>
      <c r="G100" s="15" t="str">
        <f t="shared" si="11"/>
        <v>Var2</v>
      </c>
      <c r="H100" s="15" t="str">
        <f t="shared" si="11"/>
        <v>Coste variable</v>
      </c>
      <c r="I100" s="15" t="str">
        <f t="shared" si="11"/>
        <v>Coste fijo</v>
      </c>
      <c r="J100" s="15" t="str">
        <f>J93</f>
        <v>Coste fijo/buque</v>
      </c>
      <c r="K100" s="15" t="str">
        <f>J3</f>
        <v>flow</v>
      </c>
      <c r="L100" s="15" t="str">
        <f>K3</f>
        <v>TiempoNav</v>
      </c>
      <c r="M100" s="15" t="str">
        <f>L3</f>
        <v>TiempoPort</v>
      </c>
      <c r="N100" s="15" t="str">
        <f>M3</f>
        <v>TiempoCD</v>
      </c>
      <c r="O100" s="17" t="str">
        <f>N3</f>
        <v>offer</v>
      </c>
      <c r="P100" s="15" t="str">
        <f>P93</f>
        <v>Tiempo C/D</v>
      </c>
      <c r="Q100" s="15" t="str">
        <f t="shared" ref="Q100:Y100" si="12">Q93</f>
        <v>Tiempo total</v>
      </c>
      <c r="R100" s="15" t="str">
        <f t="shared" si="12"/>
        <v>TEUs/buque</v>
      </c>
      <c r="S100" s="15" t="str">
        <f t="shared" si="12"/>
        <v>Coste variable</v>
      </c>
      <c r="T100" s="15" t="str">
        <f t="shared" si="12"/>
        <v>Coste fijo</v>
      </c>
      <c r="U100" s="15" t="str">
        <f t="shared" si="12"/>
        <v>Coste Total</v>
      </c>
      <c r="V100" s="15" t="str">
        <f t="shared" si="12"/>
        <v>Nodo inicial</v>
      </c>
      <c r="W100" s="15" t="str">
        <f t="shared" si="12"/>
        <v>Puerto O</v>
      </c>
      <c r="X100" s="15" t="str">
        <f t="shared" si="12"/>
        <v>Nodo final</v>
      </c>
      <c r="Y100" s="15" t="str">
        <f t="shared" si="12"/>
        <v>Puerto D</v>
      </c>
    </row>
    <row r="101" spans="2:29" s="15" customFormat="1" x14ac:dyDescent="0.25">
      <c r="B101" s="15" t="str">
        <f>VLOOKUP(F101,NUTS_Europa!$A$2:$C$81,2,FALSE)</f>
        <v>ES21</v>
      </c>
      <c r="C101" s="15">
        <f>VLOOKUP(F101,NUTS_Europa!$A$2:$C$81,3,FALSE)</f>
        <v>1063</v>
      </c>
      <c r="D101" s="15" t="str">
        <f>VLOOKUP(G101,NUTS_Europa!$A$2:$C$81,2,FALSE)</f>
        <v>ES61</v>
      </c>
      <c r="E101" s="15">
        <f>VLOOKUP(G101,NUTS_Europa!$A$2:$C$81,3,FALSE)</f>
        <v>297</v>
      </c>
      <c r="F101" s="15">
        <v>54</v>
      </c>
      <c r="G101" s="15">
        <v>57</v>
      </c>
      <c r="H101" s="15">
        <v>1088812.227837211</v>
      </c>
      <c r="I101" s="15">
        <v>11037725.579273464</v>
      </c>
      <c r="J101" s="15">
        <f t="shared" si="1"/>
        <v>367924.18597578217</v>
      </c>
      <c r="K101" s="15">
        <v>199597.76430000001</v>
      </c>
      <c r="L101" s="15">
        <v>45.78125</v>
      </c>
      <c r="M101" s="15">
        <v>9.0255230925325591</v>
      </c>
      <c r="N101" s="15">
        <v>1.6106890144568826</v>
      </c>
      <c r="O101" s="17">
        <v>930.08608807828614</v>
      </c>
      <c r="P101" s="15">
        <f t="shared" si="2"/>
        <v>0</v>
      </c>
      <c r="Q101" s="15">
        <f t="shared" si="3"/>
        <v>54.806773092532559</v>
      </c>
      <c r="S101" s="15">
        <f t="shared" si="4"/>
        <v>0</v>
      </c>
      <c r="U101" s="15">
        <f t="shared" si="6"/>
        <v>0</v>
      </c>
      <c r="V101" s="15" t="str">
        <f>VLOOKUP(B101,NUTS_Europa!$B$2:$F$41,5,FALSE)</f>
        <v>País Vasco</v>
      </c>
      <c r="W101" s="15" t="str">
        <f>VLOOKUP(C101,Puertos!$N$3:$O$27,2,FALSE)</f>
        <v>Barcelona</v>
      </c>
      <c r="X101" s="15" t="str">
        <f>VLOOKUP(D101,NUTS_Europa!$B$2:$F$41,5,FALSE)</f>
        <v>Andalucía</v>
      </c>
      <c r="Y101" s="15" t="str">
        <f>VLOOKUP(E101,Puertos!$N$3:$O$27,2,FALSE)</f>
        <v>Cádiz</v>
      </c>
      <c r="Z101" s="15">
        <f t="shared" si="7"/>
        <v>2.2836155455221898</v>
      </c>
    </row>
    <row r="102" spans="2:29" s="15" customFormat="1" x14ac:dyDescent="0.25">
      <c r="B102" s="15" t="str">
        <f>VLOOKUP(G102,NUTS_Europa!$A$2:$C$81,2,FALSE)</f>
        <v>ES61</v>
      </c>
      <c r="C102" s="15">
        <f>VLOOKUP(G102,NUTS_Europa!$A$2:$C$81,3,FALSE)</f>
        <v>297</v>
      </c>
      <c r="D102" s="15" t="str">
        <f>VLOOKUP(F102,NUTS_Europa!$A$2:$C$81,2,FALSE)</f>
        <v>ES52</v>
      </c>
      <c r="E102" s="15">
        <f>VLOOKUP(F102,NUTS_Europa!$A$2:$C$81,3,FALSE)</f>
        <v>1063</v>
      </c>
      <c r="F102" s="15">
        <v>56</v>
      </c>
      <c r="G102" s="15">
        <v>57</v>
      </c>
      <c r="H102" s="15">
        <v>790838.68762739433</v>
      </c>
      <c r="I102" s="15">
        <v>11037725.579273464</v>
      </c>
      <c r="J102" s="15">
        <f t="shared" si="1"/>
        <v>367924.18597578217</v>
      </c>
      <c r="K102" s="15">
        <v>176841.96369999999</v>
      </c>
      <c r="L102" s="15">
        <v>45.78125</v>
      </c>
      <c r="M102" s="15">
        <v>9.0255230925325591</v>
      </c>
      <c r="N102" s="15">
        <v>1.6106890144568826</v>
      </c>
      <c r="O102" s="17">
        <v>930.08608807828614</v>
      </c>
      <c r="P102" s="15">
        <f t="shared" si="2"/>
        <v>0</v>
      </c>
      <c r="Q102" s="15">
        <f t="shared" si="3"/>
        <v>54.806773092532559</v>
      </c>
      <c r="S102" s="15">
        <f t="shared" si="4"/>
        <v>0</v>
      </c>
      <c r="U102" s="15">
        <f t="shared" si="6"/>
        <v>0</v>
      </c>
      <c r="V102" s="15" t="str">
        <f>VLOOKUP(B102,NUTS_Europa!$B$2:$F$41,5,FALSE)</f>
        <v>Andalucía</v>
      </c>
      <c r="W102" s="15" t="str">
        <f>VLOOKUP(C102,Puertos!$N$3:$O$27,2,FALSE)</f>
        <v>Cádiz</v>
      </c>
      <c r="X102" s="15" t="str">
        <f>VLOOKUP(D102,NUTS_Europa!$B$2:$F$41,5,FALSE)</f>
        <v xml:space="preserve">Comunitat Valenciana </v>
      </c>
      <c r="Y102" s="15" t="str">
        <f>VLOOKUP(E102,Puertos!$N$3:$O$27,2,FALSE)</f>
        <v>Barcelona</v>
      </c>
      <c r="Z102" s="15">
        <f t="shared" si="7"/>
        <v>2.2836155455221898</v>
      </c>
    </row>
    <row r="103" spans="2:29" s="15" customFormat="1" x14ac:dyDescent="0.25">
      <c r="B103" s="15" t="str">
        <f>VLOOKUP(F103,NUTS_Europa!$A$2:$C$81,2,FALSE)</f>
        <v>ES52</v>
      </c>
      <c r="C103" s="15">
        <f>VLOOKUP(F103,NUTS_Europa!$A$2:$C$81,3,FALSE)</f>
        <v>1063</v>
      </c>
      <c r="D103" s="15" t="str">
        <f>VLOOKUP(G103,NUTS_Europa!$A$2:$C$81,2,FALSE)</f>
        <v>ES62</v>
      </c>
      <c r="E103" s="15">
        <f>VLOOKUP(G103,NUTS_Europa!$A$2:$C$81,3,FALSE)</f>
        <v>462</v>
      </c>
      <c r="F103" s="15">
        <v>56</v>
      </c>
      <c r="G103" s="15">
        <v>58</v>
      </c>
      <c r="H103" s="15">
        <v>1091407.6430009918</v>
      </c>
      <c r="I103" s="15">
        <v>10686806.644686513</v>
      </c>
      <c r="J103" s="15">
        <f t="shared" si="1"/>
        <v>356226.88815621712</v>
      </c>
      <c r="K103" s="15">
        <v>163171.4883</v>
      </c>
      <c r="L103" s="15">
        <v>35.9375</v>
      </c>
      <c r="M103" s="15">
        <v>9.2646297279665113</v>
      </c>
      <c r="N103" s="15">
        <v>1.7414835659740924</v>
      </c>
      <c r="O103" s="17">
        <v>1005.6128916205673</v>
      </c>
      <c r="P103" s="15">
        <f t="shared" si="2"/>
        <v>1.2537966769035558</v>
      </c>
      <c r="Q103" s="15">
        <f t="shared" si="3"/>
        <v>46.45592640487007</v>
      </c>
      <c r="R103" s="15">
        <v>724</v>
      </c>
      <c r="S103" s="15">
        <f t="shared" si="4"/>
        <v>785768.69898647279</v>
      </c>
      <c r="T103" s="15">
        <f>2*J103</f>
        <v>712453.77631243423</v>
      </c>
      <c r="U103" s="15">
        <f t="shared" si="6"/>
        <v>1498222.4752989071</v>
      </c>
      <c r="V103" s="15" t="str">
        <f>VLOOKUP(B103,NUTS_Europa!$B$2:$F$41,5,FALSE)</f>
        <v xml:space="preserve">Comunitat Valenciana </v>
      </c>
      <c r="W103" s="15" t="str">
        <f>VLOOKUP(C103,Puertos!$N$3:$O$27,2,FALSE)</f>
        <v>Barcelona</v>
      </c>
      <c r="X103" s="15" t="str">
        <f>VLOOKUP(D103,NUTS_Europa!$B$2:$F$41,5,FALSE)</f>
        <v>Región de Murcia</v>
      </c>
      <c r="Y103" s="15" t="str">
        <f>VLOOKUP(E103,Puertos!$N$3:$O$27,2,FALSE)</f>
        <v>Málaga</v>
      </c>
      <c r="Z103" s="15">
        <f t="shared" si="7"/>
        <v>1.9356636002029195</v>
      </c>
      <c r="AA103" s="15">
        <f>SUM(Q103:Q106)</f>
        <v>359.50245933624569</v>
      </c>
      <c r="AB103" s="15">
        <f>AA103/24</f>
        <v>14.979269139010237</v>
      </c>
      <c r="AC103" s="15">
        <f>AB103/7</f>
        <v>2.1398955912871767</v>
      </c>
    </row>
    <row r="104" spans="2:29" s="15" customFormat="1" x14ac:dyDescent="0.25">
      <c r="B104" s="15" t="str">
        <f>VLOOKUP(G104,NUTS_Europa!$A$2:$C$81,2,FALSE)</f>
        <v>ES62</v>
      </c>
      <c r="C104" s="15">
        <f>VLOOKUP(G104,NUTS_Europa!$A$2:$C$81,3,FALSE)</f>
        <v>462</v>
      </c>
      <c r="D104" s="15" t="str">
        <f>VLOOKUP(F104,NUTS_Europa!$A$2:$C$81,2,FALSE)</f>
        <v>ES51</v>
      </c>
      <c r="E104" s="15">
        <f>VLOOKUP(F104,NUTS_Europa!$A$2:$C$81,3,FALSE)</f>
        <v>1064</v>
      </c>
      <c r="F104" s="15">
        <v>55</v>
      </c>
      <c r="G104" s="15">
        <v>58</v>
      </c>
      <c r="H104" s="15">
        <v>1079348.9161909623</v>
      </c>
      <c r="I104" s="15">
        <v>1978217.083088462</v>
      </c>
      <c r="J104" s="15">
        <f t="shared" si="1"/>
        <v>65940.569436282065</v>
      </c>
      <c r="K104" s="15">
        <v>114203.5226</v>
      </c>
      <c r="L104" s="15">
        <v>26.015625</v>
      </c>
      <c r="M104" s="15">
        <v>12.936327688376677</v>
      </c>
      <c r="N104" s="15">
        <v>1.7414835659740924</v>
      </c>
      <c r="O104" s="17">
        <v>1005.6128916205673</v>
      </c>
      <c r="P104" s="15">
        <f t="shared" si="2"/>
        <v>1.2537966769035558</v>
      </c>
      <c r="Q104" s="15">
        <f t="shared" si="3"/>
        <v>40.205749365280234</v>
      </c>
      <c r="R104" s="15">
        <v>724</v>
      </c>
      <c r="S104" s="15">
        <f t="shared" si="4"/>
        <v>777086.91071266506</v>
      </c>
      <c r="T104" s="15">
        <f t="shared" ref="T104:T106" si="13">2*J104</f>
        <v>131881.13887256413</v>
      </c>
      <c r="U104" s="15">
        <f t="shared" si="6"/>
        <v>908968.04958522925</v>
      </c>
      <c r="V104" s="15" t="str">
        <f>VLOOKUP(B104,NUTS_Europa!$B$2:$F$41,5,FALSE)</f>
        <v>Región de Murcia</v>
      </c>
      <c r="W104" s="15" t="str">
        <f>VLOOKUP(C104,Puertos!$N$3:$O$27,2,FALSE)</f>
        <v>Málaga</v>
      </c>
      <c r="X104" s="15" t="str">
        <f>VLOOKUP(D104,NUTS_Europa!$B$2:$F$41,5,FALSE)</f>
        <v>Cataluña</v>
      </c>
      <c r="Y104" s="15" t="str">
        <f>VLOOKUP(E104,Puertos!$N$3:$O$27,2,FALSE)</f>
        <v>Valencia</v>
      </c>
      <c r="Z104" s="15">
        <f t="shared" si="7"/>
        <v>1.6752395568866765</v>
      </c>
    </row>
    <row r="105" spans="2:29" s="15" customFormat="1" x14ac:dyDescent="0.25">
      <c r="B105" s="15" t="str">
        <f>VLOOKUP(F105,NUTS_Europa!$A$2:$C$81,2,FALSE)</f>
        <v>ES51</v>
      </c>
      <c r="C105" s="15">
        <f>VLOOKUP(F105,NUTS_Europa!$A$2:$C$81,3,FALSE)</f>
        <v>1064</v>
      </c>
      <c r="D105" s="15" t="str">
        <f>VLOOKUP(G105,NUTS_Europa!$A$2:$C$81,2,FALSE)</f>
        <v>FRD2</v>
      </c>
      <c r="E105" s="15">
        <f>VLOOKUP(G105,NUTS_Europa!$A$2:$C$81,3,FALSE)</f>
        <v>271</v>
      </c>
      <c r="F105" s="15">
        <v>55</v>
      </c>
      <c r="G105" s="15">
        <v>60</v>
      </c>
      <c r="H105" s="15">
        <v>170363.52098564262</v>
      </c>
      <c r="I105" s="15">
        <v>5833539.046099456</v>
      </c>
      <c r="J105" s="15">
        <f t="shared" si="1"/>
        <v>194451.30153664853</v>
      </c>
      <c r="K105" s="15">
        <v>507158.32770000002</v>
      </c>
      <c r="L105" s="15">
        <v>120.390625</v>
      </c>
      <c r="M105" s="15">
        <v>12.203365067249607</v>
      </c>
      <c r="N105" s="15">
        <v>0.66225069600316533</v>
      </c>
      <c r="O105" s="17">
        <v>323.56046576339998</v>
      </c>
      <c r="P105" s="15">
        <f t="shared" si="2"/>
        <v>0.66225069600316533</v>
      </c>
      <c r="Q105" s="15">
        <f t="shared" si="3"/>
        <v>133.25624076325278</v>
      </c>
      <c r="R105" s="17">
        <f>O105</f>
        <v>323.56046576339998</v>
      </c>
      <c r="S105" s="15">
        <f t="shared" si="4"/>
        <v>170363.52098564262</v>
      </c>
      <c r="T105" s="15">
        <f t="shared" si="13"/>
        <v>388902.60307329707</v>
      </c>
      <c r="U105" s="15">
        <f t="shared" si="6"/>
        <v>559266.12405893975</v>
      </c>
      <c r="V105" s="15" t="str">
        <f>VLOOKUP(B105,NUTS_Europa!$B$2:$F$41,5,FALSE)</f>
        <v>Cataluña</v>
      </c>
      <c r="W105" s="15" t="str">
        <f>VLOOKUP(C105,Puertos!$N$3:$O$27,2,FALSE)</f>
        <v>Valencia</v>
      </c>
      <c r="X105" s="15" t="str">
        <f>VLOOKUP(D105,NUTS_Europa!$B$2:$F$41,5,FALSE)</f>
        <v xml:space="preserve">Haute-Normandie </v>
      </c>
      <c r="Y105" s="15" t="str">
        <f>VLOOKUP(E105,Puertos!$N$3:$O$27,2,FALSE)</f>
        <v>Lyon</v>
      </c>
      <c r="Z105" s="15">
        <f t="shared" si="7"/>
        <v>5.5523433651355321</v>
      </c>
    </row>
    <row r="106" spans="2:29" s="15" customFormat="1" x14ac:dyDescent="0.25">
      <c r="B106" s="15" t="str">
        <f>VLOOKUP(G106,NUTS_Europa!$A$2:$C$81,2,FALSE)</f>
        <v>FRD2</v>
      </c>
      <c r="C106" s="15">
        <f>VLOOKUP(G106,NUTS_Europa!$A$2:$C$81,3,FALSE)</f>
        <v>271</v>
      </c>
      <c r="D106" s="15" t="str">
        <f>VLOOKUP(F106,NUTS_Europa!$A$2:$C$81,2,FALSE)</f>
        <v>ES21</v>
      </c>
      <c r="E106" s="15">
        <f>VLOOKUP(F106,NUTS_Europa!$A$2:$C$81,3,FALSE)</f>
        <v>1063</v>
      </c>
      <c r="F106" s="15">
        <v>54</v>
      </c>
      <c r="G106" s="15">
        <v>60</v>
      </c>
      <c r="H106" s="15">
        <v>278286.24218795553</v>
      </c>
      <c r="I106" s="15">
        <v>14550780.488189625</v>
      </c>
      <c r="J106" s="15">
        <f t="shared" si="1"/>
        <v>485026.01627298747</v>
      </c>
      <c r="K106" s="15">
        <v>159445.52859999999</v>
      </c>
      <c r="L106" s="15">
        <v>130.390625</v>
      </c>
      <c r="M106" s="15">
        <v>8.5316671068394427</v>
      </c>
      <c r="N106" s="15">
        <v>0.66225069600316533</v>
      </c>
      <c r="O106" s="17">
        <v>323.56046576339998</v>
      </c>
      <c r="P106" s="15">
        <f t="shared" si="2"/>
        <v>0.66225069600316533</v>
      </c>
      <c r="Q106" s="15">
        <f t="shared" si="3"/>
        <v>139.58454280284261</v>
      </c>
      <c r="R106" s="17">
        <f>O106</f>
        <v>323.56046576339998</v>
      </c>
      <c r="S106" s="15">
        <f t="shared" si="4"/>
        <v>278286.24218795553</v>
      </c>
      <c r="T106" s="15">
        <f t="shared" si="13"/>
        <v>970052.03254597494</v>
      </c>
      <c r="U106" s="15">
        <f t="shared" si="6"/>
        <v>1248338.2747339304</v>
      </c>
      <c r="V106" s="15" t="str">
        <f>VLOOKUP(B106,NUTS_Europa!$B$2:$F$41,5,FALSE)</f>
        <v xml:space="preserve">Haute-Normandie </v>
      </c>
      <c r="W106" s="15" t="str">
        <f>VLOOKUP(C106,Puertos!$N$3:$O$27,2,FALSE)</f>
        <v>Lyon</v>
      </c>
      <c r="X106" s="15" t="str">
        <f>VLOOKUP(D106,NUTS_Europa!$B$2:$F$41,5,FALSE)</f>
        <v>País Vasco</v>
      </c>
      <c r="Y106" s="15" t="str">
        <f>VLOOKUP(E106,Puertos!$N$3:$O$27,2,FALSE)</f>
        <v>Barcelona</v>
      </c>
      <c r="Z106" s="15">
        <f t="shared" si="7"/>
        <v>5.8160226167851086</v>
      </c>
    </row>
    <row r="107" spans="2:29" s="15" customFormat="1" x14ac:dyDescent="0.25">
      <c r="O107" s="17"/>
    </row>
    <row r="108" spans="2:29" s="15" customFormat="1" x14ac:dyDescent="0.25">
      <c r="B108" s="15" t="s">
        <v>20</v>
      </c>
      <c r="O108" s="17"/>
    </row>
    <row r="109" spans="2:29" s="15" customFormat="1" x14ac:dyDescent="0.25">
      <c r="B109" s="15" t="str">
        <f>B100</f>
        <v>nodo inicial</v>
      </c>
      <c r="C109" s="15" t="str">
        <f t="shared" ref="C109:I109" si="14">C100</f>
        <v>puerto O</v>
      </c>
      <c r="D109" s="15" t="str">
        <f t="shared" si="14"/>
        <v>nodo final</v>
      </c>
      <c r="E109" s="15" t="str">
        <f t="shared" si="14"/>
        <v>puerto D</v>
      </c>
      <c r="F109" s="15" t="str">
        <f t="shared" si="14"/>
        <v>Var1</v>
      </c>
      <c r="G109" s="15" t="str">
        <f t="shared" si="14"/>
        <v>Var2</v>
      </c>
      <c r="H109" s="15" t="str">
        <f t="shared" si="14"/>
        <v>Coste variable</v>
      </c>
      <c r="I109" s="15" t="str">
        <f t="shared" si="14"/>
        <v>Coste fijo</v>
      </c>
      <c r="J109" s="15" t="str">
        <f t="shared" ref="J109:O109" si="15">J100</f>
        <v>Coste fijo/buque</v>
      </c>
      <c r="K109" s="15" t="str">
        <f t="shared" si="15"/>
        <v>flow</v>
      </c>
      <c r="L109" s="15" t="str">
        <f t="shared" si="15"/>
        <v>TiempoNav</v>
      </c>
      <c r="M109" s="15" t="str">
        <f t="shared" si="15"/>
        <v>TiempoPort</v>
      </c>
      <c r="N109" s="15" t="str">
        <f t="shared" si="15"/>
        <v>TiempoCD</v>
      </c>
      <c r="O109" s="17" t="str">
        <f t="shared" si="15"/>
        <v>offer</v>
      </c>
      <c r="P109" s="15" t="str">
        <f>P100</f>
        <v>Tiempo C/D</v>
      </c>
      <c r="Q109" s="15" t="str">
        <f t="shared" ref="Q109:Y109" si="16">Q100</f>
        <v>Tiempo total</v>
      </c>
      <c r="R109" s="15" t="str">
        <f t="shared" si="16"/>
        <v>TEUs/buque</v>
      </c>
      <c r="S109" s="15" t="str">
        <f t="shared" si="16"/>
        <v>Coste variable</v>
      </c>
      <c r="T109" s="15" t="str">
        <f t="shared" si="16"/>
        <v>Coste fijo</v>
      </c>
      <c r="U109" s="15" t="str">
        <f t="shared" si="16"/>
        <v>Coste Total</v>
      </c>
      <c r="V109" s="15" t="str">
        <f t="shared" si="16"/>
        <v>Nodo inicial</v>
      </c>
      <c r="W109" s="15" t="str">
        <f t="shared" si="16"/>
        <v>Puerto O</v>
      </c>
      <c r="X109" s="15" t="str">
        <f t="shared" si="16"/>
        <v>Nodo final</v>
      </c>
      <c r="Y109" s="15" t="str">
        <f t="shared" si="16"/>
        <v>Puerto D</v>
      </c>
    </row>
    <row r="110" spans="2:29" s="15" customFormat="1" x14ac:dyDescent="0.25">
      <c r="B110" s="15" t="str">
        <f>VLOOKUP(F110,NUTS_Europa!$A$2:$C$81,2,FALSE)</f>
        <v>DE60</v>
      </c>
      <c r="C110" s="15">
        <f>VLOOKUP(F110,NUTS_Europa!$A$2:$C$81,3,FALSE)</f>
        <v>245</v>
      </c>
      <c r="D110" s="15" t="str">
        <f>VLOOKUP(G110,NUTS_Europa!$A$2:$C$81,2,FALSE)</f>
        <v>FRE1</v>
      </c>
      <c r="E110" s="15">
        <f>VLOOKUP(G110,NUTS_Europa!$A$2:$C$81,3,FALSE)</f>
        <v>235</v>
      </c>
      <c r="F110" s="15">
        <v>45</v>
      </c>
      <c r="G110" s="15">
        <v>61</v>
      </c>
      <c r="H110" s="15">
        <v>3313155.2020322839</v>
      </c>
      <c r="I110" s="15">
        <v>10301228.035168525</v>
      </c>
      <c r="J110" s="15">
        <f t="shared" si="1"/>
        <v>343374.26783895085</v>
      </c>
      <c r="K110" s="15">
        <v>137713.6226</v>
      </c>
      <c r="L110" s="15">
        <v>27.883593749999999</v>
      </c>
      <c r="M110" s="15">
        <v>10.507090052632758</v>
      </c>
      <c r="N110" s="15">
        <v>3.3708579105826786</v>
      </c>
      <c r="O110" s="17">
        <v>1644.4693422969513</v>
      </c>
      <c r="P110" s="15">
        <f t="shared" si="2"/>
        <v>1.4840660537052226</v>
      </c>
      <c r="Q110" s="15">
        <f t="shared" si="3"/>
        <v>39.874749856337978</v>
      </c>
      <c r="R110" s="15">
        <v>724</v>
      </c>
      <c r="S110" s="15">
        <f t="shared" si="4"/>
        <v>1458661.6512539533</v>
      </c>
      <c r="T110" s="15">
        <f>J110</f>
        <v>343374.26783895085</v>
      </c>
      <c r="U110" s="15">
        <f t="shared" si="6"/>
        <v>1802035.9190929043</v>
      </c>
      <c r="V110" s="15" t="str">
        <f>VLOOKUP(B110,NUTS_Europa!$B$2:$F$41,5,FALSE)</f>
        <v>Hamburg</v>
      </c>
      <c r="W110" s="15" t="str">
        <f>VLOOKUP(C110,Puertos!$N$3:$O$27,2,FALSE)</f>
        <v>Bremerhaven</v>
      </c>
      <c r="X110" s="15" t="str">
        <f>VLOOKUP(D110,NUTS_Europa!$B$2:$F$41,5,FALSE)</f>
        <v>Nord-Pas de Calais</v>
      </c>
      <c r="Y110" s="15" t="str">
        <f>VLOOKUP(E110,Puertos!$N$3:$O$27,2,FALSE)</f>
        <v>Dunkerque</v>
      </c>
      <c r="Z110" s="15">
        <f t="shared" si="7"/>
        <v>1.6614479106807492</v>
      </c>
      <c r="AA110" s="15">
        <f>SUM(Q110:Q113)</f>
        <v>167.66638008096402</v>
      </c>
      <c r="AB110" s="15">
        <f>AA110/24</f>
        <v>6.9860991700401671</v>
      </c>
      <c r="AC110" s="15">
        <f>AB110/7</f>
        <v>0.99801416714859525</v>
      </c>
    </row>
    <row r="111" spans="2:29" s="15" customFormat="1" x14ac:dyDescent="0.25">
      <c r="B111" s="15" t="s">
        <v>23</v>
      </c>
      <c r="C111" s="15">
        <v>235</v>
      </c>
      <c r="D111" s="15" t="s">
        <v>30</v>
      </c>
      <c r="E111" s="15">
        <v>1069</v>
      </c>
      <c r="F111" s="15">
        <v>48</v>
      </c>
      <c r="G111" s="15">
        <v>61</v>
      </c>
      <c r="H111" s="15">
        <v>606570.19337666593</v>
      </c>
      <c r="I111" s="15">
        <v>2180968.9058489851</v>
      </c>
      <c r="J111" s="15">
        <f t="shared" si="1"/>
        <v>72698.9635282995</v>
      </c>
      <c r="K111" s="15">
        <v>507158.32770000002</v>
      </c>
      <c r="L111" s="15">
        <v>31.848437499999999</v>
      </c>
      <c r="M111" s="15">
        <v>10.853994366048365</v>
      </c>
      <c r="N111" s="15">
        <v>2.8528552110197252</v>
      </c>
      <c r="O111" s="17">
        <v>1644.4693422969513</v>
      </c>
      <c r="P111" s="15">
        <f t="shared" si="2"/>
        <v>1.2560083180956667</v>
      </c>
      <c r="Q111" s="15">
        <f t="shared" si="3"/>
        <v>43.958440184144031</v>
      </c>
      <c r="R111" s="15">
        <v>724</v>
      </c>
      <c r="S111" s="15">
        <f t="shared" si="4"/>
        <v>267050.77967054315</v>
      </c>
      <c r="T111" s="15">
        <f t="shared" ref="T111:T115" si="17">J111</f>
        <v>72698.9635282995</v>
      </c>
      <c r="U111" s="15">
        <f t="shared" si="6"/>
        <v>339749.74319884263</v>
      </c>
      <c r="V111" s="15" t="str">
        <f>VLOOKUP(B111,NUTS_Europa!$B$2:$F$41,5,FALSE)</f>
        <v>Nord-Pas de Calais</v>
      </c>
      <c r="W111" s="15" t="str">
        <f>VLOOKUP(C111,Puertos!$N$3:$O$27,2,FALSE)</f>
        <v>Dunkerque</v>
      </c>
      <c r="X111" s="15" t="str">
        <f>VLOOKUP(D111,NUTS_Europa!$B$2:$F$41,5,FALSE)</f>
        <v>Weser-Ems</v>
      </c>
      <c r="Y111" s="15" t="str">
        <f>VLOOKUP(E111,Puertos!$N$3:$O$27,2,FALSE)</f>
        <v>Hamburgo</v>
      </c>
      <c r="Z111" s="15">
        <f t="shared" si="7"/>
        <v>1.8316016743393346</v>
      </c>
    </row>
    <row r="112" spans="2:29" s="15" customFormat="1" x14ac:dyDescent="0.25">
      <c r="B112" s="15" t="s">
        <v>30</v>
      </c>
      <c r="C112" s="15">
        <v>1069</v>
      </c>
      <c r="D112" s="15" t="s">
        <v>25</v>
      </c>
      <c r="E112" s="15">
        <v>235</v>
      </c>
      <c r="F112" s="15">
        <v>48</v>
      </c>
      <c r="G112" s="15">
        <v>67</v>
      </c>
      <c r="H112" s="15">
        <v>1142912.5537913428</v>
      </c>
      <c r="I112" s="15">
        <v>2180968.9058489851</v>
      </c>
      <c r="J112" s="15">
        <f t="shared" si="1"/>
        <v>72698.9635282995</v>
      </c>
      <c r="K112" s="15">
        <v>126450.71709999999</v>
      </c>
      <c r="L112" s="15">
        <v>31.848437499999999</v>
      </c>
      <c r="M112" s="15">
        <v>10.853994366048365</v>
      </c>
      <c r="N112" s="15">
        <v>2.8528552110197252</v>
      </c>
      <c r="O112" s="17">
        <v>1644.4693422969513</v>
      </c>
      <c r="P112" s="15">
        <f t="shared" si="2"/>
        <v>1.2560083180956667</v>
      </c>
      <c r="Q112" s="15">
        <f t="shared" si="3"/>
        <v>43.958440184144031</v>
      </c>
      <c r="R112" s="15">
        <v>724</v>
      </c>
      <c r="S112" s="15">
        <f t="shared" si="4"/>
        <v>503182.80047054315</v>
      </c>
      <c r="T112" s="15">
        <f t="shared" si="17"/>
        <v>72698.9635282995</v>
      </c>
      <c r="U112" s="15">
        <f t="shared" si="6"/>
        <v>575881.76399884268</v>
      </c>
      <c r="V112" s="15" t="str">
        <f>VLOOKUP(B112,NUTS_Europa!$B$2:$F$41,5,FALSE)</f>
        <v>Weser-Ems</v>
      </c>
      <c r="W112" s="15" t="str">
        <f>VLOOKUP(C112,Puertos!$N$3:$O$27,2,FALSE)</f>
        <v>Hamburgo</v>
      </c>
      <c r="X112" s="15" t="str">
        <f>VLOOKUP(D112,NUTS_Europa!$B$2:$F$41,5,FALSE)</f>
        <v>Champagne-Ardenne</v>
      </c>
      <c r="Y112" s="15" t="str">
        <f>VLOOKUP(E112,Puertos!$N$3:$O$27,2,FALSE)</f>
        <v>Dunkerque</v>
      </c>
      <c r="Z112" s="15">
        <f t="shared" si="7"/>
        <v>1.8316016743393346</v>
      </c>
    </row>
    <row r="113" spans="2:29" s="15" customFormat="1" x14ac:dyDescent="0.25">
      <c r="B113" s="15" t="s">
        <v>25</v>
      </c>
      <c r="C113" s="15">
        <v>235</v>
      </c>
      <c r="D113" s="15" t="s">
        <v>52</v>
      </c>
      <c r="E113" s="15">
        <v>245</v>
      </c>
      <c r="F113" s="15">
        <v>50</v>
      </c>
      <c r="G113" s="15">
        <v>67</v>
      </c>
      <c r="H113" s="15">
        <v>3765289.2208359609</v>
      </c>
      <c r="I113" s="15">
        <v>10301228.035168525</v>
      </c>
      <c r="J113" s="15">
        <f t="shared" si="1"/>
        <v>343374.26783895085</v>
      </c>
      <c r="K113" s="15">
        <v>142392.87169999999</v>
      </c>
      <c r="L113" s="15">
        <v>27.883593749999999</v>
      </c>
      <c r="M113" s="15">
        <v>10.507090052632758</v>
      </c>
      <c r="N113" s="15">
        <v>3.3708579105826786</v>
      </c>
      <c r="O113" s="17">
        <v>1644.4693422969513</v>
      </c>
      <c r="P113" s="15">
        <f t="shared" si="2"/>
        <v>1.4840660537052226</v>
      </c>
      <c r="Q113" s="15">
        <f t="shared" si="3"/>
        <v>39.874749856337978</v>
      </c>
      <c r="R113" s="15">
        <v>724</v>
      </c>
      <c r="S113" s="15">
        <f t="shared" si="4"/>
        <v>1657719.8040539534</v>
      </c>
      <c r="T113" s="15">
        <f t="shared" si="17"/>
        <v>343374.26783895085</v>
      </c>
      <c r="U113" s="15">
        <f t="shared" si="6"/>
        <v>2001094.0718929041</v>
      </c>
      <c r="V113" s="15" t="str">
        <f>VLOOKUP(B113,NUTS_Europa!$B$2:$F$41,5,FALSE)</f>
        <v>Champagne-Ardenne</v>
      </c>
      <c r="W113" s="15" t="str">
        <f>VLOOKUP(C113,Puertos!$N$3:$O$27,2,FALSE)</f>
        <v>Dunkerque</v>
      </c>
      <c r="X113" s="15" t="str">
        <f>VLOOKUP(D113,NUTS_Europa!$B$2:$F$41,5,FALSE)</f>
        <v>Schleswig-Holstein</v>
      </c>
      <c r="Y113" s="15" t="str">
        <f>VLOOKUP(E113,Puertos!$N$3:$O$27,2,FALSE)</f>
        <v>Bremerhaven</v>
      </c>
      <c r="Z113" s="15">
        <f t="shared" si="7"/>
        <v>1.6614479106807492</v>
      </c>
    </row>
    <row r="114" spans="2:29" s="15" customFormat="1" x14ac:dyDescent="0.25">
      <c r="B114" s="15" t="s">
        <v>52</v>
      </c>
      <c r="C114" s="15">
        <v>245</v>
      </c>
      <c r="D114" s="15" t="s">
        <v>74</v>
      </c>
      <c r="E114" s="15">
        <v>283</v>
      </c>
      <c r="F114" s="15">
        <v>50</v>
      </c>
      <c r="G114" s="15">
        <v>62</v>
      </c>
      <c r="H114" s="15">
        <v>4590128.1198620498</v>
      </c>
      <c r="I114" s="15">
        <v>10753870.371964095</v>
      </c>
      <c r="J114" s="15">
        <f t="shared" si="1"/>
        <v>358462.34573213651</v>
      </c>
      <c r="K114" s="15">
        <v>199058.85829999999</v>
      </c>
      <c r="L114" s="15">
        <v>71.080468749999994</v>
      </c>
      <c r="M114" s="15">
        <v>8.8921972817131572</v>
      </c>
      <c r="N114" s="15">
        <v>4.4630171831237577</v>
      </c>
      <c r="O114" s="17">
        <v>2110.3462548504222</v>
      </c>
      <c r="P114" s="15">
        <f t="shared" si="2"/>
        <v>0</v>
      </c>
      <c r="Q114" s="15">
        <f t="shared" si="3"/>
        <v>79.972666031713146</v>
      </c>
      <c r="S114" s="15">
        <f t="shared" si="4"/>
        <v>0</v>
      </c>
      <c r="T114" s="15">
        <f t="shared" si="17"/>
        <v>358462.34573213651</v>
      </c>
      <c r="U114" s="15">
        <f t="shared" si="6"/>
        <v>358462.34573213651</v>
      </c>
      <c r="V114" s="15" t="str">
        <f>VLOOKUP(B114,NUTS_Europa!$B$2:$F$41,5,FALSE)</f>
        <v>Schleswig-Holstein</v>
      </c>
      <c r="W114" s="15" t="str">
        <f>VLOOKUP(C114,Puertos!$N$3:$O$27,2,FALSE)</f>
        <v>Bremerhaven</v>
      </c>
      <c r="X114" s="15" t="str">
        <f>VLOOKUP(D114,NUTS_Europa!$B$2:$F$41,5,FALSE)</f>
        <v>Pays de la Loire</v>
      </c>
      <c r="Y114" s="15" t="str">
        <f>VLOOKUP(E114,Puertos!$N$3:$O$27,2,FALSE)</f>
        <v>La Rochelle</v>
      </c>
      <c r="Z114" s="15">
        <f t="shared" si="7"/>
        <v>3.3321944179880476</v>
      </c>
    </row>
    <row r="115" spans="2:29" s="15" customFormat="1" x14ac:dyDescent="0.25">
      <c r="B115" s="15" t="str">
        <f>VLOOKUP(G115,NUTS_Europa!$A$2:$C$81,2,FALSE)</f>
        <v>FRG0</v>
      </c>
      <c r="C115" s="15">
        <f>VLOOKUP(G115,NUTS_Europa!$A$2:$C$81,3,FALSE)</f>
        <v>283</v>
      </c>
      <c r="D115" s="15" t="str">
        <f>VLOOKUP(F115,NUTS_Europa!$A$2:$C$81,2,FALSE)</f>
        <v>DE60</v>
      </c>
      <c r="E115" s="15">
        <f>VLOOKUP(F115,NUTS_Europa!$A$2:$C$81,3,FALSE)</f>
        <v>245</v>
      </c>
      <c r="F115" s="15">
        <v>45</v>
      </c>
      <c r="G115" s="15">
        <v>62</v>
      </c>
      <c r="H115" s="15">
        <v>4698192.6205341751</v>
      </c>
      <c r="I115" s="15">
        <v>10753870.371964095</v>
      </c>
      <c r="J115" s="15">
        <f t="shared" si="1"/>
        <v>358462.34573213651</v>
      </c>
      <c r="K115" s="15">
        <v>117923.68180000001</v>
      </c>
      <c r="L115" s="15">
        <v>71.080468749999994</v>
      </c>
      <c r="M115" s="15">
        <v>8.8921972817131572</v>
      </c>
      <c r="N115" s="15">
        <v>4.4630171831237577</v>
      </c>
      <c r="O115" s="17">
        <v>2110.3462548504222</v>
      </c>
      <c r="P115" s="15">
        <f t="shared" si="2"/>
        <v>0</v>
      </c>
      <c r="Q115" s="15">
        <f t="shared" si="3"/>
        <v>79.972666031713146</v>
      </c>
      <c r="S115" s="15">
        <f t="shared" si="4"/>
        <v>0</v>
      </c>
      <c r="T115" s="15">
        <f t="shared" si="17"/>
        <v>358462.34573213651</v>
      </c>
      <c r="U115" s="15">
        <f t="shared" si="6"/>
        <v>358462.34573213651</v>
      </c>
      <c r="V115" s="15" t="str">
        <f>VLOOKUP(B115,NUTS_Europa!$B$2:$F$41,5,FALSE)</f>
        <v>Pays de la Loire</v>
      </c>
      <c r="W115" s="15" t="str">
        <f>VLOOKUP(C115,Puertos!$N$3:$O$27,2,FALSE)</f>
        <v>La Rochelle</v>
      </c>
      <c r="X115" s="15" t="str">
        <f>VLOOKUP(D115,NUTS_Europa!$B$2:$F$41,5,FALSE)</f>
        <v>Hamburg</v>
      </c>
      <c r="Y115" s="15" t="str">
        <f>VLOOKUP(E115,Puertos!$N$3:$O$27,2,FALSE)</f>
        <v>Bremerhaven</v>
      </c>
      <c r="Z115" s="15">
        <f t="shared" si="7"/>
        <v>3.3321944179880476</v>
      </c>
    </row>
    <row r="116" spans="2:29" s="15" customFormat="1" x14ac:dyDescent="0.25">
      <c r="O116" s="17"/>
    </row>
    <row r="117" spans="2:29" s="15" customFormat="1" x14ac:dyDescent="0.25">
      <c r="B117" s="15" t="s">
        <v>27</v>
      </c>
      <c r="O117" s="17"/>
    </row>
    <row r="118" spans="2:29" s="15" customFormat="1" x14ac:dyDescent="0.25">
      <c r="B118" s="15" t="str">
        <f>B109</f>
        <v>nodo inicial</v>
      </c>
      <c r="C118" s="15" t="str">
        <f t="shared" ref="C118:I118" si="18">C109</f>
        <v>puerto O</v>
      </c>
      <c r="D118" s="15" t="str">
        <f t="shared" si="18"/>
        <v>nodo final</v>
      </c>
      <c r="E118" s="15" t="str">
        <f t="shared" si="18"/>
        <v>puerto D</v>
      </c>
      <c r="F118" s="15" t="str">
        <f t="shared" si="18"/>
        <v>Var1</v>
      </c>
      <c r="G118" s="15" t="str">
        <f t="shared" si="18"/>
        <v>Var2</v>
      </c>
      <c r="H118" s="15" t="str">
        <f t="shared" si="18"/>
        <v>Coste variable</v>
      </c>
      <c r="I118" s="15" t="str">
        <f t="shared" si="18"/>
        <v>Coste fijo</v>
      </c>
      <c r="J118" s="15" t="str">
        <f t="shared" ref="J118:O118" si="19">J109</f>
        <v>Coste fijo/buque</v>
      </c>
      <c r="K118" s="15" t="str">
        <f t="shared" si="19"/>
        <v>flow</v>
      </c>
      <c r="L118" s="15" t="str">
        <f t="shared" si="19"/>
        <v>TiempoNav</v>
      </c>
      <c r="M118" s="15" t="str">
        <f t="shared" si="19"/>
        <v>TiempoPort</v>
      </c>
      <c r="N118" s="15" t="str">
        <f t="shared" si="19"/>
        <v>TiempoCD</v>
      </c>
      <c r="O118" s="17" t="str">
        <f t="shared" si="19"/>
        <v>offer</v>
      </c>
      <c r="P118" s="15" t="str">
        <f>P109</f>
        <v>Tiempo C/D</v>
      </c>
      <c r="Q118" s="15" t="str">
        <f t="shared" ref="Q118:Y118" si="20">Q109</f>
        <v>Tiempo total</v>
      </c>
      <c r="R118" s="15" t="str">
        <f t="shared" si="20"/>
        <v>TEUs/buque</v>
      </c>
      <c r="S118" s="15" t="str">
        <f t="shared" si="20"/>
        <v>Coste variable</v>
      </c>
      <c r="T118" s="15" t="str">
        <f t="shared" si="20"/>
        <v>Coste fijo</v>
      </c>
      <c r="U118" s="15" t="str">
        <f t="shared" si="20"/>
        <v>Coste Total</v>
      </c>
      <c r="V118" s="15" t="str">
        <f t="shared" si="20"/>
        <v>Nodo inicial</v>
      </c>
      <c r="W118" s="15" t="str">
        <f t="shared" si="20"/>
        <v>Puerto O</v>
      </c>
      <c r="X118" s="15" t="str">
        <f t="shared" si="20"/>
        <v>Nodo final</v>
      </c>
      <c r="Y118" s="15" t="str">
        <f t="shared" si="20"/>
        <v>Puerto D</v>
      </c>
    </row>
    <row r="119" spans="2:29" s="15" customFormat="1" x14ac:dyDescent="0.25">
      <c r="B119" s="15" t="str">
        <f>VLOOKUP(G119,NUTS_Europa!$A$2:$C$81,2,FALSE)</f>
        <v>NL34</v>
      </c>
      <c r="C119" s="15">
        <f>VLOOKUP(G119,NUTS_Europa!$A$2:$C$81,3,FALSE)</f>
        <v>218</v>
      </c>
      <c r="D119" s="15" t="str">
        <f>VLOOKUP(F119,NUTS_Europa!$A$2:$C$81,2,FALSE)</f>
        <v>NL32</v>
      </c>
      <c r="E119" s="15">
        <f>VLOOKUP(F119,NUTS_Europa!$A$2:$C$81,3,FALSE)</f>
        <v>253</v>
      </c>
      <c r="F119" s="15">
        <v>72</v>
      </c>
      <c r="G119" s="15">
        <v>74</v>
      </c>
      <c r="H119" s="15">
        <v>2836066.6140022175</v>
      </c>
      <c r="I119" s="15">
        <v>1734984.8929888038</v>
      </c>
      <c r="J119" s="15">
        <f t="shared" si="1"/>
        <v>57832.829766293456</v>
      </c>
      <c r="K119" s="15">
        <v>120125.8052</v>
      </c>
      <c r="L119" s="15">
        <v>13.983593750000001</v>
      </c>
      <c r="M119" s="15">
        <v>10.566803052887218</v>
      </c>
      <c r="N119" s="15">
        <v>10.847278807790037</v>
      </c>
      <c r="O119" s="17">
        <v>5603.586288415795</v>
      </c>
      <c r="P119" s="15">
        <f t="shared" si="2"/>
        <v>1.4015006555846667</v>
      </c>
      <c r="Q119" s="15">
        <f t="shared" si="3"/>
        <v>25.951897458471883</v>
      </c>
      <c r="R119" s="15">
        <v>724</v>
      </c>
      <c r="S119" s="15">
        <f t="shared" si="4"/>
        <v>366428.23414397764</v>
      </c>
      <c r="T119" s="15">
        <f>2*J119</f>
        <v>115665.65953258691</v>
      </c>
      <c r="U119" s="15">
        <f t="shared" si="6"/>
        <v>482093.89367656456</v>
      </c>
      <c r="V119" s="15" t="str">
        <f>VLOOKUP(B119,NUTS_Europa!$B$2:$F$41,5,FALSE)</f>
        <v>Zeeland</v>
      </c>
      <c r="W119" s="15" t="str">
        <f>VLOOKUP(C119,Puertos!$N$3:$O$27,2,FALSE)</f>
        <v>Amsterdam</v>
      </c>
      <c r="X119" s="15" t="str">
        <f>VLOOKUP(D119,NUTS_Europa!$B$2:$F$41,5,FALSE)</f>
        <v>Noord-Holland</v>
      </c>
      <c r="Y119" s="15" t="str">
        <f>VLOOKUP(E119,Puertos!$N$3:$O$27,2,FALSE)</f>
        <v>Amberes</v>
      </c>
      <c r="Z119" s="15">
        <f t="shared" si="7"/>
        <v>1.0813290607696617</v>
      </c>
      <c r="AA119" s="15">
        <f>SUM(Q119:Q122)</f>
        <v>210.85048286284405</v>
      </c>
      <c r="AB119" s="15">
        <f>AA119/24</f>
        <v>8.7854367859518359</v>
      </c>
      <c r="AC119" s="15">
        <f>AB119/7</f>
        <v>1.2550623979931195</v>
      </c>
    </row>
    <row r="120" spans="2:29" s="15" customFormat="1" x14ac:dyDescent="0.25">
      <c r="B120" s="15" t="str">
        <f>VLOOKUP(F120,NUTS_Europa!$A$2:$C$81,2,FALSE)</f>
        <v>NL32</v>
      </c>
      <c r="C120" s="15">
        <f>VLOOKUP(F120,NUTS_Europa!$A$2:$C$81,3,FALSE)</f>
        <v>253</v>
      </c>
      <c r="D120" s="15" t="str">
        <f>VLOOKUP(G120,NUTS_Europa!$A$2:$C$81,2,FALSE)</f>
        <v>PT11</v>
      </c>
      <c r="E120" s="15">
        <f>VLOOKUP(G120,NUTS_Europa!$A$2:$C$81,3,FALSE)</f>
        <v>288</v>
      </c>
      <c r="F120" s="15">
        <v>72</v>
      </c>
      <c r="G120" s="15">
        <v>76</v>
      </c>
      <c r="H120" s="15">
        <v>611800.96850769687</v>
      </c>
      <c r="I120" s="15">
        <v>3922237.0664655301</v>
      </c>
      <c r="J120" s="15">
        <f t="shared" si="1"/>
        <v>130741.23554885101</v>
      </c>
      <c r="K120" s="15">
        <v>114346.8514</v>
      </c>
      <c r="L120" s="15">
        <v>69.30859375</v>
      </c>
      <c r="M120" s="15">
        <v>12.20054982521614</v>
      </c>
      <c r="N120" s="15">
        <v>2.0273101656583075</v>
      </c>
      <c r="O120" s="17">
        <v>990.49714165063278</v>
      </c>
      <c r="P120" s="15">
        <f t="shared" si="2"/>
        <v>1.4818544125131115</v>
      </c>
      <c r="Q120" s="15">
        <f t="shared" si="3"/>
        <v>82.990997987729259</v>
      </c>
      <c r="R120" s="15">
        <v>724</v>
      </c>
      <c r="S120" s="15">
        <f t="shared" si="4"/>
        <v>447193.51785449905</v>
      </c>
      <c r="T120" s="15">
        <f t="shared" ref="T120:T122" si="21">2*J120</f>
        <v>261482.47109770201</v>
      </c>
      <c r="U120" s="15">
        <f t="shared" si="6"/>
        <v>708675.98895220109</v>
      </c>
      <c r="V120" s="15" t="str">
        <f>VLOOKUP(B120,NUTS_Europa!$B$2:$F$41,5,FALSE)</f>
        <v>Noord-Holland</v>
      </c>
      <c r="W120" s="15" t="str">
        <f>VLOOKUP(C120,Puertos!$N$3:$O$27,2,FALSE)</f>
        <v>Amberes</v>
      </c>
      <c r="X120" s="15" t="str">
        <f>VLOOKUP(D120,NUTS_Europa!$B$2:$F$41,5,FALSE)</f>
        <v>Norte</v>
      </c>
      <c r="Y120" s="15" t="str">
        <f>VLOOKUP(E120,Puertos!$N$3:$O$27,2,FALSE)</f>
        <v>Vigo</v>
      </c>
      <c r="Z120" s="15">
        <f t="shared" si="7"/>
        <v>3.4579582494887191</v>
      </c>
    </row>
    <row r="121" spans="2:29" s="15" customFormat="1" x14ac:dyDescent="0.25">
      <c r="B121" s="15" t="str">
        <f>VLOOKUP(G121,NUTS_Europa!$A$2:$C$81,2,FALSE)</f>
        <v>PT11</v>
      </c>
      <c r="C121" s="15">
        <f>VLOOKUP(G121,NUTS_Europa!$A$2:$C$81,3,FALSE)</f>
        <v>288</v>
      </c>
      <c r="D121" s="15" t="str">
        <f>VLOOKUP(F121,NUTS_Europa!$A$2:$C$81,2,FALSE)</f>
        <v>NL33</v>
      </c>
      <c r="E121" s="15">
        <f>VLOOKUP(F121,NUTS_Europa!$A$2:$C$81,3,FALSE)</f>
        <v>220</v>
      </c>
      <c r="F121" s="15">
        <v>73</v>
      </c>
      <c r="G121" s="15">
        <v>76</v>
      </c>
      <c r="H121" s="15">
        <v>637272.89065047505</v>
      </c>
      <c r="I121" s="15">
        <v>3682405.6426702598</v>
      </c>
      <c r="J121" s="15">
        <f t="shared" si="1"/>
        <v>122746.85475567533</v>
      </c>
      <c r="K121" s="15">
        <v>163171.4883</v>
      </c>
      <c r="L121" s="15">
        <v>65.680468750000003</v>
      </c>
      <c r="M121" s="15">
        <v>12.756882259053237</v>
      </c>
      <c r="N121" s="15">
        <v>1.8208112482151673</v>
      </c>
      <c r="O121" s="17">
        <v>990.49714165063278</v>
      </c>
      <c r="P121" s="15">
        <f t="shared" si="2"/>
        <v>1.3309148388968892</v>
      </c>
      <c r="Q121" s="15">
        <f t="shared" si="3"/>
        <v>79.768265847950133</v>
      </c>
      <c r="R121" s="15">
        <v>724</v>
      </c>
      <c r="S121" s="15">
        <f t="shared" si="4"/>
        <v>465812.11941920314</v>
      </c>
      <c r="T121" s="15">
        <f t="shared" si="21"/>
        <v>245493.70951135067</v>
      </c>
      <c r="U121" s="15">
        <f t="shared" si="6"/>
        <v>711305.82893055375</v>
      </c>
      <c r="V121" s="15" t="str">
        <f>VLOOKUP(B121,NUTS_Europa!$B$2:$F$41,5,FALSE)</f>
        <v>Norte</v>
      </c>
      <c r="W121" s="15" t="str">
        <f>VLOOKUP(C121,Puertos!$N$3:$O$27,2,FALSE)</f>
        <v>Vigo</v>
      </c>
      <c r="X121" s="15" t="str">
        <f>VLOOKUP(D121,NUTS_Europa!$B$2:$F$41,5,FALSE)</f>
        <v>Zuid-Holland</v>
      </c>
      <c r="Y121" s="15" t="str">
        <f>VLOOKUP(E121,Puertos!$N$3:$O$27,2,FALSE)</f>
        <v>Zeebrugge</v>
      </c>
      <c r="Z121" s="15">
        <f t="shared" si="7"/>
        <v>3.323677743664589</v>
      </c>
    </row>
    <row r="122" spans="2:29" s="15" customFormat="1" x14ac:dyDescent="0.25">
      <c r="B122" s="15" t="str">
        <f>VLOOKUP(F122,NUTS_Europa!$A$2:$C$81,2,FALSE)</f>
        <v>NL33</v>
      </c>
      <c r="C122" s="15">
        <f>VLOOKUP(F122,NUTS_Europa!$A$2:$C$81,3,FALSE)</f>
        <v>220</v>
      </c>
      <c r="D122" s="15" t="str">
        <f>VLOOKUP(G122,NUTS_Europa!$A$2:$C$81,2,FALSE)</f>
        <v>NL41</v>
      </c>
      <c r="E122" s="15">
        <f>VLOOKUP(G122,NUTS_Europa!$A$2:$C$81,3,FALSE)</f>
        <v>218</v>
      </c>
      <c r="F122" s="15">
        <v>73</v>
      </c>
      <c r="G122" s="15">
        <v>75</v>
      </c>
      <c r="H122" s="15">
        <v>2580653.3216055431</v>
      </c>
      <c r="I122" s="15">
        <v>1468187.2587170184</v>
      </c>
      <c r="J122" s="15">
        <f t="shared" si="1"/>
        <v>48939.575290567278</v>
      </c>
      <c r="K122" s="15">
        <v>176841.96369999999</v>
      </c>
      <c r="L122" s="15">
        <v>9.765625</v>
      </c>
      <c r="M122" s="15">
        <v>11.123135486724316</v>
      </c>
      <c r="N122" s="15">
        <v>9.6790427234044145</v>
      </c>
      <c r="O122" s="17">
        <v>5603.586288415795</v>
      </c>
      <c r="P122" s="15">
        <f t="shared" si="2"/>
        <v>1.2505610819684443</v>
      </c>
      <c r="Q122" s="15">
        <f t="shared" si="3"/>
        <v>22.139321568692758</v>
      </c>
      <c r="R122" s="15">
        <v>724</v>
      </c>
      <c r="S122" s="15">
        <f t="shared" si="4"/>
        <v>333428.07778384932</v>
      </c>
      <c r="T122" s="15">
        <f t="shared" si="21"/>
        <v>97879.150581134556</v>
      </c>
      <c r="U122" s="15">
        <f t="shared" si="6"/>
        <v>431307.22836498386</v>
      </c>
      <c r="V122" s="15" t="str">
        <f>VLOOKUP(B122,NUTS_Europa!$B$2:$F$41,5,FALSE)</f>
        <v>Zuid-Holland</v>
      </c>
      <c r="W122" s="15" t="str">
        <f>VLOOKUP(C122,Puertos!$N$3:$O$27,2,FALSE)</f>
        <v>Zeebrugge</v>
      </c>
      <c r="X122" s="15" t="str">
        <f>VLOOKUP(D122,NUTS_Europa!$B$2:$F$41,5,FALSE)</f>
        <v>Noord-Brabant</v>
      </c>
      <c r="Y122" s="15" t="str">
        <f>VLOOKUP(E122,Puertos!$N$3:$O$27,2,FALSE)</f>
        <v>Amsterdam</v>
      </c>
      <c r="Z122" s="15">
        <f t="shared" si="7"/>
        <v>0.9224717320288649</v>
      </c>
    </row>
    <row r="123" spans="2:29" s="15" customFormat="1" x14ac:dyDescent="0.25">
      <c r="B123" s="15" t="str">
        <f>VLOOKUP(G123,NUTS_Europa!$A$2:$C$81,2,FALSE)</f>
        <v>NL41</v>
      </c>
      <c r="C123" s="15">
        <f>VLOOKUP(G123,NUTS_Europa!$A$2:$C$81,3,FALSE)</f>
        <v>218</v>
      </c>
      <c r="D123" s="15" t="str">
        <f>VLOOKUP(F123,NUTS_Europa!$A$2:$C$81,2,FALSE)</f>
        <v>NL12</v>
      </c>
      <c r="E123" s="15">
        <f>VLOOKUP(F123,NUTS_Europa!$A$2:$C$81,3,FALSE)</f>
        <v>250</v>
      </c>
      <c r="F123" s="15">
        <v>71</v>
      </c>
      <c r="G123" s="15">
        <v>75</v>
      </c>
      <c r="H123" s="15">
        <v>2905256.3813126124</v>
      </c>
      <c r="I123" s="15">
        <v>1490337.2993843763</v>
      </c>
      <c r="J123" s="15">
        <f t="shared" si="1"/>
        <v>49677.909979479206</v>
      </c>
      <c r="K123" s="15">
        <v>126450.71709999999</v>
      </c>
      <c r="L123" s="15">
        <v>5.3125</v>
      </c>
      <c r="M123" s="15">
        <v>10.068624335611791</v>
      </c>
      <c r="N123" s="15">
        <v>10.847278807790037</v>
      </c>
      <c r="O123" s="17">
        <v>5603.586288415795</v>
      </c>
      <c r="P123" s="15">
        <f t="shared" si="2"/>
        <v>0</v>
      </c>
      <c r="Q123" s="15">
        <f t="shared" si="3"/>
        <v>15.381124335611791</v>
      </c>
      <c r="S123" s="15">
        <f t="shared" si="4"/>
        <v>0</v>
      </c>
      <c r="U123" s="15">
        <f t="shared" si="6"/>
        <v>0</v>
      </c>
      <c r="V123" s="15" t="str">
        <f>VLOOKUP(B123,NUTS_Europa!$B$2:$F$41,5,FALSE)</f>
        <v>Noord-Brabant</v>
      </c>
      <c r="W123" s="15" t="str">
        <f>VLOOKUP(C123,Puertos!$N$3:$O$27,2,FALSE)</f>
        <v>Amsterdam</v>
      </c>
      <c r="X123" s="15" t="str">
        <f>VLOOKUP(D123,NUTS_Europa!$B$2:$F$41,5,FALSE)</f>
        <v>Friesland (NL)</v>
      </c>
      <c r="Y123" s="15" t="str">
        <f>VLOOKUP(E123,Puertos!$N$3:$O$27,2,FALSE)</f>
        <v>Rotterdam</v>
      </c>
      <c r="Z123" s="15">
        <f t="shared" si="7"/>
        <v>0.64088018065049124</v>
      </c>
    </row>
    <row r="124" spans="2:29" s="15" customFormat="1" x14ac:dyDescent="0.25">
      <c r="B124" s="15" t="str">
        <f>VLOOKUP(F124,NUTS_Europa!$A$2:$C$81,2,FALSE)</f>
        <v>NL12</v>
      </c>
      <c r="C124" s="15">
        <f>VLOOKUP(F124,NUTS_Europa!$A$2:$C$81,3,FALSE)</f>
        <v>250</v>
      </c>
      <c r="D124" s="15" t="str">
        <f>VLOOKUP(G124,NUTS_Europa!$A$2:$C$81,2,FALSE)</f>
        <v>NL34</v>
      </c>
      <c r="E124" s="15">
        <f>VLOOKUP(G124,NUTS_Europa!$A$2:$C$81,3,FALSE)</f>
        <v>218</v>
      </c>
      <c r="F124" s="15">
        <v>71</v>
      </c>
      <c r="G124" s="15">
        <v>74</v>
      </c>
      <c r="H124" s="15">
        <v>3309919.3651305586</v>
      </c>
      <c r="I124" s="15">
        <v>1490337.2993843763</v>
      </c>
      <c r="J124" s="15">
        <f t="shared" si="1"/>
        <v>49677.909979479206</v>
      </c>
      <c r="K124" s="15">
        <v>117768.50930000001</v>
      </c>
      <c r="L124" s="15">
        <v>5.3125</v>
      </c>
      <c r="M124" s="15">
        <v>10.068624335611791</v>
      </c>
      <c r="N124" s="15">
        <v>10.847278807790037</v>
      </c>
      <c r="O124" s="17">
        <v>5603.586288415795</v>
      </c>
      <c r="P124" s="15">
        <f t="shared" si="2"/>
        <v>0</v>
      </c>
      <c r="Q124" s="15">
        <f t="shared" si="3"/>
        <v>15.381124335611791</v>
      </c>
      <c r="S124" s="15">
        <f t="shared" si="4"/>
        <v>0</v>
      </c>
      <c r="U124" s="15">
        <f t="shared" si="6"/>
        <v>0</v>
      </c>
      <c r="V124" s="15" t="str">
        <f>VLOOKUP(B124,NUTS_Europa!$B$2:$F$41,5,FALSE)</f>
        <v>Friesland (NL)</v>
      </c>
      <c r="W124" s="15" t="str">
        <f>VLOOKUP(C124,Puertos!$N$3:$O$27,2,FALSE)</f>
        <v>Rotterdam</v>
      </c>
      <c r="X124" s="15" t="str">
        <f>VLOOKUP(D124,NUTS_Europa!$B$2:$F$41,5,FALSE)</f>
        <v>Zeeland</v>
      </c>
      <c r="Y124" s="15" t="str">
        <f>VLOOKUP(E124,Puertos!$N$3:$O$27,2,FALSE)</f>
        <v>Amsterdam</v>
      </c>
      <c r="Z124" s="15">
        <f t="shared" si="7"/>
        <v>0.64088018065049124</v>
      </c>
    </row>
    <row r="125" spans="2:29" s="15" customFormat="1" x14ac:dyDescent="0.25">
      <c r="O125" s="17"/>
    </row>
    <row r="126" spans="2:29" s="15" customFormat="1" x14ac:dyDescent="0.25">
      <c r="B126" s="15" t="s">
        <v>103</v>
      </c>
      <c r="O126" s="17"/>
    </row>
    <row r="127" spans="2:29" s="15" customFormat="1" ht="15.75" customHeight="1" x14ac:dyDescent="0.25">
      <c r="B127" s="15" t="str">
        <f>B109</f>
        <v>nodo inicial</v>
      </c>
      <c r="C127" s="15" t="str">
        <f t="shared" ref="C127:I127" si="22">C109</f>
        <v>puerto O</v>
      </c>
      <c r="D127" s="15" t="str">
        <f t="shared" si="22"/>
        <v>nodo final</v>
      </c>
      <c r="E127" s="15" t="str">
        <f t="shared" si="22"/>
        <v>puerto D</v>
      </c>
      <c r="F127" s="15" t="str">
        <f t="shared" si="22"/>
        <v>Var1</v>
      </c>
      <c r="G127" s="15" t="str">
        <f t="shared" si="22"/>
        <v>Var2</v>
      </c>
      <c r="H127" s="15" t="str">
        <f t="shared" si="22"/>
        <v>Coste variable</v>
      </c>
      <c r="I127" s="15" t="str">
        <f t="shared" si="22"/>
        <v>Coste fijo</v>
      </c>
      <c r="J127" s="15" t="str">
        <f>J118</f>
        <v>Coste fijo/buque</v>
      </c>
      <c r="K127" s="15" t="str">
        <f>K109</f>
        <v>flow</v>
      </c>
      <c r="L127" s="15" t="str">
        <f>L109</f>
        <v>TiempoNav</v>
      </c>
      <c r="M127" s="15" t="str">
        <f>M109</f>
        <v>TiempoPort</v>
      </c>
      <c r="N127" s="15" t="str">
        <f>N109</f>
        <v>TiempoCD</v>
      </c>
      <c r="O127" s="17" t="str">
        <f>O109</f>
        <v>offer</v>
      </c>
      <c r="P127" s="15" t="str">
        <f>P118</f>
        <v>Tiempo C/D</v>
      </c>
      <c r="Q127" s="15" t="str">
        <f t="shared" ref="Q127:Y127" si="23">Q118</f>
        <v>Tiempo total</v>
      </c>
      <c r="R127" s="15" t="str">
        <f t="shared" si="23"/>
        <v>TEUs/buque</v>
      </c>
      <c r="S127" s="15" t="str">
        <f t="shared" si="23"/>
        <v>Coste variable</v>
      </c>
      <c r="T127" s="15" t="str">
        <f t="shared" si="23"/>
        <v>Coste fijo</v>
      </c>
      <c r="U127" s="15" t="str">
        <f t="shared" si="23"/>
        <v>Coste Total</v>
      </c>
      <c r="V127" s="15" t="str">
        <f t="shared" si="23"/>
        <v>Nodo inicial</v>
      </c>
      <c r="W127" s="15" t="str">
        <f t="shared" si="23"/>
        <v>Puerto O</v>
      </c>
      <c r="X127" s="15" t="str">
        <f t="shared" si="23"/>
        <v>Nodo final</v>
      </c>
      <c r="Y127" s="15" t="str">
        <f t="shared" si="23"/>
        <v>Puerto D</v>
      </c>
    </row>
    <row r="128" spans="2:29" s="15" customFormat="1" x14ac:dyDescent="0.25">
      <c r="B128" s="15" t="str">
        <f>VLOOKUP(F128,NUTS_Europa!$A$2:$C$81,2,FALSE)</f>
        <v>ES61</v>
      </c>
      <c r="C128" s="15">
        <f>VLOOKUP(F128,NUTS_Europa!$A$2:$C$81,3,FALSE)</f>
        <v>61</v>
      </c>
      <c r="D128" s="15" t="str">
        <f>VLOOKUP(G128,NUTS_Europa!$A$2:$C$81,2,FALSE)</f>
        <v>PT11</v>
      </c>
      <c r="E128" s="15">
        <f>VLOOKUP(G128,NUTS_Europa!$A$2:$C$81,3,FALSE)</f>
        <v>111</v>
      </c>
      <c r="F128" s="15">
        <v>17</v>
      </c>
      <c r="G128" s="15">
        <v>36</v>
      </c>
      <c r="H128" s="15">
        <v>1647494.9254638911</v>
      </c>
      <c r="I128" s="15">
        <v>1830508.9515983986</v>
      </c>
      <c r="J128" s="15">
        <f t="shared" si="1"/>
        <v>61016.965053279957</v>
      </c>
      <c r="K128" s="15">
        <v>507158.32770000002</v>
      </c>
      <c r="L128" s="15">
        <v>25.014843749999997</v>
      </c>
      <c r="M128" s="15">
        <v>9.2485608328114264</v>
      </c>
      <c r="N128" s="15">
        <v>4.5542248262832938</v>
      </c>
      <c r="O128" s="17">
        <v>2825.2662652344138</v>
      </c>
      <c r="P128" s="15">
        <f t="shared" si="2"/>
        <v>0</v>
      </c>
      <c r="Q128" s="15">
        <f t="shared" si="3"/>
        <v>34.263404582811425</v>
      </c>
      <c r="S128" s="15">
        <f t="shared" si="4"/>
        <v>0</v>
      </c>
      <c r="U128" s="15">
        <f t="shared" si="6"/>
        <v>0</v>
      </c>
      <c r="V128" s="15" t="str">
        <f>VLOOKUP(B128,NUTS_Europa!$B$2:$F$41,5,FALSE)</f>
        <v>Andalucía</v>
      </c>
      <c r="W128" s="15" t="str">
        <f>VLOOKUP(C128,Puertos!$N$3:$O$27,2,FALSE)</f>
        <v>Algeciras</v>
      </c>
      <c r="X128" s="15" t="str">
        <f>VLOOKUP(D128,NUTS_Europa!$B$2:$F$41,5,FALSE)</f>
        <v>Norte</v>
      </c>
      <c r="Y128" s="15" t="str">
        <f>VLOOKUP(E128,Puertos!$N$3:$O$27,2,FALSE)</f>
        <v>Oporto</v>
      </c>
      <c r="Z128" s="15">
        <f t="shared" si="7"/>
        <v>1.4276418576171428</v>
      </c>
    </row>
    <row r="129" spans="2:29" s="15" customFormat="1" x14ac:dyDescent="0.25">
      <c r="B129" s="15" t="str">
        <f>VLOOKUP(G129,NUTS_Europa!$A$2:$C$81,2,FALSE)</f>
        <v>PT11</v>
      </c>
      <c r="C129" s="15">
        <f>VLOOKUP(G129,NUTS_Europa!$A$2:$C$81,3,FALSE)</f>
        <v>111</v>
      </c>
      <c r="D129" s="15" t="str">
        <f>VLOOKUP(F129,NUTS_Europa!$A$2:$C$81,2,FALSE)</f>
        <v>FRJ1</v>
      </c>
      <c r="E129" s="15">
        <f>VLOOKUP(F129,NUTS_Europa!$A$2:$C$81,3,FALSE)</f>
        <v>1063</v>
      </c>
      <c r="F129" s="15">
        <v>26</v>
      </c>
      <c r="G129" s="15">
        <v>36</v>
      </c>
      <c r="H129" s="15">
        <v>1919349.9209740779</v>
      </c>
      <c r="I129" s="15">
        <v>12360302.671726285</v>
      </c>
      <c r="J129" s="15">
        <f t="shared" si="1"/>
        <v>412010.08905754279</v>
      </c>
      <c r="K129" s="15">
        <v>114346.8514</v>
      </c>
      <c r="L129" s="15">
        <v>75.546093749999997</v>
      </c>
      <c r="M129" s="15">
        <v>10.363735574354457</v>
      </c>
      <c r="N129" s="15">
        <v>4.8926926170146796</v>
      </c>
      <c r="O129" s="17">
        <v>2825.2662652344138</v>
      </c>
      <c r="P129" s="15">
        <f t="shared" si="2"/>
        <v>1.2537966769035558</v>
      </c>
      <c r="Q129" s="15">
        <f t="shared" si="3"/>
        <v>87.16362600125801</v>
      </c>
      <c r="R129" s="15">
        <v>724</v>
      </c>
      <c r="S129" s="15">
        <f t="shared" si="4"/>
        <v>491850.75399253948</v>
      </c>
      <c r="T129" s="15">
        <f>2*J129</f>
        <v>824020.17811508558</v>
      </c>
      <c r="U129" s="15">
        <f t="shared" si="6"/>
        <v>1315870.9321076251</v>
      </c>
      <c r="V129" s="15" t="str">
        <f>VLOOKUP(B129,NUTS_Europa!$B$2:$F$41,5,FALSE)</f>
        <v>Norte</v>
      </c>
      <c r="W129" s="15" t="str">
        <f>VLOOKUP(C129,Puertos!$N$3:$O$27,2,FALSE)</f>
        <v>Oporto</v>
      </c>
      <c r="X129" s="15" t="str">
        <f>VLOOKUP(D129,NUTS_Europa!$B$2:$F$41,5,FALSE)</f>
        <v>Languedoc-Roussillon</v>
      </c>
      <c r="Y129" s="15" t="str">
        <f>VLOOKUP(E129,Puertos!$N$3:$O$27,2,FALSE)</f>
        <v>Barcelona</v>
      </c>
      <c r="Z129" s="15">
        <f t="shared" si="7"/>
        <v>3.6318177500524169</v>
      </c>
      <c r="AA129" s="15">
        <f>SUM(Q129:Q132)</f>
        <v>206.86297947420135</v>
      </c>
      <c r="AB129" s="15">
        <f>AA129/24</f>
        <v>8.6192908114250564</v>
      </c>
      <c r="AC129" s="15">
        <f>AB129/7</f>
        <v>1.2313272587750081</v>
      </c>
    </row>
    <row r="130" spans="2:29" s="15" customFormat="1" x14ac:dyDescent="0.25">
      <c r="B130" s="15" t="str">
        <f>VLOOKUP(F130,NUTS_Europa!$A$2:$C$81,2,FALSE)</f>
        <v>FRJ1</v>
      </c>
      <c r="C130" s="15">
        <f>VLOOKUP(F130,NUTS_Europa!$A$2:$C$81,3,FALSE)</f>
        <v>1063</v>
      </c>
      <c r="D130" s="15" t="str">
        <f>VLOOKUP(G130,NUTS_Europa!$A$2:$C$81,2,FALSE)</f>
        <v>PT17</v>
      </c>
      <c r="E130" s="15">
        <f>VLOOKUP(G130,NUTS_Europa!$A$2:$C$81,3,FALSE)</f>
        <v>294</v>
      </c>
      <c r="F130" s="15">
        <v>26</v>
      </c>
      <c r="G130" s="15">
        <v>39</v>
      </c>
      <c r="H130" s="15">
        <v>1608516.7484983231</v>
      </c>
      <c r="I130" s="15">
        <v>11839924.488392524</v>
      </c>
      <c r="J130" s="15">
        <f t="shared" si="1"/>
        <v>394664.14961308416</v>
      </c>
      <c r="K130" s="15">
        <v>137713.6226</v>
      </c>
      <c r="L130" s="15">
        <v>63.59375</v>
      </c>
      <c r="M130" s="15">
        <v>9.1514368026980897</v>
      </c>
      <c r="N130" s="15">
        <v>5.3819618777711673</v>
      </c>
      <c r="O130" s="17">
        <v>3107.7928912121797</v>
      </c>
      <c r="P130" s="15">
        <f t="shared" si="2"/>
        <v>1.2537966769035558</v>
      </c>
      <c r="Q130" s="15">
        <f t="shared" si="3"/>
        <v>73.998983479601648</v>
      </c>
      <c r="R130" s="15">
        <v>724</v>
      </c>
      <c r="S130" s="15">
        <f t="shared" si="4"/>
        <v>374724.49634780921</v>
      </c>
      <c r="T130" s="15">
        <f t="shared" ref="T130:T132" si="24">2*J130</f>
        <v>789328.29922616831</v>
      </c>
      <c r="U130" s="15">
        <f t="shared" si="6"/>
        <v>1164052.7955739775</v>
      </c>
      <c r="V130" s="15" t="str">
        <f>VLOOKUP(B130,NUTS_Europa!$B$2:$F$41,5,FALSE)</f>
        <v>Languedoc-Roussillon</v>
      </c>
      <c r="W130" s="15" t="str">
        <f>VLOOKUP(C130,Puertos!$N$3:$O$27,2,FALSE)</f>
        <v>Barcelona</v>
      </c>
      <c r="X130" s="15" t="str">
        <f>VLOOKUP(D130,NUTS_Europa!$B$2:$F$41,5,FALSE)</f>
        <v>Área Metropolitana de Lisboa</v>
      </c>
      <c r="Y130" s="15" t="str">
        <f>VLOOKUP(E130,Puertos!$N$3:$O$27,2,FALSE)</f>
        <v>Lisboa</v>
      </c>
      <c r="Z130" s="15">
        <f t="shared" si="7"/>
        <v>3.0832909783167355</v>
      </c>
    </row>
    <row r="131" spans="2:29" s="15" customFormat="1" x14ac:dyDescent="0.25">
      <c r="B131" s="15" t="str">
        <f>VLOOKUP(G131,NUTS_Europa!$A$2:$C$81,2,FALSE)</f>
        <v>PT17</v>
      </c>
      <c r="C131" s="15">
        <f>VLOOKUP(G131,NUTS_Europa!$A$2:$C$81,3,FALSE)</f>
        <v>294</v>
      </c>
      <c r="D131" s="15" t="str">
        <f>VLOOKUP(F131,NUTS_Europa!$A$2:$C$81,2,FALSE)</f>
        <v>PT15</v>
      </c>
      <c r="E131" s="15">
        <f>VLOOKUP(F131,NUTS_Europa!$A$2:$C$81,3,FALSE)</f>
        <v>1065</v>
      </c>
      <c r="F131" s="15">
        <v>37</v>
      </c>
      <c r="G131" s="15">
        <v>39</v>
      </c>
      <c r="H131" s="15">
        <v>976704.66673607263</v>
      </c>
      <c r="I131" s="15">
        <v>1089628.8288879998</v>
      </c>
      <c r="J131" s="15">
        <f t="shared" si="1"/>
        <v>36320.960962933328</v>
      </c>
      <c r="K131" s="15">
        <v>507158.32770000002</v>
      </c>
      <c r="L131" s="15">
        <v>3.515625</v>
      </c>
      <c r="M131" s="15">
        <v>11.146488933939107</v>
      </c>
      <c r="N131" s="15">
        <v>5.3819618777711673</v>
      </c>
      <c r="O131" s="17">
        <v>3107.7928912121797</v>
      </c>
      <c r="P131" s="15">
        <f t="shared" si="2"/>
        <v>1.2537966769035558</v>
      </c>
      <c r="Q131" s="15">
        <f t="shared" si="3"/>
        <v>15.915910610842662</v>
      </c>
      <c r="R131" s="15">
        <v>724</v>
      </c>
      <c r="S131" s="15">
        <f t="shared" si="4"/>
        <v>227535.81189932584</v>
      </c>
      <c r="T131" s="15">
        <f t="shared" si="24"/>
        <v>72641.921925866656</v>
      </c>
      <c r="U131" s="15">
        <f t="shared" si="6"/>
        <v>300177.7338251925</v>
      </c>
      <c r="V131" s="15" t="str">
        <f>VLOOKUP(B131,NUTS_Europa!$B$2:$F$41,5,FALSE)</f>
        <v>Área Metropolitana de Lisboa</v>
      </c>
      <c r="W131" s="15" t="str">
        <f>VLOOKUP(C131,Puertos!$N$3:$O$27,2,FALSE)</f>
        <v>Lisboa</v>
      </c>
      <c r="X131" s="15" t="str">
        <f>VLOOKUP(D131,NUTS_Europa!$B$2:$F$41,5,FALSE)</f>
        <v>Algarve</v>
      </c>
      <c r="Y131" s="15" t="str">
        <f>VLOOKUP(E131,Puertos!$N$3:$O$27,2,FALSE)</f>
        <v>Sines</v>
      </c>
      <c r="Z131" s="15">
        <f t="shared" si="7"/>
        <v>0.66316294211844429</v>
      </c>
    </row>
    <row r="132" spans="2:29" s="15" customFormat="1" x14ac:dyDescent="0.25">
      <c r="B132" s="15" t="str">
        <f>VLOOKUP(F132,NUTS_Europa!$A$2:$C$81,2,FALSE)</f>
        <v>PT15</v>
      </c>
      <c r="C132" s="15">
        <f>VLOOKUP(F132,NUTS_Europa!$A$2:$C$81,3,FALSE)</f>
        <v>1065</v>
      </c>
      <c r="D132" s="15" t="str">
        <f>VLOOKUP(G132,NUTS_Europa!$A$2:$C$81,2,FALSE)</f>
        <v>PT16</v>
      </c>
      <c r="E132" s="15">
        <f>VLOOKUP(G132,NUTS_Europa!$A$2:$C$81,3,FALSE)</f>
        <v>111</v>
      </c>
      <c r="F132" s="15">
        <v>37</v>
      </c>
      <c r="G132" s="15">
        <v>38</v>
      </c>
      <c r="H132" s="15">
        <v>1252235.9359330439</v>
      </c>
      <c r="I132" s="15">
        <v>1639475.360910712</v>
      </c>
      <c r="J132" s="15">
        <f t="shared" si="1"/>
        <v>54649.178697023737</v>
      </c>
      <c r="K132" s="15">
        <v>198656.2873</v>
      </c>
      <c r="L132" s="15">
        <v>16.171875</v>
      </c>
      <c r="M132" s="15">
        <v>12.358787705595475</v>
      </c>
      <c r="N132" s="15">
        <v>4.8926926170146796</v>
      </c>
      <c r="O132" s="17">
        <v>2825.2662652344138</v>
      </c>
      <c r="P132" s="15">
        <f t="shared" si="2"/>
        <v>1.2537966769035558</v>
      </c>
      <c r="Q132" s="15">
        <f t="shared" si="3"/>
        <v>29.78445938249903</v>
      </c>
      <c r="R132" s="15">
        <v>724</v>
      </c>
      <c r="S132" s="15">
        <f t="shared" si="4"/>
        <v>320896.76954405615</v>
      </c>
      <c r="T132" s="15">
        <f t="shared" si="24"/>
        <v>109298.35739404747</v>
      </c>
      <c r="U132" s="15">
        <f t="shared" si="6"/>
        <v>430195.12693810364</v>
      </c>
      <c r="V132" s="15" t="str">
        <f>VLOOKUP(B132,NUTS_Europa!$B$2:$F$41,5,FALSE)</f>
        <v>Algarve</v>
      </c>
      <c r="W132" s="15" t="str">
        <f>VLOOKUP(C132,Puertos!$N$3:$O$27,2,FALSE)</f>
        <v>Sines</v>
      </c>
      <c r="X132" s="15" t="str">
        <f>VLOOKUP(D132,NUTS_Europa!$B$2:$F$41,5,FALSE)</f>
        <v>Centro (PT)</v>
      </c>
      <c r="Y132" s="15" t="str">
        <f>VLOOKUP(E132,Puertos!$N$3:$O$27,2,FALSE)</f>
        <v>Oporto</v>
      </c>
      <c r="Z132" s="15">
        <f t="shared" si="7"/>
        <v>1.2410191409374596</v>
      </c>
    </row>
    <row r="133" spans="2:29" s="15" customFormat="1" x14ac:dyDescent="0.25">
      <c r="B133" s="15" t="str">
        <f>VLOOKUP(G133,NUTS_Europa!$A$2:$C$81,2,FALSE)</f>
        <v>PT16</v>
      </c>
      <c r="C133" s="15">
        <f>VLOOKUP(G133,NUTS_Europa!$A$2:$C$81,3,FALSE)</f>
        <v>111</v>
      </c>
      <c r="D133" s="15" t="str">
        <f>VLOOKUP(F133,NUTS_Europa!$A$2:$C$81,2,FALSE)</f>
        <v>ES61</v>
      </c>
      <c r="E133" s="15">
        <f>VLOOKUP(F133,NUTS_Europa!$A$2:$C$81,3,FALSE)</f>
        <v>61</v>
      </c>
      <c r="F133" s="15">
        <v>17</v>
      </c>
      <c r="G133" s="15">
        <v>38</v>
      </c>
      <c r="H133" s="15">
        <v>1554755.5603075717</v>
      </c>
      <c r="I133" s="15">
        <v>1830508.9515983986</v>
      </c>
      <c r="J133" s="15">
        <v>118487.9544</v>
      </c>
      <c r="K133" s="15">
        <v>25.014843749999997</v>
      </c>
      <c r="L133" s="15">
        <v>9.2485608328114264</v>
      </c>
      <c r="M133" s="15">
        <v>4.5542248262832938</v>
      </c>
      <c r="N133" s="17">
        <v>2825.2662652344138</v>
      </c>
      <c r="P133" s="15" t="e">
        <f t="shared" si="2"/>
        <v>#DIV/0!</v>
      </c>
      <c r="Q133" s="15" t="e">
        <f t="shared" si="3"/>
        <v>#DIV/0!</v>
      </c>
    </row>
    <row r="134" spans="2:29" s="15" customFormat="1" x14ac:dyDescent="0.25">
      <c r="N134" s="17"/>
    </row>
    <row r="135" spans="2:29" s="15" customFormat="1" x14ac:dyDescent="0.25">
      <c r="B135" s="15" t="s">
        <v>104</v>
      </c>
      <c r="N135" s="17"/>
    </row>
    <row r="136" spans="2:29" s="15" customFormat="1" x14ac:dyDescent="0.25">
      <c r="B136" s="15" t="str">
        <f>B127</f>
        <v>nodo inicial</v>
      </c>
      <c r="C136" s="15" t="str">
        <f t="shared" ref="C136:I136" si="25">C127</f>
        <v>puerto O</v>
      </c>
      <c r="D136" s="15" t="str">
        <f t="shared" si="25"/>
        <v>nodo final</v>
      </c>
      <c r="E136" s="15" t="str">
        <f t="shared" si="25"/>
        <v>puerto D</v>
      </c>
      <c r="F136" s="15" t="str">
        <f t="shared" si="25"/>
        <v>Var1</v>
      </c>
      <c r="G136" s="15" t="str">
        <f t="shared" si="25"/>
        <v>Var2</v>
      </c>
      <c r="H136" s="15" t="str">
        <f t="shared" si="25"/>
        <v>Coste variable</v>
      </c>
      <c r="I136" s="15" t="str">
        <f t="shared" si="25"/>
        <v>Coste fijo</v>
      </c>
      <c r="J136" s="15" t="str">
        <f>K127</f>
        <v>flow</v>
      </c>
      <c r="K136" s="15" t="str">
        <f>L127</f>
        <v>TiempoNav</v>
      </c>
      <c r="L136" s="15" t="str">
        <f>M127</f>
        <v>TiempoPort</v>
      </c>
      <c r="M136" s="15" t="str">
        <f>N127</f>
        <v>TiempoCD</v>
      </c>
      <c r="N136" s="17" t="str">
        <f>O127</f>
        <v>offer</v>
      </c>
    </row>
    <row r="137" spans="2:29" s="15" customFormat="1" x14ac:dyDescent="0.25">
      <c r="B137" s="15" t="str">
        <f>VLOOKUP(F137,NUTS_Europa!$A$2:$C$81,2,FALSE)</f>
        <v>NL33</v>
      </c>
      <c r="C137" s="15">
        <f>VLOOKUP(F137,NUTS_Europa!$A$2:$C$81,3,FALSE)</f>
        <v>250</v>
      </c>
      <c r="D137" s="15" t="str">
        <f>VLOOKUP(G137,NUTS_Europa!$A$2:$C$81,2,FALSE)</f>
        <v>NL11</v>
      </c>
      <c r="E137" s="15">
        <f>VLOOKUP(G137,NUTS_Europa!$A$2:$C$81,3,FALSE)</f>
        <v>218</v>
      </c>
      <c r="F137" s="15">
        <v>33</v>
      </c>
      <c r="G137" s="15">
        <v>70</v>
      </c>
      <c r="H137" s="15">
        <v>1895806.1744067529</v>
      </c>
      <c r="I137" s="15">
        <v>1490337.2993843763</v>
      </c>
      <c r="J137" s="15">
        <v>135416.16140000001</v>
      </c>
      <c r="K137" s="15">
        <v>5.3125</v>
      </c>
      <c r="L137" s="15">
        <v>10.068624335611791</v>
      </c>
      <c r="M137" s="15">
        <v>10.847278807790037</v>
      </c>
      <c r="N137" s="17">
        <v>5603.586288415795</v>
      </c>
    </row>
    <row r="138" spans="2:29" s="15" customFormat="1" x14ac:dyDescent="0.25">
      <c r="B138" s="15" t="str">
        <f>VLOOKUP(G138,NUTS_Europa!$A$2:$C$81,2,FALSE)</f>
        <v>NL11</v>
      </c>
      <c r="C138" s="15">
        <f>VLOOKUP(G138,NUTS_Europa!$A$2:$C$81,3,FALSE)</f>
        <v>218</v>
      </c>
      <c r="D138" s="15" t="str">
        <f>VLOOKUP(F138,NUTS_Europa!$A$2:$C$81,2,FALSE)</f>
        <v>DE50</v>
      </c>
      <c r="E138" s="15">
        <f>VLOOKUP(F138,NUTS_Europa!$A$2:$C$81,3,FALSE)</f>
        <v>1069</v>
      </c>
      <c r="F138" s="15">
        <v>44</v>
      </c>
      <c r="G138" s="15">
        <v>70</v>
      </c>
      <c r="H138" s="15">
        <v>2248230.9553528316</v>
      </c>
      <c r="I138" s="15">
        <v>1998134.5162979788</v>
      </c>
      <c r="J138" s="15">
        <v>120437.3524</v>
      </c>
      <c r="K138" s="15">
        <v>21.091406250000002</v>
      </c>
      <c r="L138" s="15">
        <v>10.623025505256344</v>
      </c>
      <c r="M138" s="15">
        <v>9.0821666527777971</v>
      </c>
      <c r="N138" s="17">
        <v>5603.586288415795</v>
      </c>
    </row>
    <row r="139" spans="2:29" s="15" customFormat="1" x14ac:dyDescent="0.25">
      <c r="B139" s="15" t="str">
        <f>VLOOKUP(F139,NUTS_Europa!$A$2:$C$81,2,FALSE)</f>
        <v>DE50</v>
      </c>
      <c r="C139" s="15">
        <f>VLOOKUP(F139,NUTS_Europa!$A$2:$C$81,3,FALSE)</f>
        <v>1069</v>
      </c>
      <c r="D139" s="15" t="str">
        <f>VLOOKUP(G139,NUTS_Europa!$A$2:$C$81,2,FALSE)</f>
        <v>FRJ2</v>
      </c>
      <c r="E139" s="15">
        <f>VLOOKUP(G139,NUTS_Europa!$A$2:$C$81,3,FALSE)</f>
        <v>163</v>
      </c>
      <c r="F139" s="15">
        <v>44</v>
      </c>
      <c r="G139" s="15">
        <v>68</v>
      </c>
      <c r="H139" s="15">
        <v>2799800.8228877131</v>
      </c>
      <c r="I139" s="15">
        <v>4359273.0348589355</v>
      </c>
      <c r="J139" s="15">
        <v>122072.6309</v>
      </c>
      <c r="K139" s="15">
        <v>81.878906249999986</v>
      </c>
      <c r="L139" s="15">
        <v>13.341103985915632</v>
      </c>
      <c r="M139" s="15">
        <v>6.5116611615259758</v>
      </c>
      <c r="N139" s="17">
        <v>3181.447948688477</v>
      </c>
    </row>
    <row r="140" spans="2:29" s="15" customFormat="1" x14ac:dyDescent="0.25">
      <c r="B140" s="15" t="str">
        <f>VLOOKUP(G140,NUTS_Europa!$A$2:$C$81,2,FALSE)</f>
        <v>FRJ2</v>
      </c>
      <c r="C140" s="15">
        <f>VLOOKUP(G140,NUTS_Europa!$A$2:$C$81,3,FALSE)</f>
        <v>163</v>
      </c>
      <c r="D140" s="15" t="str">
        <f>VLOOKUP(F140,NUTS_Europa!$A$2:$C$81,2,FALSE)</f>
        <v>NL41</v>
      </c>
      <c r="E140" s="15">
        <f>VLOOKUP(F140,NUTS_Europa!$A$2:$C$81,3,FALSE)</f>
        <v>253</v>
      </c>
      <c r="F140" s="15">
        <v>35</v>
      </c>
      <c r="G140" s="15">
        <v>68</v>
      </c>
      <c r="H140" s="15">
        <v>2700904.5857358226</v>
      </c>
      <c r="I140" s="15">
        <v>3518183.2706816825</v>
      </c>
      <c r="J140" s="15">
        <v>145277.79319999999</v>
      </c>
      <c r="K140" s="15">
        <v>60.617968749999996</v>
      </c>
      <c r="L140" s="15">
        <v>13.284881533546507</v>
      </c>
      <c r="M140" s="15">
        <v>7.5138073150308919</v>
      </c>
      <c r="N140" s="17">
        <v>3181.447948688477</v>
      </c>
    </row>
    <row r="141" spans="2:29" s="15" customFormat="1" x14ac:dyDescent="0.25">
      <c r="B141" s="15" t="str">
        <f>VLOOKUP(F141,NUTS_Europa!$A$2:$C$81,2,FALSE)</f>
        <v>NL41</v>
      </c>
      <c r="C141" s="15">
        <f>VLOOKUP(F141,NUTS_Europa!$A$2:$C$81,3,FALSE)</f>
        <v>253</v>
      </c>
      <c r="D141" s="15" t="str">
        <f>VLOOKUP(G141,NUTS_Europa!$A$2:$C$81,2,FALSE)</f>
        <v>ES12</v>
      </c>
      <c r="E141" s="15">
        <f>VLOOKUP(G141,NUTS_Europa!$A$2:$C$81,3,FALSE)</f>
        <v>163</v>
      </c>
      <c r="F141" s="15">
        <v>35</v>
      </c>
      <c r="G141" s="15">
        <v>52</v>
      </c>
      <c r="H141" s="15">
        <v>1644062.5731089462</v>
      </c>
      <c r="I141" s="15">
        <v>3518183.2706816825</v>
      </c>
      <c r="J141" s="15">
        <v>113696.3812</v>
      </c>
      <c r="K141" s="15">
        <v>60.617968749999996</v>
      </c>
      <c r="L141" s="15">
        <v>13.284881533546507</v>
      </c>
      <c r="M141" s="15">
        <v>7.5138073150308919</v>
      </c>
      <c r="N141" s="17">
        <v>3181.447948688477</v>
      </c>
    </row>
    <row r="142" spans="2:29" s="15" customFormat="1" x14ac:dyDescent="0.25">
      <c r="B142" s="15" t="str">
        <f>VLOOKUP(G142,NUTS_Europa!$A$2:$C$81,2,FALSE)</f>
        <v>ES12</v>
      </c>
      <c r="C142" s="15">
        <f>VLOOKUP(G142,NUTS_Europa!$A$2:$C$81,3,FALSE)</f>
        <v>163</v>
      </c>
      <c r="D142" s="15" t="str">
        <f>VLOOKUP(F142,NUTS_Europa!$A$2:$C$81,2,FALSE)</f>
        <v>BE23</v>
      </c>
      <c r="E142" s="15">
        <f>VLOOKUP(F142,NUTS_Europa!$A$2:$C$81,3,FALSE)</f>
        <v>220</v>
      </c>
      <c r="F142" s="15">
        <v>42</v>
      </c>
      <c r="G142" s="15">
        <v>52</v>
      </c>
      <c r="H142" s="15">
        <v>1580394.3105240962</v>
      </c>
      <c r="I142" s="15">
        <v>3277718.28392195</v>
      </c>
      <c r="J142" s="15">
        <v>137713.6226</v>
      </c>
      <c r="K142" s="15">
        <v>57.03125</v>
      </c>
      <c r="L142" s="15">
        <v>13.841213967383606</v>
      </c>
      <c r="M142" s="15">
        <v>6.8505388110844221</v>
      </c>
      <c r="N142" s="17">
        <v>3181.447948688477</v>
      </c>
    </row>
    <row r="143" spans="2:29" s="15" customFormat="1" x14ac:dyDescent="0.25">
      <c r="B143" s="15" t="str">
        <f>VLOOKUP(F143,NUTS_Europa!$A$2:$C$81,2,FALSE)</f>
        <v>BE23</v>
      </c>
      <c r="C143" s="15">
        <f>VLOOKUP(F143,NUTS_Europa!$A$2:$C$81,3,FALSE)</f>
        <v>220</v>
      </c>
      <c r="D143" s="15" t="str">
        <f>VLOOKUP(G143,NUTS_Europa!$A$2:$C$81,2,FALSE)</f>
        <v>FRD1</v>
      </c>
      <c r="E143" s="15">
        <f>VLOOKUP(G143,NUTS_Europa!$A$2:$C$81,3,FALSE)</f>
        <v>269</v>
      </c>
      <c r="F143" s="15">
        <v>42</v>
      </c>
      <c r="G143" s="15">
        <v>59</v>
      </c>
      <c r="H143" s="15">
        <v>4269008.5612807274</v>
      </c>
      <c r="I143" s="15">
        <v>1655730.395487647</v>
      </c>
      <c r="J143" s="15">
        <v>115262.5922</v>
      </c>
      <c r="K143" s="15">
        <v>14.139843750000001</v>
      </c>
      <c r="L143" s="15">
        <v>12.825749714189886</v>
      </c>
      <c r="M143" s="15">
        <v>31.929362070365638</v>
      </c>
      <c r="N143" s="17">
        <v>14828.264792447228</v>
      </c>
    </row>
    <row r="144" spans="2:29" s="15" customFormat="1" x14ac:dyDescent="0.25">
      <c r="B144" s="15" t="str">
        <f>VLOOKUP(G144,NUTS_Europa!$A$2:$C$81,2,FALSE)</f>
        <v>FRD1</v>
      </c>
      <c r="C144" s="15">
        <f>VLOOKUP(G144,NUTS_Europa!$A$2:$C$81,3,FALSE)</f>
        <v>269</v>
      </c>
      <c r="D144" s="15" t="str">
        <f>VLOOKUP(F144,NUTS_Europa!$A$2:$C$81,2,FALSE)</f>
        <v>BE25</v>
      </c>
      <c r="E144" s="15">
        <f>VLOOKUP(F144,NUTS_Europa!$A$2:$C$81,3,FALSE)</f>
        <v>220</v>
      </c>
      <c r="F144" s="15">
        <v>43</v>
      </c>
      <c r="G144" s="15">
        <v>59</v>
      </c>
      <c r="H144" s="15">
        <v>3708286.6251132102</v>
      </c>
      <c r="I144" s="15">
        <v>1655730.395487647</v>
      </c>
      <c r="J144" s="15">
        <v>199058.85829999999</v>
      </c>
      <c r="K144" s="15">
        <v>14.139843750000001</v>
      </c>
      <c r="L144" s="15">
        <v>12.825749714189886</v>
      </c>
      <c r="M144" s="15">
        <v>31.929362070365638</v>
      </c>
      <c r="N144" s="17">
        <v>14828.264792447228</v>
      </c>
    </row>
    <row r="145" spans="2:14" s="15" customFormat="1" x14ac:dyDescent="0.25">
      <c r="B145" s="15" t="str">
        <f>VLOOKUP(F145,NUTS_Europa!$A$2:$C$81,2,FALSE)</f>
        <v>BE25</v>
      </c>
      <c r="C145" s="15">
        <f>VLOOKUP(F145,NUTS_Europa!$A$2:$C$81,3,FALSE)</f>
        <v>220</v>
      </c>
      <c r="D145" s="15" t="str">
        <f>VLOOKUP(G145,NUTS_Europa!$A$2:$C$81,2,FALSE)</f>
        <v>PT18</v>
      </c>
      <c r="E145" s="15">
        <f>VLOOKUP(G145,NUTS_Europa!$A$2:$C$81,3,FALSE)</f>
        <v>61</v>
      </c>
      <c r="F145" s="15">
        <v>43</v>
      </c>
      <c r="G145" s="15">
        <v>80</v>
      </c>
      <c r="H145" s="15">
        <v>12742365.197985025</v>
      </c>
      <c r="I145" s="15">
        <v>5092524.2821758604</v>
      </c>
      <c r="J145" s="15">
        <v>117768.50930000001</v>
      </c>
      <c r="K145" s="15">
        <v>105.75546875000001</v>
      </c>
      <c r="L145" s="15">
        <v>9.1588031242961634</v>
      </c>
      <c r="M145" s="15">
        <v>32.851411041928252</v>
      </c>
      <c r="N145" s="17">
        <v>19116.55296491554</v>
      </c>
    </row>
    <row r="146" spans="2:14" s="15" customFormat="1" x14ac:dyDescent="0.25">
      <c r="B146" s="15" t="str">
        <f>VLOOKUP(G146,NUTS_Europa!$A$2:$C$81,2,FALSE)</f>
        <v>PT18</v>
      </c>
      <c r="C146" s="15">
        <f>VLOOKUP(G146,NUTS_Europa!$A$2:$C$81,3,FALSE)</f>
        <v>61</v>
      </c>
      <c r="D146" s="15" t="str">
        <f>VLOOKUP(F146,NUTS_Europa!$A$2:$C$81,2,FALSE)</f>
        <v>ES52</v>
      </c>
      <c r="E146" s="15">
        <f>VLOOKUP(F146,NUTS_Europa!$A$2:$C$81,3,FALSE)</f>
        <v>1064</v>
      </c>
      <c r="F146" s="15">
        <v>16</v>
      </c>
      <c r="G146" s="15">
        <v>80</v>
      </c>
      <c r="H146" s="15">
        <v>13431491.119193375</v>
      </c>
      <c r="I146" s="15">
        <v>2070188.6762819882</v>
      </c>
      <c r="J146" s="15">
        <v>145277.79319999999</v>
      </c>
      <c r="K146" s="15">
        <v>30.546093750000001</v>
      </c>
      <c r="L146" s="15">
        <v>10.176453649938281</v>
      </c>
      <c r="M146" s="15">
        <v>30.81517702493586</v>
      </c>
      <c r="N146" s="17">
        <v>19116.55296491554</v>
      </c>
    </row>
    <row r="147" spans="2:14" s="15" customFormat="1" x14ac:dyDescent="0.25">
      <c r="B147" s="15" t="str">
        <f>VLOOKUP(G147,NUTS_Europa!$A$2:$C$81,2,FALSE)</f>
        <v>ES52</v>
      </c>
      <c r="C147" s="15">
        <f>VLOOKUP(G147,NUTS_Europa!$A$2:$C$81,3,FALSE)</f>
        <v>1064</v>
      </c>
      <c r="D147" s="15" t="str">
        <f>VLOOKUP(F147,NUTS_Europa!$A$2:$C$81,2,FALSE)</f>
        <v>ES51</v>
      </c>
      <c r="E147" s="15">
        <f>VLOOKUP(F147,NUTS_Europa!$A$2:$C$81,3,FALSE)</f>
        <v>1063</v>
      </c>
      <c r="F147" s="15">
        <v>15</v>
      </c>
      <c r="G147" s="15">
        <v>16</v>
      </c>
      <c r="H147" s="15">
        <v>2941386.9683552166</v>
      </c>
      <c r="I147" s="15">
        <v>9803916.9094839767</v>
      </c>
      <c r="J147" s="15">
        <v>135416.16140000001</v>
      </c>
      <c r="K147" s="15">
        <v>12.65625</v>
      </c>
      <c r="L147" s="15">
        <v>11.291628391481312</v>
      </c>
      <c r="M147" s="15">
        <v>20.364287256214961</v>
      </c>
      <c r="N147" s="17">
        <v>11759.278234738651</v>
      </c>
    </row>
    <row r="148" spans="2:14" s="15" customFormat="1" x14ac:dyDescent="0.25">
      <c r="B148" s="15" t="str">
        <f>VLOOKUP(F148,NUTS_Europa!$A$2:$C$81,2,FALSE)</f>
        <v>ES51</v>
      </c>
      <c r="C148" s="15">
        <f>VLOOKUP(F148,NUTS_Europa!$A$2:$C$81,3,FALSE)</f>
        <v>1063</v>
      </c>
      <c r="D148" s="15" t="str">
        <f>VLOOKUP(G148,NUTS_Europa!$A$2:$C$81,2,FALSE)</f>
        <v>ES62</v>
      </c>
      <c r="E148" s="15">
        <f>VLOOKUP(G148,NUTS_Europa!$A$2:$C$81,3,FALSE)</f>
        <v>1064</v>
      </c>
      <c r="F148" s="15">
        <v>15</v>
      </c>
      <c r="G148" s="15">
        <v>18</v>
      </c>
      <c r="H148" s="15">
        <v>5777702.5359455338</v>
      </c>
      <c r="I148" s="15">
        <v>9803916.9094839767</v>
      </c>
      <c r="J148" s="15">
        <v>199597.76430000001</v>
      </c>
      <c r="K148" s="15">
        <v>12.65625</v>
      </c>
      <c r="L148" s="15">
        <v>11.291628391481312</v>
      </c>
      <c r="M148" s="15">
        <v>20.364287256214961</v>
      </c>
      <c r="N148" s="17">
        <v>11759.278234738651</v>
      </c>
    </row>
    <row r="149" spans="2:14" s="15" customFormat="1" x14ac:dyDescent="0.25">
      <c r="B149" s="15" t="s">
        <v>68</v>
      </c>
      <c r="C149" s="15">
        <v>1064</v>
      </c>
      <c r="D149" s="15" t="s">
        <v>17</v>
      </c>
      <c r="E149" s="15">
        <v>1065</v>
      </c>
      <c r="F149" s="15">
        <v>18</v>
      </c>
      <c r="G149" s="15">
        <v>40</v>
      </c>
      <c r="H149" s="15">
        <v>3797055.0331854657</v>
      </c>
      <c r="I149" s="15">
        <v>2836869.0541563267</v>
      </c>
      <c r="J149" s="15">
        <v>163029.68049999999</v>
      </c>
      <c r="K149" s="15">
        <v>45.010156249999994</v>
      </c>
      <c r="L149" s="15">
        <v>13.286680522722332</v>
      </c>
      <c r="M149" s="15">
        <v>12.266589093532525</v>
      </c>
      <c r="N149" s="17">
        <v>7083.2940199287923</v>
      </c>
    </row>
    <row r="150" spans="2:14" s="15" customFormat="1" x14ac:dyDescent="0.25">
      <c r="B150" s="15" t="s">
        <v>17</v>
      </c>
      <c r="C150" s="15">
        <v>1065</v>
      </c>
      <c r="D150" s="15" t="s">
        <v>16</v>
      </c>
      <c r="E150" s="15">
        <v>250</v>
      </c>
      <c r="F150" s="15">
        <v>33</v>
      </c>
      <c r="G150" s="15">
        <v>40</v>
      </c>
      <c r="H150" s="15">
        <v>2037061.2482212211</v>
      </c>
      <c r="I150" s="15">
        <v>4875674.2905835127</v>
      </c>
      <c r="J150" s="15">
        <v>137713.6226</v>
      </c>
      <c r="K150" s="15">
        <v>91.074999999999989</v>
      </c>
      <c r="L150" s="15">
        <v>11.214518845967689</v>
      </c>
      <c r="M150" s="15">
        <v>14.497804556021016</v>
      </c>
      <c r="N150" s="17">
        <v>7083.2940199287923</v>
      </c>
    </row>
    <row r="151" spans="2:14" s="15" customFormat="1" x14ac:dyDescent="0.25">
      <c r="N151" s="17"/>
    </row>
    <row r="152" spans="2:14" s="15" customFormat="1" x14ac:dyDescent="0.25">
      <c r="B152" s="15" t="s">
        <v>105</v>
      </c>
      <c r="N152" s="17"/>
    </row>
    <row r="153" spans="2:14" s="15" customFormat="1" x14ac:dyDescent="0.25">
      <c r="B153" s="15" t="str">
        <f>B136</f>
        <v>nodo inicial</v>
      </c>
      <c r="C153" s="15" t="str">
        <f t="shared" ref="C153:N153" si="26">C136</f>
        <v>puerto O</v>
      </c>
      <c r="D153" s="15" t="str">
        <f t="shared" si="26"/>
        <v>nodo final</v>
      </c>
      <c r="E153" s="15" t="str">
        <f t="shared" si="26"/>
        <v>puerto D</v>
      </c>
      <c r="F153" s="15" t="str">
        <f t="shared" si="26"/>
        <v>Var1</v>
      </c>
      <c r="G153" s="15" t="str">
        <f t="shared" si="26"/>
        <v>Var2</v>
      </c>
      <c r="H153" s="15" t="str">
        <f t="shared" si="26"/>
        <v>Coste variable</v>
      </c>
      <c r="I153" s="15" t="str">
        <f t="shared" si="26"/>
        <v>Coste fijo</v>
      </c>
      <c r="J153" s="15" t="str">
        <f t="shared" si="26"/>
        <v>flow</v>
      </c>
      <c r="K153" s="15" t="str">
        <f t="shared" si="26"/>
        <v>TiempoNav</v>
      </c>
      <c r="L153" s="15" t="str">
        <f t="shared" si="26"/>
        <v>TiempoPort</v>
      </c>
      <c r="M153" s="15" t="str">
        <f t="shared" si="26"/>
        <v>TiempoCD</v>
      </c>
      <c r="N153" s="17" t="str">
        <f t="shared" si="26"/>
        <v>offer</v>
      </c>
    </row>
    <row r="154" spans="2:14" s="15" customFormat="1" x14ac:dyDescent="0.25">
      <c r="B154" s="15" t="str">
        <f>VLOOKUP(F154,NUTS_Europa!$A$2:$C$81,2,FALSE)</f>
        <v>BE21</v>
      </c>
      <c r="C154" s="15">
        <f>VLOOKUP(F154,NUTS_Europa!$A$2:$C$81,3,FALSE)</f>
        <v>253</v>
      </c>
      <c r="D154" s="15" t="str">
        <f>VLOOKUP(G154,NUTS_Europa!$A$2:$C$81,2,FALSE)</f>
        <v>BE25</v>
      </c>
      <c r="E154" s="15">
        <f>VLOOKUP(G154,NUTS_Europa!$A$2:$C$81,3,FALSE)</f>
        <v>235</v>
      </c>
      <c r="F154" s="15">
        <v>1</v>
      </c>
      <c r="G154" s="15">
        <v>3</v>
      </c>
      <c r="H154" s="16">
        <v>298540.64743142616</v>
      </c>
      <c r="I154" s="16">
        <v>1307682.9131858649</v>
      </c>
      <c r="J154" s="15">
        <v>135416.16140000001</v>
      </c>
      <c r="K154" s="15">
        <v>9.828125</v>
      </c>
      <c r="L154" s="15">
        <v>10.797771913679238</v>
      </c>
      <c r="M154" s="15">
        <v>3.3708579105826786</v>
      </c>
      <c r="N154" s="17">
        <v>1644.4693422969513</v>
      </c>
    </row>
    <row r="155" spans="2:14" s="15" customFormat="1" x14ac:dyDescent="0.25">
      <c r="B155" s="15" t="str">
        <f>VLOOKUP(G155,NUTS_Europa!$A$2:$C$81,2,FALSE)</f>
        <v>BE25</v>
      </c>
      <c r="C155" s="15">
        <f>VLOOKUP(G155,NUTS_Europa!$A$2:$C$81,3,FALSE)</f>
        <v>235</v>
      </c>
      <c r="D155" s="15" t="str">
        <f>VLOOKUP(F155,NUTS_Europa!$A$2:$C$81,2,FALSE)</f>
        <v>BE23</v>
      </c>
      <c r="E155" s="15">
        <f>VLOOKUP(F155,NUTS_Europa!$A$2:$C$81,3,FALSE)</f>
        <v>253</v>
      </c>
      <c r="F155" s="15">
        <v>2</v>
      </c>
      <c r="G155" s="15">
        <v>3</v>
      </c>
      <c r="H155" s="15">
        <v>371953.04781024664</v>
      </c>
      <c r="I155" s="15">
        <v>1307682.9131858649</v>
      </c>
      <c r="J155" s="15">
        <v>135416.16140000001</v>
      </c>
      <c r="K155" s="15">
        <v>9.828125</v>
      </c>
      <c r="L155" s="15">
        <v>10.797771913679238</v>
      </c>
      <c r="M155" s="15">
        <v>3.3708579105826786</v>
      </c>
      <c r="N155" s="17">
        <v>1644.4693422969513</v>
      </c>
    </row>
    <row r="156" spans="2:14" s="15" customFormat="1" x14ac:dyDescent="0.25">
      <c r="B156" s="15" t="str">
        <f>VLOOKUP(F156,NUTS_Europa!$A$2:$C$81,2,FALSE)</f>
        <v>BE23</v>
      </c>
      <c r="C156" s="15">
        <f>VLOOKUP(F156,NUTS_Europa!$A$2:$C$81,3,FALSE)</f>
        <v>253</v>
      </c>
      <c r="D156" s="15" t="str">
        <f>VLOOKUP(G156,NUTS_Europa!$A$2:$C$81,2,FALSE)</f>
        <v>FRH0</v>
      </c>
      <c r="E156" s="15">
        <f>VLOOKUP(G156,NUTS_Europa!$A$2:$C$81,3,FALSE)</f>
        <v>283</v>
      </c>
      <c r="F156" s="15">
        <v>2</v>
      </c>
      <c r="G156" s="15">
        <v>23</v>
      </c>
      <c r="H156" s="15">
        <v>973830.16404896078</v>
      </c>
      <c r="I156" s="15">
        <v>3074282.3897884637</v>
      </c>
      <c r="J156" s="15">
        <v>122072.6309</v>
      </c>
      <c r="K156" s="15">
        <v>53.953125</v>
      </c>
      <c r="L156" s="15">
        <v>9.1828791427596368</v>
      </c>
      <c r="M156" s="15">
        <v>4.4630171831237577</v>
      </c>
      <c r="N156" s="17">
        <v>2110.3462548504222</v>
      </c>
    </row>
    <row r="157" spans="2:14" s="15" customFormat="1" x14ac:dyDescent="0.25">
      <c r="B157" s="15" t="str">
        <f>VLOOKUP(G157,NUTS_Europa!$A$2:$C$81,2,FALSE)</f>
        <v>FRH0</v>
      </c>
      <c r="C157" s="15">
        <f>VLOOKUP(G157,NUTS_Europa!$A$2:$C$81,3,FALSE)</f>
        <v>283</v>
      </c>
      <c r="D157" s="15" t="str">
        <f>VLOOKUP(F157,NUTS_Europa!$A$2:$C$81,2,FALSE)</f>
        <v>ES13</v>
      </c>
      <c r="E157" s="15">
        <f>VLOOKUP(F157,NUTS_Europa!$A$2:$C$81,3,FALSE)</f>
        <v>163</v>
      </c>
      <c r="F157" s="15">
        <v>13</v>
      </c>
      <c r="G157" s="15">
        <v>23</v>
      </c>
      <c r="H157" s="15">
        <v>1212721.8856114508</v>
      </c>
      <c r="I157" s="15">
        <v>1458275.9465816442</v>
      </c>
      <c r="J157" s="15">
        <v>118487.9544</v>
      </c>
      <c r="K157" s="15">
        <v>14.6796875</v>
      </c>
      <c r="L157" s="15">
        <v>10.652400243373098</v>
      </c>
      <c r="M157" s="15">
        <v>4.4630171831237577</v>
      </c>
      <c r="N157" s="17">
        <v>2110.3462548504222</v>
      </c>
    </row>
    <row r="158" spans="2:14" s="15" customFormat="1" x14ac:dyDescent="0.25">
      <c r="B158" s="15" t="str">
        <f>VLOOKUP(F158,NUTS_Europa!$A$2:$C$81,2,FALSE)</f>
        <v>ES13</v>
      </c>
      <c r="C158" s="15">
        <f>VLOOKUP(F158,NUTS_Europa!$A$2:$C$81,3,FALSE)</f>
        <v>163</v>
      </c>
      <c r="D158" s="15" t="str">
        <f>VLOOKUP(G158,NUTS_Europa!$A$2:$C$81,2,FALSE)</f>
        <v>FRI1</v>
      </c>
      <c r="E158" s="15">
        <f>VLOOKUP(G158,NUTS_Europa!$A$2:$C$81,3,FALSE)</f>
        <v>283</v>
      </c>
      <c r="F158" s="15">
        <v>13</v>
      </c>
      <c r="G158" s="15">
        <v>24</v>
      </c>
      <c r="H158" s="15">
        <v>1035385.2691238603</v>
      </c>
      <c r="I158" s="15">
        <v>1458275.9465816442</v>
      </c>
      <c r="J158" s="15">
        <v>127001.217</v>
      </c>
      <c r="K158" s="15">
        <v>14.6796875</v>
      </c>
      <c r="L158" s="15">
        <v>10.652400243373098</v>
      </c>
      <c r="M158" s="15">
        <v>4.4630171831237577</v>
      </c>
      <c r="N158" s="17">
        <v>2110.3462548504222</v>
      </c>
    </row>
    <row r="159" spans="2:14" s="15" customFormat="1" x14ac:dyDescent="0.25">
      <c r="B159" s="15" t="s">
        <v>22</v>
      </c>
      <c r="C159" s="15">
        <v>283</v>
      </c>
      <c r="D159" s="15" t="s">
        <v>60</v>
      </c>
      <c r="E159" s="15">
        <v>163</v>
      </c>
      <c r="F159" s="15">
        <v>14</v>
      </c>
      <c r="G159" s="15">
        <v>24</v>
      </c>
      <c r="H159" s="15">
        <v>911249.6375825468</v>
      </c>
      <c r="I159" s="15">
        <v>1458275.9465816442</v>
      </c>
      <c r="J159" s="15">
        <v>123614.25509999999</v>
      </c>
      <c r="K159" s="15">
        <v>14.6796875</v>
      </c>
      <c r="L159" s="15">
        <v>10.652400243373098</v>
      </c>
      <c r="M159" s="15">
        <v>4.4630171831237577</v>
      </c>
      <c r="N159" s="17">
        <v>2110.3462548504222</v>
      </c>
    </row>
    <row r="160" spans="2:14" s="15" customFormat="1" x14ac:dyDescent="0.25">
      <c r="B160" s="15" t="s">
        <v>60</v>
      </c>
      <c r="C160" s="15">
        <v>163</v>
      </c>
      <c r="D160" s="15" t="s">
        <v>79</v>
      </c>
      <c r="E160" s="15">
        <v>283</v>
      </c>
      <c r="F160" s="15">
        <v>14</v>
      </c>
      <c r="G160" s="15">
        <v>25</v>
      </c>
      <c r="H160" s="15">
        <v>577358.03935200488</v>
      </c>
      <c r="I160" s="15">
        <v>1458275.9465816442</v>
      </c>
      <c r="J160" s="15">
        <v>120437.3524</v>
      </c>
      <c r="K160" s="15">
        <v>14.6796875</v>
      </c>
      <c r="L160" s="15">
        <v>10.652400243373098</v>
      </c>
      <c r="M160" s="15">
        <v>4.4630171831237577</v>
      </c>
      <c r="N160" s="17">
        <v>2110.3462548504222</v>
      </c>
    </row>
    <row r="161" spans="2:14" s="15" customFormat="1" x14ac:dyDescent="0.25">
      <c r="B161" s="15" t="s">
        <v>79</v>
      </c>
      <c r="C161" s="15">
        <v>283</v>
      </c>
      <c r="D161" s="15" t="s">
        <v>23</v>
      </c>
      <c r="E161" s="15">
        <v>220</v>
      </c>
      <c r="F161" s="15">
        <v>21</v>
      </c>
      <c r="G161" s="15">
        <v>25</v>
      </c>
      <c r="H161" s="15">
        <v>614467.50582002604</v>
      </c>
      <c r="I161" s="15">
        <v>2696554.0053748507</v>
      </c>
      <c r="J161" s="15">
        <v>117061.7148</v>
      </c>
      <c r="K161" s="15">
        <v>47.030468749999997</v>
      </c>
      <c r="L161" s="15">
        <v>9.7392115765967358</v>
      </c>
      <c r="M161" s="15">
        <v>4.0230520396296772</v>
      </c>
      <c r="N161" s="17">
        <v>2110.3462548504222</v>
      </c>
    </row>
    <row r="162" spans="2:14" s="15" customFormat="1" x14ac:dyDescent="0.25">
      <c r="B162" s="15" t="s">
        <v>23</v>
      </c>
      <c r="C162" s="15">
        <v>220</v>
      </c>
      <c r="D162" s="15" t="s">
        <v>24</v>
      </c>
      <c r="E162" s="15">
        <v>283</v>
      </c>
      <c r="F162" s="15">
        <v>21</v>
      </c>
      <c r="G162" s="15">
        <v>28</v>
      </c>
      <c r="H162" s="15">
        <v>1502536.0305742892</v>
      </c>
      <c r="I162" s="15">
        <v>2696554.0053748507</v>
      </c>
      <c r="J162" s="15">
        <v>507158.32770000002</v>
      </c>
      <c r="K162" s="15">
        <v>47.030468749999997</v>
      </c>
      <c r="L162" s="15">
        <v>9.7392115765967358</v>
      </c>
      <c r="M162" s="15">
        <v>4.0230520396296772</v>
      </c>
      <c r="N162" s="17">
        <v>2110.3462548504222</v>
      </c>
    </row>
    <row r="163" spans="2:14" s="15" customFormat="1" x14ac:dyDescent="0.25">
      <c r="B163" s="15" t="s">
        <v>24</v>
      </c>
      <c r="C163" s="15">
        <v>283</v>
      </c>
      <c r="D163" s="15" t="s">
        <v>25</v>
      </c>
      <c r="E163" s="15">
        <v>269</v>
      </c>
      <c r="F163" s="15">
        <v>27</v>
      </c>
      <c r="G163" s="15">
        <v>28</v>
      </c>
      <c r="H163" s="15">
        <v>1747313.5555912417</v>
      </c>
      <c r="I163" s="15">
        <v>2471615.5682016811</v>
      </c>
      <c r="J163" s="15">
        <v>176841.96369999999</v>
      </c>
      <c r="K163" s="15">
        <v>36.171875</v>
      </c>
      <c r="L163" s="15">
        <v>9.6369359901793796</v>
      </c>
      <c r="M163" s="15">
        <v>4.4630171831237577</v>
      </c>
      <c r="N163" s="17">
        <v>2110.3462548504222</v>
      </c>
    </row>
    <row r="164" spans="2:14" s="15" customFormat="1" x14ac:dyDescent="0.25">
      <c r="B164" s="15" t="s">
        <v>25</v>
      </c>
      <c r="C164" s="15">
        <v>269</v>
      </c>
      <c r="D164" s="15" t="s">
        <v>43</v>
      </c>
      <c r="E164" s="15">
        <v>1069</v>
      </c>
      <c r="F164" s="15">
        <v>5</v>
      </c>
      <c r="G164" s="15">
        <v>27</v>
      </c>
      <c r="H164" s="15">
        <v>4520485.0566462735</v>
      </c>
      <c r="I164" s="15">
        <v>2808292.4951441153</v>
      </c>
      <c r="J164" s="15">
        <v>163029.68049999999</v>
      </c>
      <c r="K164" s="15">
        <v>40.707031249999993</v>
      </c>
      <c r="L164" s="15">
        <v>12.325639732721914</v>
      </c>
      <c r="M164" s="15">
        <v>30.349902779835276</v>
      </c>
      <c r="N164" s="17">
        <v>14828.264792447228</v>
      </c>
    </row>
    <row r="165" spans="2:14" s="15" customFormat="1" x14ac:dyDescent="0.25">
      <c r="B165" s="15" t="s">
        <v>43</v>
      </c>
      <c r="C165" s="15">
        <v>1069</v>
      </c>
      <c r="D165" s="15" t="s">
        <v>21</v>
      </c>
      <c r="E165" s="15">
        <v>269</v>
      </c>
      <c r="F165" s="15">
        <v>5</v>
      </c>
      <c r="G165" s="15">
        <v>20</v>
      </c>
      <c r="H165" s="15">
        <v>1985554.6368889594</v>
      </c>
      <c r="I165" s="15">
        <v>2808292.4951441153</v>
      </c>
      <c r="J165" s="15">
        <v>145277.79319999999</v>
      </c>
      <c r="K165" s="15">
        <v>40.707031249999993</v>
      </c>
      <c r="L165" s="15">
        <v>12.325639732721914</v>
      </c>
      <c r="M165" s="15">
        <v>30.349902779835276</v>
      </c>
      <c r="N165" s="17">
        <v>14828.264792447228</v>
      </c>
    </row>
    <row r="166" spans="2:14" s="15" customFormat="1" x14ac:dyDescent="0.25">
      <c r="B166" s="15" t="s">
        <v>21</v>
      </c>
      <c r="C166" s="15">
        <v>269</v>
      </c>
      <c r="D166" s="15" t="s">
        <v>47</v>
      </c>
      <c r="E166" s="15">
        <v>1069</v>
      </c>
      <c r="F166" s="15">
        <v>7</v>
      </c>
      <c r="G166" s="15">
        <v>20</v>
      </c>
      <c r="H166" s="15">
        <v>2754600.3479520464</v>
      </c>
      <c r="I166" s="15">
        <v>2808292.4951441153</v>
      </c>
      <c r="J166" s="15">
        <v>199597.76430000001</v>
      </c>
      <c r="K166" s="15">
        <v>40.707031249999993</v>
      </c>
      <c r="L166" s="15">
        <v>12.325639732721914</v>
      </c>
      <c r="M166" s="15">
        <v>30.349902779835276</v>
      </c>
      <c r="N166" s="17">
        <v>14828.264792447228</v>
      </c>
    </row>
    <row r="167" spans="2:14" s="15" customFormat="1" x14ac:dyDescent="0.25">
      <c r="B167" s="15" t="s">
        <v>47</v>
      </c>
      <c r="C167" s="15">
        <v>1069</v>
      </c>
      <c r="D167" s="15" t="s">
        <v>26</v>
      </c>
      <c r="E167" s="15">
        <v>218</v>
      </c>
      <c r="F167" s="15">
        <v>7</v>
      </c>
      <c r="G167" s="15">
        <v>31</v>
      </c>
      <c r="H167" s="15">
        <v>1479371.2860987328</v>
      </c>
      <c r="I167" s="15">
        <v>1998134.5162979788</v>
      </c>
      <c r="J167" s="15">
        <v>163171.4883</v>
      </c>
      <c r="K167" s="15">
        <v>21.091406250000002</v>
      </c>
      <c r="L167" s="15">
        <v>10.623025505256344</v>
      </c>
      <c r="M167" s="15">
        <v>9.0821666527777971</v>
      </c>
      <c r="N167" s="17">
        <v>5603.586288415795</v>
      </c>
    </row>
    <row r="168" spans="2:14" s="15" customFormat="1" x14ac:dyDescent="0.25">
      <c r="B168" s="15" t="str">
        <f>VLOOKUP(G168,NUTS_Europa!$A$2:$C$81,2,FALSE)</f>
        <v>NL12</v>
      </c>
      <c r="C168" s="15">
        <f>VLOOKUP(G168,NUTS_Europa!$A$2:$C$81,3,FALSE)</f>
        <v>218</v>
      </c>
      <c r="D168" s="15" t="str">
        <f>VLOOKUP(F168,NUTS_Europa!$A$2:$C$81,2,FALSE)</f>
        <v>DEF0</v>
      </c>
      <c r="E168" s="15">
        <f>VLOOKUP(F168,NUTS_Europa!$A$2:$C$81,3,FALSE)</f>
        <v>1069</v>
      </c>
      <c r="F168" s="15">
        <v>10</v>
      </c>
      <c r="G168" s="15">
        <v>31</v>
      </c>
      <c r="H168" s="15">
        <v>1842832.2206552157</v>
      </c>
      <c r="I168" s="15">
        <v>1998134.5162979788</v>
      </c>
      <c r="J168" s="15">
        <v>144185.261</v>
      </c>
      <c r="K168" s="15">
        <v>21.091406250000002</v>
      </c>
      <c r="L168" s="15">
        <v>10.623025505256344</v>
      </c>
      <c r="M168" s="15">
        <v>9.0821666527777971</v>
      </c>
      <c r="N168" s="17">
        <v>5603.586288415795</v>
      </c>
    </row>
    <row r="169" spans="2:14" s="15" customFormat="1" x14ac:dyDescent="0.25">
      <c r="B169" s="15" t="str">
        <f>VLOOKUP(F169,NUTS_Europa!$A$2:$C$81,2,FALSE)</f>
        <v>DEF0</v>
      </c>
      <c r="C169" s="15">
        <f>VLOOKUP(F169,NUTS_Europa!$A$2:$C$81,3,FALSE)</f>
        <v>1069</v>
      </c>
      <c r="D169" s="15" t="str">
        <f>VLOOKUP(G169,NUTS_Europa!$A$2:$C$81,2,FALSE)</f>
        <v>NL32</v>
      </c>
      <c r="E169" s="15">
        <f>VLOOKUP(G169,NUTS_Europa!$A$2:$C$81,3,FALSE)</f>
        <v>218</v>
      </c>
      <c r="F169" s="15">
        <v>10</v>
      </c>
      <c r="G169" s="15">
        <v>32</v>
      </c>
      <c r="H169" s="15">
        <v>976853.43528480991</v>
      </c>
      <c r="I169" s="15">
        <v>1998134.5162979788</v>
      </c>
      <c r="J169" s="15">
        <v>118487.9544</v>
      </c>
      <c r="K169" s="15">
        <v>21.091406250000002</v>
      </c>
      <c r="L169" s="15">
        <v>10.623025505256344</v>
      </c>
      <c r="M169" s="15">
        <v>9.0821666527777971</v>
      </c>
      <c r="N169" s="17">
        <v>5603.586288415795</v>
      </c>
    </row>
    <row r="170" spans="2:14" s="15" customFormat="1" x14ac:dyDescent="0.25">
      <c r="B170" s="15" t="str">
        <f>VLOOKUP(G170,NUTS_Europa!$A$2:$C$81,2,FALSE)</f>
        <v>NL32</v>
      </c>
      <c r="C170" s="15">
        <f>VLOOKUP(G170,NUTS_Europa!$A$2:$C$81,3,FALSE)</f>
        <v>218</v>
      </c>
      <c r="D170" s="15" t="str">
        <f>VLOOKUP(F170,NUTS_Europa!$A$2:$C$81,2,FALSE)</f>
        <v>FRI2</v>
      </c>
      <c r="E170" s="15">
        <f>VLOOKUP(F170,NUTS_Europa!$A$2:$C$81,3,FALSE)</f>
        <v>269</v>
      </c>
      <c r="F170" s="15">
        <v>29</v>
      </c>
      <c r="G170" s="15">
        <v>32</v>
      </c>
      <c r="H170" s="15">
        <v>1821004.2267259269</v>
      </c>
      <c r="I170" s="15">
        <v>2165916.872268538</v>
      </c>
      <c r="J170" s="15">
        <v>199597.76430000001</v>
      </c>
      <c r="K170" s="15">
        <v>21.484375</v>
      </c>
      <c r="L170" s="15">
        <v>11.020859900306959</v>
      </c>
      <c r="M170" s="15">
        <v>10.847278807790037</v>
      </c>
      <c r="N170" s="17">
        <v>5603.586288415795</v>
      </c>
    </row>
    <row r="171" spans="2:14" s="15" customFormat="1" x14ac:dyDescent="0.25">
      <c r="B171" s="15" t="str">
        <f>VLOOKUP(G171,NUTS_Europa!$A$2:$C$81,2,FALSE)</f>
        <v>FRI2</v>
      </c>
      <c r="C171" s="15">
        <f>VLOOKUP(G171,NUTS_Europa!$A$2:$C$81,3,FALSE)</f>
        <v>269</v>
      </c>
      <c r="D171" s="15" t="str">
        <f>VLOOKUP(F171,NUTS_Europa!$A$2:$C$81,2,FALSE)</f>
        <v>BE21</v>
      </c>
      <c r="E171" s="15">
        <f>VLOOKUP(F171,NUTS_Europa!$A$2:$C$81,3,FALSE)</f>
        <v>253</v>
      </c>
      <c r="F171" s="15">
        <v>1</v>
      </c>
      <c r="G171" s="15">
        <v>29</v>
      </c>
      <c r="H171" s="15">
        <v>5036930.2281221487</v>
      </c>
      <c r="I171" s="15">
        <v>2053070.2456919318</v>
      </c>
      <c r="J171" s="15">
        <v>123840.01519999999</v>
      </c>
      <c r="K171" s="15">
        <v>21.555468749999999</v>
      </c>
      <c r="L171" s="15">
        <v>12.269417280352787</v>
      </c>
      <c r="M171" s="15">
        <v>35.020759812410432</v>
      </c>
      <c r="N171" s="17">
        <v>14828.264792447228</v>
      </c>
    </row>
    <row r="172" spans="2:14" s="15" customFormat="1" x14ac:dyDescent="0.25"/>
    <row r="173" spans="2:14" s="15" customFormat="1" x14ac:dyDescent="0.25"/>
    <row r="174" spans="2:14" s="15" customFormat="1" x14ac:dyDescent="0.25"/>
    <row r="175" spans="2:14" s="15" customFormat="1" x14ac:dyDescent="0.25"/>
    <row r="176" spans="2:14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44C0-696B-4171-AF5D-EB15B0BB4C7F}">
  <dimension ref="B3:AC187"/>
  <sheetViews>
    <sheetView workbookViewId="0">
      <selection activeCell="E15" sqref="E15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3" spans="2:14" x14ac:dyDescent="0.25">
      <c r="B3" t="s">
        <v>7</v>
      </c>
      <c r="C3" t="s">
        <v>8</v>
      </c>
      <c r="D3" t="s">
        <v>9</v>
      </c>
      <c r="E3" t="s">
        <v>10</v>
      </c>
      <c r="F3" t="s">
        <v>0</v>
      </c>
      <c r="G3" t="s">
        <v>1</v>
      </c>
      <c r="H3" t="s">
        <v>11</v>
      </c>
      <c r="I3" t="s">
        <v>12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287483.5864706767</v>
      </c>
      <c r="I4" s="16">
        <v>1224214.5810080618</v>
      </c>
      <c r="J4" s="15">
        <v>135416.16140000001</v>
      </c>
      <c r="K4" s="15">
        <v>7.3999999999999995</v>
      </c>
      <c r="L4" s="15">
        <v>10.676382557077941</v>
      </c>
      <c r="M4" s="15">
        <v>3.2460113219254394</v>
      </c>
      <c r="N4" s="15">
        <v>1583.5630706642501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FRD2</v>
      </c>
      <c r="E5" s="15">
        <f>VLOOKUP(G5,[1]NUTS_Europa!$A$2:$C$81,3,FALSE)</f>
        <v>269</v>
      </c>
      <c r="F5" s="15">
        <v>1</v>
      </c>
      <c r="G5" s="15">
        <v>20</v>
      </c>
      <c r="H5" s="15">
        <v>2334339.4735295754</v>
      </c>
      <c r="I5" s="15">
        <v>1949375.6850853218</v>
      </c>
      <c r="J5" s="15">
        <v>191087.21979999999</v>
      </c>
      <c r="K5" s="15">
        <v>16.23</v>
      </c>
      <c r="L5" s="15">
        <v>15.35674134234139</v>
      </c>
      <c r="M5" s="15">
        <v>33.723694624408637</v>
      </c>
      <c r="N5" s="15">
        <v>14279.069796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358177.00907127018</v>
      </c>
      <c r="I6" s="15">
        <v>1224214.5810080618</v>
      </c>
      <c r="J6" s="15">
        <v>135416.16140000001</v>
      </c>
      <c r="K6" s="15">
        <v>7.3999999999999995</v>
      </c>
      <c r="L6" s="15">
        <v>10.676382557077941</v>
      </c>
      <c r="M6" s="15">
        <v>3.2460113219254394</v>
      </c>
      <c r="N6" s="15">
        <v>1583.5630706642501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ES21</v>
      </c>
      <c r="E7" s="15">
        <f>VLOOKUP(G7,[1]NUTS_Europa!$A$2:$C$81,3,FALSE)</f>
        <v>163</v>
      </c>
      <c r="F7" s="15">
        <v>2</v>
      </c>
      <c r="G7" s="15">
        <v>14</v>
      </c>
      <c r="H7" s="15">
        <v>733708.51699405676</v>
      </c>
      <c r="I7" s="15">
        <v>3086376.4033252918</v>
      </c>
      <c r="J7" s="15">
        <v>145277.79319999999</v>
      </c>
      <c r="K7" s="15">
        <v>45.641764705882352</v>
      </c>
      <c r="L7" s="15">
        <v>14.801453704021512</v>
      </c>
      <c r="M7" s="15">
        <v>7.0584250553114005</v>
      </c>
      <c r="N7" s="15">
        <v>2988.6329222563354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33359.780399795411</v>
      </c>
      <c r="I8" s="15">
        <v>11859822.631886801</v>
      </c>
      <c r="J8" s="15">
        <v>114346.8514</v>
      </c>
      <c r="K8" s="15">
        <v>59.172941176470594</v>
      </c>
      <c r="L8" s="15">
        <v>10.592820978667518</v>
      </c>
      <c r="M8" s="15">
        <v>3.1948865603431971E-2</v>
      </c>
      <c r="N8" s="15">
        <v>15.609481269928793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218071.00072757131</v>
      </c>
      <c r="I9" s="15">
        <v>11008343.114205247</v>
      </c>
      <c r="J9" s="15">
        <v>163171.4883</v>
      </c>
      <c r="K9" s="15">
        <v>34.290588235294123</v>
      </c>
      <c r="L9" s="15">
        <v>10.626307788694476</v>
      </c>
      <c r="M9" s="15">
        <v>0.2196983363153657</v>
      </c>
      <c r="N9" s="15">
        <v>93.023256000000003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FRD2</v>
      </c>
      <c r="E10" s="15">
        <f>VLOOKUP(G10,[1]NUTS_Europa!$A$2:$C$81,3,FALSE)</f>
        <v>269</v>
      </c>
      <c r="F10" s="15">
        <v>5</v>
      </c>
      <c r="G10" s="15">
        <v>20</v>
      </c>
      <c r="H10" s="15">
        <v>1912015.5757098368</v>
      </c>
      <c r="I10" s="15">
        <v>2466600.4916152069</v>
      </c>
      <c r="J10" s="15">
        <v>145277.79319999999</v>
      </c>
      <c r="K10" s="15">
        <v>30.65</v>
      </c>
      <c r="L10" s="15">
        <v>11.576472451767613</v>
      </c>
      <c r="M10" s="15">
        <v>29.225832298045983</v>
      </c>
      <c r="N10" s="15">
        <v>14279.069796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313548.87745950167</v>
      </c>
      <c r="I11" s="15">
        <v>1773633.8981893086</v>
      </c>
      <c r="J11" s="15">
        <v>119215.969</v>
      </c>
      <c r="K11" s="15">
        <v>15.88058823529412</v>
      </c>
      <c r="L11" s="15">
        <v>7.4857705774358649</v>
      </c>
      <c r="M11" s="15">
        <v>8.8226761772044497</v>
      </c>
      <c r="N11" s="15">
        <v>5443.4838231684107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491627.80631738965</v>
      </c>
      <c r="I12" s="15">
        <v>3979808.9497358124</v>
      </c>
      <c r="J12" s="15">
        <v>142841.86170000001</v>
      </c>
      <c r="K12" s="15">
        <v>68.161764705882348</v>
      </c>
      <c r="L12" s="15">
        <v>9.1183836054240057</v>
      </c>
      <c r="M12" s="15">
        <v>1.6113486849047207</v>
      </c>
      <c r="N12" s="15">
        <v>930.46701220500688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FRG0</v>
      </c>
      <c r="E13" s="15">
        <f>VLOOKUP(G13,[1]NUTS_Europa!$A$2:$C$81,3,FALSE)</f>
        <v>282</v>
      </c>
      <c r="F13" s="15">
        <v>6</v>
      </c>
      <c r="G13" s="15">
        <v>22</v>
      </c>
      <c r="H13" s="15">
        <v>440616.65666822955</v>
      </c>
      <c r="I13" s="15">
        <v>3334405.8319592383</v>
      </c>
      <c r="J13" s="15">
        <v>137713.6226</v>
      </c>
      <c r="K13" s="15">
        <v>54.948235294117644</v>
      </c>
      <c r="L13" s="15">
        <v>10.696333817449196</v>
      </c>
      <c r="M13" s="15">
        <v>1.4983332153816793</v>
      </c>
      <c r="N13" s="15">
        <v>732.05116425480003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1437103.5351032251</v>
      </c>
      <c r="I14" s="15">
        <v>1773633.8981893086</v>
      </c>
      <c r="J14" s="15">
        <v>163171.4883</v>
      </c>
      <c r="K14" s="15">
        <v>15.88058823529412</v>
      </c>
      <c r="L14" s="15">
        <v>7.4857705774358649</v>
      </c>
      <c r="M14" s="15">
        <v>8.8226761772044497</v>
      </c>
      <c r="N14" s="15">
        <v>5443.4838231684107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595867.00072239654</v>
      </c>
      <c r="I15" s="15">
        <v>1773633.8981893086</v>
      </c>
      <c r="J15" s="15">
        <v>199058.85829999999</v>
      </c>
      <c r="K15" s="15">
        <v>15.88058823529412</v>
      </c>
      <c r="L15" s="15">
        <v>7.4857705774358649</v>
      </c>
      <c r="M15" s="15">
        <v>8.8226761772044497</v>
      </c>
      <c r="N15" s="15">
        <v>5443.4838231684107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33642.614834717759</v>
      </c>
      <c r="I16" s="15">
        <v>11859822.631886801</v>
      </c>
      <c r="J16" s="15">
        <v>117061.7148</v>
      </c>
      <c r="K16" s="15">
        <v>59.172941176470594</v>
      </c>
      <c r="L16" s="15">
        <v>10.592820978667518</v>
      </c>
      <c r="M16" s="15">
        <v>3.1948865603431971E-2</v>
      </c>
      <c r="N16" s="15">
        <v>15.609481269928793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219756.52631233772</v>
      </c>
      <c r="I17" s="15">
        <v>11008343.114205247</v>
      </c>
      <c r="J17" s="15">
        <v>113696.3812</v>
      </c>
      <c r="K17" s="15">
        <v>34.290588235294123</v>
      </c>
      <c r="L17" s="15">
        <v>10.626307788694476</v>
      </c>
      <c r="M17" s="15">
        <v>0.2196983363153657</v>
      </c>
      <c r="N17" s="15">
        <v>93.023256000000003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511193.5564232021</v>
      </c>
      <c r="I18" s="15">
        <v>3410013.4713572692</v>
      </c>
      <c r="J18" s="15">
        <v>142392.87169999999</v>
      </c>
      <c r="K18" s="15">
        <v>52.185294117647061</v>
      </c>
      <c r="L18" s="15">
        <v>12.898652495997784</v>
      </c>
      <c r="M18" s="15">
        <v>1.9044428836103322</v>
      </c>
      <c r="N18" s="15">
        <v>930.46701220500688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455158.80432858283</v>
      </c>
      <c r="I19" s="15">
        <v>2763713.206741753</v>
      </c>
      <c r="J19" s="15">
        <v>507158.32770000002</v>
      </c>
      <c r="K19" s="15">
        <v>39.289411764705882</v>
      </c>
      <c r="L19" s="15">
        <v>14.476602708022973</v>
      </c>
      <c r="M19" s="15">
        <v>1.728927042550586</v>
      </c>
      <c r="N19" s="15">
        <v>732.05116425480003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FRI1</v>
      </c>
      <c r="E20" s="15">
        <f>VLOOKUP(G20,[1]NUTS_Europa!$A$2:$C$81,3,FALSE)</f>
        <v>283</v>
      </c>
      <c r="F20" s="15">
        <v>10</v>
      </c>
      <c r="G20" s="15">
        <v>24</v>
      </c>
      <c r="H20" s="15">
        <v>853544.29052675352</v>
      </c>
      <c r="I20" s="15">
        <v>3276879.7326544742</v>
      </c>
      <c r="J20" s="15">
        <v>192445.7181</v>
      </c>
      <c r="K20" s="15">
        <v>56.345882352941175</v>
      </c>
      <c r="L20" s="15">
        <v>7.2471574107368726</v>
      </c>
      <c r="M20" s="15">
        <v>3.6575882413976277</v>
      </c>
      <c r="N20" s="15">
        <v>2032.1852819308294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NL12</v>
      </c>
      <c r="E21" s="15">
        <f>VLOOKUP(G21,[1]NUTS_Europa!$A$2:$C$81,3,FALSE)</f>
        <v>218</v>
      </c>
      <c r="F21" s="15">
        <v>10</v>
      </c>
      <c r="G21" s="15">
        <v>31</v>
      </c>
      <c r="H21" s="15">
        <v>1790179.8715383389</v>
      </c>
      <c r="I21" s="15">
        <v>1773633.8981893086</v>
      </c>
      <c r="J21" s="15">
        <v>144185.261</v>
      </c>
      <c r="K21" s="15">
        <v>15.88058823529412</v>
      </c>
      <c r="L21" s="15">
        <v>7.4857705774358649</v>
      </c>
      <c r="M21" s="15">
        <v>8.8226761772044497</v>
      </c>
      <c r="N21" s="15">
        <v>5443.4838231684107</v>
      </c>
    </row>
    <row r="22" spans="2:14" s="15" customFormat="1" x14ac:dyDescent="0.25">
      <c r="B22" s="15" t="str">
        <f>VLOOKUP(F22,[1]NUTS_Europa!$A$2:$C$81,2,FALSE)</f>
        <v>ES13</v>
      </c>
      <c r="C22" s="15">
        <f>VLOOKUP(F22,[1]NUTS_Europa!$A$2:$C$81,3,FALSE)</f>
        <v>163</v>
      </c>
      <c r="D22" s="15" t="str">
        <f>VLOOKUP(G22,[1]NUTS_Europa!$A$2:$C$81,2,FALSE)</f>
        <v>FRI1</v>
      </c>
      <c r="E22" s="15">
        <f>VLOOKUP(G22,[1]NUTS_Europa!$A$2:$C$81,3,FALSE)</f>
        <v>283</v>
      </c>
      <c r="F22" s="15">
        <v>13</v>
      </c>
      <c r="G22" s="15">
        <v>24</v>
      </c>
      <c r="H22" s="15">
        <v>997037.6663097092</v>
      </c>
      <c r="I22" s="15">
        <v>1364805.7153581288</v>
      </c>
      <c r="J22" s="15">
        <v>127001.217</v>
      </c>
      <c r="K22" s="15">
        <v>11.052941176470588</v>
      </c>
      <c r="L22" s="15">
        <v>11.597551009427644</v>
      </c>
      <c r="M22" s="15">
        <v>4.2977202493205713</v>
      </c>
      <c r="N22" s="15">
        <v>2032.1852819308294</v>
      </c>
    </row>
    <row r="23" spans="2:14" s="15" customFormat="1" x14ac:dyDescent="0.25">
      <c r="B23" s="15" t="str">
        <f>VLOOKUP(F23,[1]NUTS_Europa!$A$2:$C$81,2,FALSE)</f>
        <v>ES13</v>
      </c>
      <c r="C23" s="15">
        <f>VLOOKUP(F23,[1]NUTS_Europa!$A$2:$C$81,3,FALSE)</f>
        <v>163</v>
      </c>
      <c r="D23" s="15" t="str">
        <f>VLOOKUP(G23,[1]NUTS_Europa!$A$2:$C$81,2,FALSE)</f>
        <v>FRI3</v>
      </c>
      <c r="E23" s="15">
        <f>VLOOKUP(G23,[1]NUTS_Europa!$A$2:$C$81,3,FALSE)</f>
        <v>283</v>
      </c>
      <c r="F23" s="15">
        <v>13</v>
      </c>
      <c r="G23" s="15">
        <v>25</v>
      </c>
      <c r="H23" s="15">
        <v>675512.42365110002</v>
      </c>
      <c r="I23" s="15">
        <v>1364805.7153581288</v>
      </c>
      <c r="J23" s="15">
        <v>113696.3812</v>
      </c>
      <c r="K23" s="15">
        <v>11.052941176470588</v>
      </c>
      <c r="L23" s="15">
        <v>11.597551009427644</v>
      </c>
      <c r="M23" s="15">
        <v>4.2977202493205713</v>
      </c>
      <c r="N23" s="15">
        <v>2032.1852819308294</v>
      </c>
    </row>
    <row r="24" spans="2:14" s="15" customFormat="1" x14ac:dyDescent="0.25">
      <c r="B24" s="15" t="str">
        <f>VLOOKUP(F24,[1]NUTS_Europa!$A$2:$C$81,2,FALSE)</f>
        <v>ES21</v>
      </c>
      <c r="C24" s="15">
        <f>VLOOKUP(F24,[1]NUTS_Europa!$A$2:$C$81,3,FALSE)</f>
        <v>163</v>
      </c>
      <c r="D24" s="15" t="str">
        <f>VLOOKUP(G24,[1]NUTS_Europa!$A$2:$C$81,2,FALSE)</f>
        <v>FRH0</v>
      </c>
      <c r="E24" s="15">
        <f>VLOOKUP(G24,[1]NUTS_Europa!$A$2:$C$81,3,FALSE)</f>
        <v>283</v>
      </c>
      <c r="F24" s="15">
        <v>14</v>
      </c>
      <c r="G24" s="15">
        <v>23</v>
      </c>
      <c r="H24" s="15">
        <v>1048268.2443930727</v>
      </c>
      <c r="I24" s="15">
        <v>1364805.7153581288</v>
      </c>
      <c r="J24" s="15">
        <v>122072.6309</v>
      </c>
      <c r="K24" s="15">
        <v>11.052941176470588</v>
      </c>
      <c r="L24" s="15">
        <v>11.597551009427644</v>
      </c>
      <c r="M24" s="15">
        <v>4.2977202493205713</v>
      </c>
      <c r="N24" s="15">
        <v>2032.1852819308294</v>
      </c>
    </row>
    <row r="25" spans="2:14" s="15" customFormat="1" x14ac:dyDescent="0.25">
      <c r="B25" s="15" t="str">
        <f>VLOOKUP(F25,[1]NUTS_Europa!$A$2:$C$81,2,FALSE)</f>
        <v>ES51</v>
      </c>
      <c r="C25" s="15">
        <f>VLOOKUP(F25,[1]NUTS_Europa!$A$2:$C$81,3,FALSE)</f>
        <v>1063</v>
      </c>
      <c r="D25" s="15" t="str">
        <f>VLOOKUP(G25,[1]NUTS_Europa!$A$2:$C$81,2,FALSE)</f>
        <v>ES52</v>
      </c>
      <c r="E25" s="15">
        <f>VLOOKUP(G25,[1]NUTS_Europa!$A$2:$C$81,3,FALSE)</f>
        <v>1064</v>
      </c>
      <c r="F25" s="15">
        <v>15</v>
      </c>
      <c r="G25" s="15">
        <v>16</v>
      </c>
      <c r="H25" s="15">
        <v>2763121.0914852032</v>
      </c>
      <c r="I25" s="15">
        <v>9644576.9548614454</v>
      </c>
      <c r="J25" s="15">
        <v>135416.16140000001</v>
      </c>
      <c r="K25" s="15">
        <v>9.5294117647058822</v>
      </c>
      <c r="L25" s="15">
        <v>9.1321195795636481</v>
      </c>
      <c r="M25" s="15">
        <v>19.13008802856557</v>
      </c>
      <c r="N25" s="15">
        <v>11046.594705360551</v>
      </c>
    </row>
    <row r="26" spans="2:14" s="15" customFormat="1" x14ac:dyDescent="0.25">
      <c r="B26" s="15" t="str">
        <f>VLOOKUP(F26,[1]NUTS_Europa!$A$2:$C$81,2,FALSE)</f>
        <v>ES51</v>
      </c>
      <c r="C26" s="15">
        <f>VLOOKUP(F26,[1]NUTS_Europa!$A$2:$C$81,3,FALSE)</f>
        <v>1063</v>
      </c>
      <c r="D26" s="15" t="str">
        <f>VLOOKUP(G26,[1]NUTS_Europa!$A$2:$C$81,2,FALSE)</f>
        <v>FRJ1</v>
      </c>
      <c r="E26" s="15">
        <f>VLOOKUP(G26,[1]NUTS_Europa!$A$2:$C$81,3,FALSE)</f>
        <v>1064</v>
      </c>
      <c r="F26" s="15">
        <v>15</v>
      </c>
      <c r="G26" s="15">
        <v>66</v>
      </c>
      <c r="H26" s="15">
        <v>6863452.45185393</v>
      </c>
      <c r="I26" s="15">
        <v>9644576.9548614454</v>
      </c>
      <c r="J26" s="15">
        <v>145277.79319999999</v>
      </c>
      <c r="K26" s="15">
        <v>9.5294117647058822</v>
      </c>
      <c r="L26" s="15">
        <v>9.1321195795636481</v>
      </c>
      <c r="M26" s="15">
        <v>19.13008802856557</v>
      </c>
      <c r="N26" s="15">
        <v>11046.594705360551</v>
      </c>
    </row>
    <row r="27" spans="2:14" s="15" customFormat="1" x14ac:dyDescent="0.25">
      <c r="B27" s="15" t="str">
        <f>VLOOKUP(F27,[1]NUTS_Europa!$A$2:$C$81,2,FALSE)</f>
        <v>ES52</v>
      </c>
      <c r="C27" s="15">
        <f>VLOOKUP(F27,[1]NUTS_Europa!$A$2:$C$81,3,FALSE)</f>
        <v>1064</v>
      </c>
      <c r="D27" s="15" t="str">
        <f>VLOOKUP(G27,[1]NUTS_Europa!$A$2:$C$81,2,FALSE)</f>
        <v>PT18</v>
      </c>
      <c r="E27" s="15">
        <f>VLOOKUP(G27,[1]NUTS_Europa!$A$2:$C$81,3,FALSE)</f>
        <v>61</v>
      </c>
      <c r="F27" s="15">
        <v>16</v>
      </c>
      <c r="G27" s="15">
        <v>80</v>
      </c>
      <c r="H27" s="15">
        <v>12617461.355645111</v>
      </c>
      <c r="I27" s="15">
        <v>1807582.3969781369</v>
      </c>
      <c r="J27" s="15">
        <v>145277.79319999999</v>
      </c>
      <c r="K27" s="15">
        <v>22.999411764705883</v>
      </c>
      <c r="L27" s="15">
        <v>9.2685016444284969</v>
      </c>
      <c r="M27" s="15">
        <v>28.947590541446989</v>
      </c>
      <c r="N27" s="15">
        <v>17957.973999125879</v>
      </c>
    </row>
    <row r="28" spans="2:14" s="15" customFormat="1" x14ac:dyDescent="0.25">
      <c r="B28" s="15" t="str">
        <f>VLOOKUP(F28,[1]NUTS_Europa!$A$2:$C$81,2,FALSE)</f>
        <v>ES61</v>
      </c>
      <c r="C28" s="15">
        <f>VLOOKUP(F28,[1]NUTS_Europa!$A$2:$C$81,3,FALSE)</f>
        <v>61</v>
      </c>
      <c r="D28" s="15" t="str">
        <f>VLOOKUP(G28,[1]NUTS_Europa!$A$2:$C$81,2,FALSE)</f>
        <v>PT11</v>
      </c>
      <c r="E28" s="15">
        <f>VLOOKUP(G28,[1]NUTS_Europa!$A$2:$C$81,3,FALSE)</f>
        <v>111</v>
      </c>
      <c r="F28" s="15">
        <v>17</v>
      </c>
      <c r="G28" s="15">
        <v>36</v>
      </c>
      <c r="H28" s="15">
        <v>1867160.9152340605</v>
      </c>
      <c r="I28" s="15">
        <v>1664194.8827822402</v>
      </c>
      <c r="J28" s="15">
        <v>507158.32770000002</v>
      </c>
      <c r="K28" s="15">
        <v>18.834705882352942</v>
      </c>
      <c r="L28" s="15">
        <v>10.507343610197479</v>
      </c>
      <c r="M28" s="15">
        <v>5.1614548023147577</v>
      </c>
      <c r="N28" s="15">
        <v>3201.9684334321328</v>
      </c>
    </row>
    <row r="29" spans="2:14" s="15" customFormat="1" x14ac:dyDescent="0.25">
      <c r="B29" s="15" t="str">
        <f>VLOOKUP(F29,[1]NUTS_Europa!$A$2:$C$81,2,FALSE)</f>
        <v>ES61</v>
      </c>
      <c r="C29" s="15">
        <f>VLOOKUP(F29,[1]NUTS_Europa!$A$2:$C$81,3,FALSE)</f>
        <v>61</v>
      </c>
      <c r="D29" s="15" t="str">
        <f>VLOOKUP(G29,[1]NUTS_Europa!$A$2:$C$81,2,FALSE)</f>
        <v>PT16</v>
      </c>
      <c r="E29" s="15">
        <f>VLOOKUP(G29,[1]NUTS_Europa!$A$2:$C$81,3,FALSE)</f>
        <v>111</v>
      </c>
      <c r="F29" s="15">
        <v>17</v>
      </c>
      <c r="G29" s="15">
        <v>38</v>
      </c>
      <c r="H29" s="15">
        <v>1762056.3014066508</v>
      </c>
      <c r="I29" s="15">
        <v>1664194.8827822402</v>
      </c>
      <c r="J29" s="15">
        <v>118487.9544</v>
      </c>
      <c r="K29" s="15">
        <v>18.834705882352942</v>
      </c>
      <c r="L29" s="15">
        <v>10.507343610197479</v>
      </c>
      <c r="M29" s="15">
        <v>5.1614548023147577</v>
      </c>
      <c r="N29" s="15">
        <v>3201.9684334321328</v>
      </c>
    </row>
    <row r="30" spans="2:14" s="15" customFormat="1" x14ac:dyDescent="0.25">
      <c r="B30" s="15" t="str">
        <f>VLOOKUP(F30,[1]NUTS_Europa!$A$2:$C$81,2,FALSE)</f>
        <v>ES62</v>
      </c>
      <c r="C30" s="15">
        <f>VLOOKUP(F30,[1]NUTS_Europa!$A$2:$C$81,3,FALSE)</f>
        <v>1064</v>
      </c>
      <c r="D30" s="15" t="str">
        <f>VLOOKUP(G30,[1]NUTS_Europa!$A$2:$C$81,2,FALSE)</f>
        <v>PT11</v>
      </c>
      <c r="E30" s="15">
        <f>VLOOKUP(G30,[1]NUTS_Europa!$A$2:$C$81,3,FALSE)</f>
        <v>111</v>
      </c>
      <c r="F30" s="15">
        <v>18</v>
      </c>
      <c r="G30" s="15">
        <v>36</v>
      </c>
      <c r="H30" s="15">
        <v>1779511.4072484525</v>
      </c>
      <c r="I30" s="15">
        <v>2798204.041106774</v>
      </c>
      <c r="J30" s="15">
        <v>199058.85829999999</v>
      </c>
      <c r="K30" s="15">
        <v>43.418882352941175</v>
      </c>
      <c r="L30" s="15">
        <v>11.003050566709426</v>
      </c>
      <c r="M30" s="15">
        <v>5.5450516317504039</v>
      </c>
      <c r="N30" s="15">
        <v>3201.9684334321328</v>
      </c>
    </row>
    <row r="31" spans="2:14" s="15" customFormat="1" x14ac:dyDescent="0.25">
      <c r="B31" s="15" t="str">
        <f>VLOOKUP(F31,[1]NUTS_Europa!$A$2:$C$81,2,FALSE)</f>
        <v>ES62</v>
      </c>
      <c r="C31" s="15">
        <f>VLOOKUP(F31,[1]NUTS_Europa!$A$2:$C$81,3,FALSE)</f>
        <v>1064</v>
      </c>
      <c r="D31" s="15" t="str">
        <f>VLOOKUP(G31,[1]NUTS_Europa!$A$2:$C$81,2,FALSE)</f>
        <v>PT16</v>
      </c>
      <c r="E31" s="15">
        <f>VLOOKUP(G31,[1]NUTS_Europa!$A$2:$C$81,3,FALSE)</f>
        <v>111</v>
      </c>
      <c r="F31" s="15">
        <v>18</v>
      </c>
      <c r="G31" s="15">
        <v>38</v>
      </c>
      <c r="H31" s="15">
        <v>1674406.7934210426</v>
      </c>
      <c r="I31" s="15">
        <v>2798204.041106774</v>
      </c>
      <c r="J31" s="15">
        <v>115262.5922</v>
      </c>
      <c r="K31" s="15">
        <v>43.418882352941175</v>
      </c>
      <c r="L31" s="15">
        <v>11.003050566709426</v>
      </c>
      <c r="M31" s="15">
        <v>5.5450516317504039</v>
      </c>
      <c r="N31" s="15">
        <v>3201.9684334321328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FRH0</v>
      </c>
      <c r="E32" s="15">
        <f>VLOOKUP(G32,[1]NUTS_Europa!$A$2:$C$81,3,FALSE)</f>
        <v>283</v>
      </c>
      <c r="F32" s="15">
        <v>21</v>
      </c>
      <c r="G32" s="15">
        <v>23</v>
      </c>
      <c r="H32" s="15">
        <v>1084003.286167989</v>
      </c>
      <c r="I32" s="15">
        <v>2355148.9437175845</v>
      </c>
      <c r="J32" s="15">
        <v>156784.57750000001</v>
      </c>
      <c r="K32" s="15">
        <v>35.411176470588238</v>
      </c>
      <c r="L32" s="15">
        <v>10.648325646816158</v>
      </c>
      <c r="M32" s="15">
        <v>3.874050111249022</v>
      </c>
      <c r="N32" s="15">
        <v>2032.1852819308294</v>
      </c>
    </row>
    <row r="33" spans="2:14" s="15" customFormat="1" x14ac:dyDescent="0.25">
      <c r="B33" s="15" t="str">
        <f>VLOOKUP(F33,[1]NUTS_Europa!$A$2:$C$81,2,FALSE)</f>
        <v>FRE1</v>
      </c>
      <c r="C33" s="15">
        <f>VLOOKUP(F33,[1]NUTS_Europa!$A$2:$C$81,3,FALSE)</f>
        <v>220</v>
      </c>
      <c r="D33" s="15" t="str">
        <f>VLOOKUP(G33,[1]NUTS_Europa!$A$2:$C$81,2,FALSE)</f>
        <v>FRI3</v>
      </c>
      <c r="E33" s="15">
        <f>VLOOKUP(G33,[1]NUTS_Europa!$A$2:$C$81,3,FALSE)</f>
        <v>283</v>
      </c>
      <c r="F33" s="15">
        <v>21</v>
      </c>
      <c r="G33" s="15">
        <v>25</v>
      </c>
      <c r="H33" s="15">
        <v>591709.44989816844</v>
      </c>
      <c r="I33" s="15">
        <v>2355148.9437175845</v>
      </c>
      <c r="J33" s="15">
        <v>117061.7148</v>
      </c>
      <c r="K33" s="15">
        <v>35.411176470588238</v>
      </c>
      <c r="L33" s="15">
        <v>10.648325646816158</v>
      </c>
      <c r="M33" s="15">
        <v>3.874050111249022</v>
      </c>
      <c r="N33" s="15">
        <v>2032.1852819308294</v>
      </c>
    </row>
    <row r="34" spans="2:14" s="15" customFormat="1" x14ac:dyDescent="0.25">
      <c r="B34" s="15" t="str">
        <f>VLOOKUP(F34,[1]NUTS_Europa!$A$2:$C$81,2,FALSE)</f>
        <v>FRJ1</v>
      </c>
      <c r="C34" s="15">
        <f>VLOOKUP(F34,[1]NUTS_Europa!$A$2:$C$81,3,FALSE)</f>
        <v>1063</v>
      </c>
      <c r="D34" s="15" t="str">
        <f>VLOOKUP(G34,[1]NUTS_Europa!$A$2:$C$81,2,FALSE)</f>
        <v>FRJ2</v>
      </c>
      <c r="E34" s="15">
        <f>VLOOKUP(G34,[1]NUTS_Europa!$A$2:$C$81,3,FALSE)</f>
        <v>283</v>
      </c>
      <c r="F34" s="15">
        <v>26</v>
      </c>
      <c r="G34" s="15">
        <v>28</v>
      </c>
      <c r="H34" s="15">
        <v>2055989.0303884984</v>
      </c>
      <c r="I34" s="15">
        <v>13167830.310787255</v>
      </c>
      <c r="J34" s="15">
        <v>142841.86170000001</v>
      </c>
      <c r="K34" s="15">
        <v>90.808058823529421</v>
      </c>
      <c r="L34" s="15">
        <v>8.1617770824518168</v>
      </c>
      <c r="M34" s="15">
        <v>3.6575882413976277</v>
      </c>
      <c r="N34" s="15">
        <v>2032.1852819308294</v>
      </c>
    </row>
    <row r="35" spans="2:14" s="15" customFormat="1" x14ac:dyDescent="0.25">
      <c r="B35" s="15" t="str">
        <f>VLOOKUP(F35,[1]NUTS_Europa!$A$2:$C$81,2,FALSE)</f>
        <v>FRJ1</v>
      </c>
      <c r="C35" s="15">
        <f>VLOOKUP(F35,[1]NUTS_Europa!$A$2:$C$81,3,FALSE)</f>
        <v>1063</v>
      </c>
      <c r="D35" s="15" t="str">
        <f>VLOOKUP(G35,[1]NUTS_Europa!$A$2:$C$81,2,FALSE)</f>
        <v>PT17</v>
      </c>
      <c r="E35" s="15">
        <f>VLOOKUP(G35,[1]NUTS_Europa!$A$2:$C$81,3,FALSE)</f>
        <v>294</v>
      </c>
      <c r="F35" s="15">
        <v>26</v>
      </c>
      <c r="G35" s="15">
        <v>39</v>
      </c>
      <c r="H35" s="15">
        <v>1559773.8170465878</v>
      </c>
      <c r="I35" s="15">
        <v>11368082.350295762</v>
      </c>
      <c r="J35" s="15">
        <v>137713.6226</v>
      </c>
      <c r="K35" s="15">
        <v>47.882352941176471</v>
      </c>
      <c r="L35" s="15">
        <v>9.7962340106777148</v>
      </c>
      <c r="M35" s="15">
        <v>5.2188721249731556</v>
      </c>
      <c r="N35" s="15">
        <v>3013.6173496743208</v>
      </c>
    </row>
    <row r="36" spans="2:14" s="15" customFormat="1" x14ac:dyDescent="0.25">
      <c r="B36" s="15" t="str">
        <f>VLOOKUP(F36,[1]NUTS_Europa!$A$2:$C$81,2,FALSE)</f>
        <v>FRF2</v>
      </c>
      <c r="C36" s="15">
        <f>VLOOKUP(F36,[1]NUTS_Europa!$A$2:$C$81,3,FALSE)</f>
        <v>269</v>
      </c>
      <c r="D36" s="15" t="str">
        <f>VLOOKUP(G36,[1]NUTS_Europa!$A$2:$C$81,2,FALSE)</f>
        <v>FRJ2</v>
      </c>
      <c r="E36" s="15">
        <f>VLOOKUP(G36,[1]NUTS_Europa!$A$2:$C$81,3,FALSE)</f>
        <v>283</v>
      </c>
      <c r="F36" s="15">
        <v>27</v>
      </c>
      <c r="G36" s="15">
        <v>28</v>
      </c>
      <c r="H36" s="15">
        <v>1682598.2382888286</v>
      </c>
      <c r="I36" s="15">
        <v>2241131.9981322885</v>
      </c>
      <c r="J36" s="15">
        <v>176841.96369999999</v>
      </c>
      <c r="K36" s="15">
        <v>27.235294117647058</v>
      </c>
      <c r="L36" s="15">
        <v>12.152838647747521</v>
      </c>
      <c r="M36" s="15">
        <v>4.2977202493205713</v>
      </c>
      <c r="N36" s="15">
        <v>2032.1852819308294</v>
      </c>
    </row>
    <row r="37" spans="2:14" s="15" customFormat="1" x14ac:dyDescent="0.25">
      <c r="B37" s="15" t="str">
        <f>VLOOKUP(F37,[1]NUTS_Europa!$A$2:$C$81,2,FALSE)</f>
        <v>FRF2</v>
      </c>
      <c r="C37" s="15">
        <f>VLOOKUP(F37,[1]NUTS_Europa!$A$2:$C$81,3,FALSE)</f>
        <v>269</v>
      </c>
      <c r="D37" s="15" t="str">
        <f>VLOOKUP(G37,[1]NUTS_Europa!$A$2:$C$81,2,FALSE)</f>
        <v>FRI2</v>
      </c>
      <c r="E37" s="15">
        <f>VLOOKUP(G37,[1]NUTS_Europa!$A$2:$C$81,3,FALSE)</f>
        <v>275</v>
      </c>
      <c r="F37" s="15">
        <v>27</v>
      </c>
      <c r="G37" s="15">
        <v>69</v>
      </c>
      <c r="H37" s="15">
        <v>111497.76042226928</v>
      </c>
      <c r="I37" s="15">
        <v>2954405.4774693777</v>
      </c>
      <c r="J37" s="15">
        <v>199058.85829999999</v>
      </c>
      <c r="K37" s="15">
        <v>40.588235294117645</v>
      </c>
      <c r="L37" s="15">
        <v>17.774186472757677</v>
      </c>
      <c r="M37" s="15">
        <v>0.4393966726307314</v>
      </c>
      <c r="N37" s="15">
        <v>186.04651200000001</v>
      </c>
    </row>
    <row r="38" spans="2:14" s="15" customFormat="1" x14ac:dyDescent="0.25">
      <c r="B38" s="15" t="str">
        <f>VLOOKUP(F38,[1]NUTS_Europa!$A$2:$C$81,2,FALSE)</f>
        <v>FRI2</v>
      </c>
      <c r="C38" s="15">
        <f>VLOOKUP(F38,[1]NUTS_Europa!$A$2:$C$81,3,FALSE)</f>
        <v>269</v>
      </c>
      <c r="D38" s="15" t="str">
        <f>VLOOKUP(G38,[1]NUTS_Europa!$A$2:$C$81,2,FALSE)</f>
        <v>FRI1</v>
      </c>
      <c r="E38" s="15">
        <f>VLOOKUP(G38,[1]NUTS_Europa!$A$2:$C$81,3,FALSE)</f>
        <v>275</v>
      </c>
      <c r="F38" s="15">
        <v>29</v>
      </c>
      <c r="G38" s="15">
        <v>64</v>
      </c>
      <c r="H38" s="15">
        <v>144719.71397708528</v>
      </c>
      <c r="I38" s="15">
        <v>2954405.4774693777</v>
      </c>
      <c r="J38" s="15">
        <v>113696.3812</v>
      </c>
      <c r="K38" s="15">
        <v>40.588235294117645</v>
      </c>
      <c r="L38" s="15">
        <v>17.774186472757677</v>
      </c>
      <c r="M38" s="15">
        <v>0.4393966726307314</v>
      </c>
      <c r="N38" s="15">
        <v>186.04651200000001</v>
      </c>
    </row>
    <row r="39" spans="2:14" s="15" customFormat="1" x14ac:dyDescent="0.25">
      <c r="B39" s="15" t="str">
        <f>VLOOKUP(F39,[1]NUTS_Europa!$A$2:$C$81,2,FALSE)</f>
        <v>FRI2</v>
      </c>
      <c r="C39" s="15">
        <f>VLOOKUP(F39,[1]NUTS_Europa!$A$2:$C$81,3,FALSE)</f>
        <v>269</v>
      </c>
      <c r="D39" s="15" t="str">
        <f>VLOOKUP(G39,[1]NUTS_Europa!$A$2:$C$81,2,FALSE)</f>
        <v>FRI2</v>
      </c>
      <c r="E39" s="15">
        <f>VLOOKUP(G39,[1]NUTS_Europa!$A$2:$C$81,3,FALSE)</f>
        <v>275</v>
      </c>
      <c r="F39" s="15">
        <v>29</v>
      </c>
      <c r="G39" s="15">
        <v>69</v>
      </c>
      <c r="H39" s="15">
        <v>112474.87670329328</v>
      </c>
      <c r="I39" s="15">
        <v>2954405.4774693777</v>
      </c>
      <c r="J39" s="15">
        <v>135416.16140000001</v>
      </c>
      <c r="K39" s="15">
        <v>40.588235294117645</v>
      </c>
      <c r="L39" s="15">
        <v>17.774186472757677</v>
      </c>
      <c r="M39" s="15">
        <v>0.4393966726307314</v>
      </c>
      <c r="N39" s="15">
        <v>186.04651200000001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FRE1</v>
      </c>
      <c r="E40" s="15">
        <f>VLOOKUP(G40,[1]NUTS_Europa!$A$2:$C$81,3,FALSE)</f>
        <v>235</v>
      </c>
      <c r="F40" s="15">
        <v>30</v>
      </c>
      <c r="G40" s="15">
        <v>61</v>
      </c>
      <c r="H40" s="15">
        <v>3205000.2789005628</v>
      </c>
      <c r="I40" s="15">
        <v>7588683.3315571314</v>
      </c>
      <c r="J40" s="15">
        <v>131067.4498</v>
      </c>
      <c r="K40" s="15">
        <v>20.994705882352942</v>
      </c>
      <c r="L40" s="15">
        <v>7.4363107831559363</v>
      </c>
      <c r="M40" s="15">
        <v>3.2460113219254394</v>
      </c>
      <c r="N40" s="15">
        <v>1583.5630706642501</v>
      </c>
    </row>
    <row r="41" spans="2:14" s="15" customFormat="1" x14ac:dyDescent="0.25">
      <c r="B41" s="15" t="str">
        <f>VLOOKUP(F41,[1]NUTS_Europa!$A$2:$C$81,2,FALSE)</f>
        <v>NL11</v>
      </c>
      <c r="C41" s="15">
        <f>VLOOKUP(F41,[1]NUTS_Europa!$A$2:$C$81,3,FALSE)</f>
        <v>245</v>
      </c>
      <c r="D41" s="15" t="str">
        <f>VLOOKUP(G41,[1]NUTS_Europa!$A$2:$C$81,2,FALSE)</f>
        <v>FRF2</v>
      </c>
      <c r="E41" s="15">
        <f>VLOOKUP(G41,[1]NUTS_Europa!$A$2:$C$81,3,FALSE)</f>
        <v>235</v>
      </c>
      <c r="F41" s="15">
        <v>30</v>
      </c>
      <c r="G41" s="15">
        <v>67</v>
      </c>
      <c r="H41" s="15">
        <v>3721478.107547252</v>
      </c>
      <c r="I41" s="15">
        <v>7588683.3315571314</v>
      </c>
      <c r="J41" s="15">
        <v>137713.6226</v>
      </c>
      <c r="K41" s="15">
        <v>20.994705882352942</v>
      </c>
      <c r="L41" s="15">
        <v>7.4363107831559363</v>
      </c>
      <c r="M41" s="15">
        <v>3.2460113219254394</v>
      </c>
      <c r="N41" s="15">
        <v>1583.5630706642501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PT15</v>
      </c>
      <c r="E42" s="15">
        <f>VLOOKUP(G42,[1]NUTS_Europa!$A$2:$C$81,3,FALSE)</f>
        <v>1065</v>
      </c>
      <c r="F42" s="15">
        <v>33</v>
      </c>
      <c r="G42" s="15">
        <v>37</v>
      </c>
      <c r="H42" s="15">
        <v>2877851.7570656468</v>
      </c>
      <c r="I42" s="15">
        <v>4227680.9291268475</v>
      </c>
      <c r="J42" s="15">
        <v>114346.8514</v>
      </c>
      <c r="K42" s="15">
        <v>68.574117647058827</v>
      </c>
      <c r="L42" s="15">
        <v>11.53573730332697</v>
      </c>
      <c r="M42" s="15">
        <v>16.430845171866995</v>
      </c>
      <c r="N42" s="15">
        <v>8027.7332266785352</v>
      </c>
    </row>
    <row r="43" spans="2:14" s="15" customFormat="1" x14ac:dyDescent="0.25">
      <c r="B43" s="15" t="str">
        <f>VLOOKUP(F43,[1]NUTS_Europa!$A$2:$C$81,2,FALSE)</f>
        <v>NL33</v>
      </c>
      <c r="C43" s="15">
        <f>VLOOKUP(F43,[1]NUTS_Europa!$A$2:$C$81,3,FALSE)</f>
        <v>250</v>
      </c>
      <c r="D43" s="15" t="str">
        <f>VLOOKUP(G43,[1]NUTS_Europa!$A$2:$C$81,2,FALSE)</f>
        <v>PT18</v>
      </c>
      <c r="E43" s="15">
        <f>VLOOKUP(G43,[1]NUTS_Europa!$A$2:$C$81,3,FALSE)</f>
        <v>1065</v>
      </c>
      <c r="F43" s="15">
        <v>33</v>
      </c>
      <c r="G43" s="15">
        <v>40</v>
      </c>
      <c r="H43" s="15">
        <v>2308669.415827686</v>
      </c>
      <c r="I43" s="15">
        <v>4227680.9291268475</v>
      </c>
      <c r="J43" s="15">
        <v>137713.6226</v>
      </c>
      <c r="K43" s="15">
        <v>68.574117647058827</v>
      </c>
      <c r="L43" s="15">
        <v>11.53573730332697</v>
      </c>
      <c r="M43" s="15">
        <v>16.430845171866995</v>
      </c>
      <c r="N43" s="15">
        <v>8027.7332266785352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FRH0</v>
      </c>
      <c r="E44" s="15">
        <f>VLOOKUP(G44,[1]NUTS_Europa!$A$2:$C$81,3,FALSE)</f>
        <v>282</v>
      </c>
      <c r="F44" s="15">
        <v>34</v>
      </c>
      <c r="G44" s="15">
        <v>63</v>
      </c>
      <c r="H44" s="15">
        <v>316418.24577286316</v>
      </c>
      <c r="I44" s="15">
        <v>2206305.2646930232</v>
      </c>
      <c r="J44" s="15">
        <v>135416.16140000001</v>
      </c>
      <c r="K44" s="15">
        <v>21.352941176470587</v>
      </c>
      <c r="L44" s="15">
        <v>15.511929761256418</v>
      </c>
      <c r="M44" s="15">
        <v>1.728927042550586</v>
      </c>
      <c r="N44" s="15">
        <v>732.05116425480003</v>
      </c>
    </row>
    <row r="45" spans="2:14" s="15" customFormat="1" x14ac:dyDescent="0.25">
      <c r="B45" s="15" t="str">
        <f>VLOOKUP(F45,[1]NUTS_Europa!$A$2:$C$81,2,FALSE)</f>
        <v>NL34</v>
      </c>
      <c r="C45" s="15">
        <f>VLOOKUP(F45,[1]NUTS_Europa!$A$2:$C$81,3,FALSE)</f>
        <v>250</v>
      </c>
      <c r="D45" s="15" t="str">
        <f>VLOOKUP(G45,[1]NUTS_Europa!$A$2:$C$81,2,FALSE)</f>
        <v>FRI3</v>
      </c>
      <c r="E45" s="15">
        <f>VLOOKUP(G45,[1]NUTS_Europa!$A$2:$C$81,3,FALSE)</f>
        <v>282</v>
      </c>
      <c r="F45" s="15">
        <v>34</v>
      </c>
      <c r="G45" s="15">
        <v>65</v>
      </c>
      <c r="H45" s="15">
        <v>451945.07396484702</v>
      </c>
      <c r="I45" s="15">
        <v>2206305.2646930232</v>
      </c>
      <c r="J45" s="15">
        <v>199597.76430000001</v>
      </c>
      <c r="K45" s="15">
        <v>21.352941176470587</v>
      </c>
      <c r="L45" s="15">
        <v>15.511929761256418</v>
      </c>
      <c r="M45" s="15">
        <v>1.728927042550586</v>
      </c>
      <c r="N45" s="15">
        <v>732.05116425480003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PT18</v>
      </c>
      <c r="E46" s="15">
        <f>VLOOKUP(G46,[1]NUTS_Europa!$A$2:$C$81,3,FALSE)</f>
        <v>1065</v>
      </c>
      <c r="F46" s="15">
        <v>35</v>
      </c>
      <c r="G46" s="15">
        <v>40</v>
      </c>
      <c r="H46" s="15">
        <v>2553719.4874045113</v>
      </c>
      <c r="I46" s="15">
        <v>4028888.3998574265</v>
      </c>
      <c r="J46" s="15">
        <v>120437.3524</v>
      </c>
      <c r="K46" s="15">
        <v>68.574529411764715</v>
      </c>
      <c r="L46" s="15">
        <v>10.500410250093525</v>
      </c>
      <c r="M46" s="15">
        <v>16.430845171866995</v>
      </c>
      <c r="N46" s="15">
        <v>8027.7332266785352</v>
      </c>
    </row>
    <row r="47" spans="2:14" s="15" customFormat="1" x14ac:dyDescent="0.25">
      <c r="B47" s="15" t="str">
        <f>VLOOKUP(F47,[1]NUTS_Europa!$A$2:$C$81,2,FALSE)</f>
        <v>NL41</v>
      </c>
      <c r="C47" s="15">
        <f>VLOOKUP(F47,[1]NUTS_Europa!$A$2:$C$81,3,FALSE)</f>
        <v>253</v>
      </c>
      <c r="D47" s="15" t="str">
        <f>VLOOKUP(G47,[1]NUTS_Europa!$A$2:$C$81,2,FALSE)</f>
        <v>FRJ2</v>
      </c>
      <c r="E47" s="15">
        <f>VLOOKUP(G47,[1]NUTS_Europa!$A$2:$C$81,3,FALSE)</f>
        <v>163</v>
      </c>
      <c r="F47" s="15">
        <v>35</v>
      </c>
      <c r="G47" s="15">
        <v>68</v>
      </c>
      <c r="H47" s="15">
        <v>2537213.3993676691</v>
      </c>
      <c r="I47" s="15">
        <v>3086376.4033252918</v>
      </c>
      <c r="J47" s="15">
        <v>145277.79319999999</v>
      </c>
      <c r="K47" s="15">
        <v>45.641764705882352</v>
      </c>
      <c r="L47" s="15">
        <v>14.801453704021512</v>
      </c>
      <c r="M47" s="15">
        <v>7.0584250553114005</v>
      </c>
      <c r="N47" s="15">
        <v>2988.6329222563354</v>
      </c>
    </row>
    <row r="48" spans="2:14" s="15" customFormat="1" x14ac:dyDescent="0.25">
      <c r="B48" s="15" t="str">
        <f>VLOOKUP(F48,[1]NUTS_Europa!$A$2:$C$81,2,FALSE)</f>
        <v>PT15</v>
      </c>
      <c r="C48" s="15">
        <f>VLOOKUP(F48,[1]NUTS_Europa!$A$2:$C$81,3,FALSE)</f>
        <v>1065</v>
      </c>
      <c r="D48" s="15" t="str">
        <f>VLOOKUP(G48,[1]NUTS_Europa!$A$2:$C$81,2,FALSE)</f>
        <v>PT17</v>
      </c>
      <c r="E48" s="15">
        <f>VLOOKUP(G48,[1]NUTS_Europa!$A$2:$C$81,3,FALSE)</f>
        <v>294</v>
      </c>
      <c r="F48" s="15">
        <v>37</v>
      </c>
      <c r="G48" s="15">
        <v>39</v>
      </c>
      <c r="H48" s="15">
        <v>947107.55581773643</v>
      </c>
      <c r="I48" s="15">
        <v>1008823.1150969672</v>
      </c>
      <c r="J48" s="15">
        <v>507158.32770000002</v>
      </c>
      <c r="K48" s="15">
        <v>2.6470588235294117</v>
      </c>
      <c r="L48" s="15">
        <v>8.9309644837255533</v>
      </c>
      <c r="M48" s="15">
        <v>5.2188721249731556</v>
      </c>
      <c r="N48" s="15">
        <v>3013.6173496743208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FRH0</v>
      </c>
      <c r="E49" s="15">
        <f>VLOOKUP(G49,[1]NUTS_Europa!$A$2:$C$81,3,FALSE)</f>
        <v>282</v>
      </c>
      <c r="F49" s="15">
        <v>41</v>
      </c>
      <c r="G49" s="15">
        <v>63</v>
      </c>
      <c r="H49" s="15">
        <v>302961.68127153139</v>
      </c>
      <c r="I49" s="15">
        <v>2206305.2646930232</v>
      </c>
      <c r="J49" s="15">
        <v>123614.25509999999</v>
      </c>
      <c r="K49" s="15">
        <v>21.352941176470587</v>
      </c>
      <c r="L49" s="15">
        <v>15.511929761256418</v>
      </c>
      <c r="M49" s="15">
        <v>1.728927042550586</v>
      </c>
      <c r="N49" s="15">
        <v>732.05116425480003</v>
      </c>
    </row>
    <row r="50" spans="2:14" s="15" customFormat="1" x14ac:dyDescent="0.25">
      <c r="B50" s="15" t="str">
        <f>VLOOKUP(F50,[1]NUTS_Europa!$A$2:$C$81,2,FALSE)</f>
        <v>BE21</v>
      </c>
      <c r="C50" s="15">
        <f>VLOOKUP(F50,[1]NUTS_Europa!$A$2:$C$81,3,FALSE)</f>
        <v>250</v>
      </c>
      <c r="D50" s="15" t="str">
        <f>VLOOKUP(G50,[1]NUTS_Europa!$A$2:$C$81,2,FALSE)</f>
        <v>FRI3</v>
      </c>
      <c r="E50" s="15">
        <f>VLOOKUP(G50,[1]NUTS_Europa!$A$2:$C$81,3,FALSE)</f>
        <v>282</v>
      </c>
      <c r="F50" s="15">
        <v>41</v>
      </c>
      <c r="G50" s="15">
        <v>65</v>
      </c>
      <c r="H50" s="15">
        <v>438488.50946351531</v>
      </c>
      <c r="I50" s="15">
        <v>2206305.2646930232</v>
      </c>
      <c r="J50" s="15">
        <v>119215.969</v>
      </c>
      <c r="K50" s="15">
        <v>21.352941176470587</v>
      </c>
      <c r="L50" s="15">
        <v>15.511929761256418</v>
      </c>
      <c r="M50" s="15">
        <v>1.728927042550586</v>
      </c>
      <c r="N50" s="15">
        <v>732.05116425480003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FRD1</v>
      </c>
      <c r="E51" s="15">
        <f>VLOOKUP(G51,[1]NUTS_Europa!$A$2:$C$81,3,FALSE)</f>
        <v>269</v>
      </c>
      <c r="F51" s="15">
        <v>42</v>
      </c>
      <c r="G51" s="15">
        <v>59</v>
      </c>
      <c r="H51" s="15">
        <v>4110897.1318948739</v>
      </c>
      <c r="I51" s="15">
        <v>1588470.0160991405</v>
      </c>
      <c r="J51" s="15">
        <v>115262.5922</v>
      </c>
      <c r="K51" s="15">
        <v>10.646470588235294</v>
      </c>
      <c r="L51" s="15">
        <v>14.977640687846897</v>
      </c>
      <c r="M51" s="15">
        <v>30.746793095894102</v>
      </c>
      <c r="N51" s="15">
        <v>14279.069796</v>
      </c>
    </row>
    <row r="52" spans="2:14" s="15" customFormat="1" x14ac:dyDescent="0.25">
      <c r="B52" s="15" t="str">
        <f>VLOOKUP(F52,[1]NUTS_Europa!$A$2:$C$81,2,FALSE)</f>
        <v>BE23</v>
      </c>
      <c r="C52" s="15">
        <f>VLOOKUP(F52,[1]NUTS_Europa!$A$2:$C$81,3,FALSE)</f>
        <v>220</v>
      </c>
      <c r="D52" s="15" t="str">
        <f>VLOOKUP(G52,[1]NUTS_Europa!$A$2:$C$81,2,FALSE)</f>
        <v>FRJ2</v>
      </c>
      <c r="E52" s="15">
        <f>VLOOKUP(G52,[1]NUTS_Europa!$A$2:$C$81,3,FALSE)</f>
        <v>163</v>
      </c>
      <c r="F52" s="15">
        <v>42</v>
      </c>
      <c r="G52" s="15">
        <v>68</v>
      </c>
      <c r="H52" s="15">
        <v>2477403.8193484875</v>
      </c>
      <c r="I52" s="15">
        <v>2852687.8154220097</v>
      </c>
      <c r="J52" s="15">
        <v>156784.57750000001</v>
      </c>
      <c r="K52" s="15">
        <v>42.941176470588232</v>
      </c>
      <c r="L52" s="15">
        <v>14.42235304952702</v>
      </c>
      <c r="M52" s="15">
        <v>6.4353546423545271</v>
      </c>
      <c r="N52" s="15">
        <v>2988.6329222563354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FRD1</v>
      </c>
      <c r="E53" s="15">
        <f>VLOOKUP(G53,[1]NUTS_Europa!$A$2:$C$81,3,FALSE)</f>
        <v>269</v>
      </c>
      <c r="F53" s="15">
        <v>43</v>
      </c>
      <c r="G53" s="15">
        <v>59</v>
      </c>
      <c r="H53" s="15">
        <v>3570942.6750010108</v>
      </c>
      <c r="I53" s="15">
        <v>1588470.0160991405</v>
      </c>
      <c r="J53" s="15">
        <v>199058.85829999999</v>
      </c>
      <c r="K53" s="15">
        <v>10.646470588235294</v>
      </c>
      <c r="L53" s="15">
        <v>14.977640687846897</v>
      </c>
      <c r="M53" s="15">
        <v>30.746793095894102</v>
      </c>
      <c r="N53" s="15">
        <v>14279.069796</v>
      </c>
    </row>
    <row r="54" spans="2:14" s="15" customFormat="1" x14ac:dyDescent="0.25">
      <c r="B54" s="15" t="str">
        <f>VLOOKUP(F54,[1]NUTS_Europa!$A$2:$C$81,2,FALSE)</f>
        <v>BE25</v>
      </c>
      <c r="C54" s="15">
        <f>VLOOKUP(F54,[1]NUTS_Europa!$A$2:$C$81,3,FALSE)</f>
        <v>220</v>
      </c>
      <c r="D54" s="15" t="str">
        <f>VLOOKUP(G54,[1]NUTS_Europa!$A$2:$C$81,2,FALSE)</f>
        <v>PT18</v>
      </c>
      <c r="E54" s="15">
        <f>VLOOKUP(G54,[1]NUTS_Europa!$A$2:$C$81,3,FALSE)</f>
        <v>61</v>
      </c>
      <c r="F54" s="15">
        <v>43</v>
      </c>
      <c r="G54" s="15">
        <v>80</v>
      </c>
      <c r="H54" s="15">
        <v>11970100.64171852</v>
      </c>
      <c r="I54" s="15">
        <v>4322909.4009211436</v>
      </c>
      <c r="J54" s="15">
        <v>117768.50930000001</v>
      </c>
      <c r="K54" s="15">
        <v>79.627647058823527</v>
      </c>
      <c r="L54" s="15">
        <v>11.122961187416042</v>
      </c>
      <c r="M54" s="15">
        <v>30.860416436387119</v>
      </c>
      <c r="N54" s="15">
        <v>17957.973999125879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ES12</v>
      </c>
      <c r="E55" s="15">
        <f>VLOOKUP(G55,[1]NUTS_Europa!$A$2:$C$81,3,FALSE)</f>
        <v>163</v>
      </c>
      <c r="F55" s="15">
        <v>44</v>
      </c>
      <c r="G55" s="15">
        <v>52</v>
      </c>
      <c r="H55" s="15">
        <v>1637324.94338927</v>
      </c>
      <c r="I55" s="15">
        <v>3674003.4022903005</v>
      </c>
      <c r="J55" s="15">
        <v>120125.8052</v>
      </c>
      <c r="K55" s="15">
        <v>61.65</v>
      </c>
      <c r="L55" s="15">
        <v>11.021184813447736</v>
      </c>
      <c r="M55" s="15">
        <v>6.1170150320821897</v>
      </c>
      <c r="N55" s="15">
        <v>2988.6329222563354</v>
      </c>
    </row>
    <row r="56" spans="2:14" s="15" customFormat="1" x14ac:dyDescent="0.25">
      <c r="B56" s="15" t="str">
        <f>VLOOKUP(F56,[1]NUTS_Europa!$A$2:$C$81,2,FALSE)</f>
        <v>DE50</v>
      </c>
      <c r="C56" s="15">
        <f>VLOOKUP(F56,[1]NUTS_Europa!$A$2:$C$81,3,FALSE)</f>
        <v>1069</v>
      </c>
      <c r="D56" s="15" t="str">
        <f>VLOOKUP(G56,[1]NUTS_Europa!$A$2:$C$81,2,FALSE)</f>
        <v>NL11</v>
      </c>
      <c r="E56" s="15">
        <f>VLOOKUP(G56,[1]NUTS_Europa!$A$2:$C$81,3,FALSE)</f>
        <v>218</v>
      </c>
      <c r="F56" s="15">
        <v>44</v>
      </c>
      <c r="G56" s="15">
        <v>70</v>
      </c>
      <c r="H56" s="15">
        <v>2183995.7852544282</v>
      </c>
      <c r="I56" s="15">
        <v>1773633.8981893086</v>
      </c>
      <c r="J56" s="15">
        <v>120437.3524</v>
      </c>
      <c r="K56" s="15">
        <v>15.88058823529412</v>
      </c>
      <c r="L56" s="15">
        <v>7.4857705774358649</v>
      </c>
      <c r="M56" s="15">
        <v>8.8226761772044497</v>
      </c>
      <c r="N56" s="15">
        <v>5443.4838231684107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FRE1</v>
      </c>
      <c r="E57" s="15">
        <f>VLOOKUP(G57,[1]NUTS_Europa!$A$2:$C$81,3,FALSE)</f>
        <v>235</v>
      </c>
      <c r="F57" s="15">
        <v>45</v>
      </c>
      <c r="G57" s="15">
        <v>61</v>
      </c>
      <c r="H57" s="15">
        <v>3190445.7507180884</v>
      </c>
      <c r="I57" s="15">
        <v>7588683.3315571314</v>
      </c>
      <c r="J57" s="15">
        <v>137713.6226</v>
      </c>
      <c r="K57" s="15">
        <v>20.994705882352942</v>
      </c>
      <c r="L57" s="15">
        <v>7.4363107831559363</v>
      </c>
      <c r="M57" s="15">
        <v>3.2460113219254394</v>
      </c>
      <c r="N57" s="15">
        <v>1583.5630706642501</v>
      </c>
    </row>
    <row r="58" spans="2:14" s="15" customFormat="1" x14ac:dyDescent="0.25">
      <c r="B58" s="15" t="str">
        <f>VLOOKUP(F58,[1]NUTS_Europa!$A$2:$C$81,2,FALSE)</f>
        <v>DE60</v>
      </c>
      <c r="C58" s="15">
        <f>VLOOKUP(F58,[1]NUTS_Europa!$A$2:$C$81,3,FALSE)</f>
        <v>245</v>
      </c>
      <c r="D58" s="15" t="str">
        <f>VLOOKUP(G58,[1]NUTS_Europa!$A$2:$C$81,2,FALSE)</f>
        <v>FRG0</v>
      </c>
      <c r="E58" s="15">
        <f>VLOOKUP(G58,[1]NUTS_Europa!$A$2:$C$81,3,FALSE)</f>
        <v>283</v>
      </c>
      <c r="F58" s="15">
        <v>45</v>
      </c>
      <c r="G58" s="15">
        <v>62</v>
      </c>
      <c r="H58" s="15">
        <v>4524185.4852877222</v>
      </c>
      <c r="I58" s="15">
        <v>9312883.0920265075</v>
      </c>
      <c r="J58" s="15">
        <v>117923.68180000001</v>
      </c>
      <c r="K58" s="15">
        <v>53.519411764705886</v>
      </c>
      <c r="L58" s="15">
        <v>7.7873545273886453</v>
      </c>
      <c r="M58" s="15">
        <v>4.2977202493205713</v>
      </c>
      <c r="N58" s="15">
        <v>2032.1852819308294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ES11</v>
      </c>
      <c r="E59" s="15">
        <f>VLOOKUP(G59,[1]NUTS_Europa!$A$2:$C$81,3,FALSE)</f>
        <v>285</v>
      </c>
      <c r="F59" s="15">
        <v>46</v>
      </c>
      <c r="G59" s="15">
        <v>51</v>
      </c>
      <c r="H59" s="15">
        <v>37151.401447667464</v>
      </c>
      <c r="I59" s="15">
        <v>11859822.631886801</v>
      </c>
      <c r="J59" s="15">
        <v>127001.217</v>
      </c>
      <c r="K59" s="15">
        <v>59.172941176470594</v>
      </c>
      <c r="L59" s="15">
        <v>10.592820978667518</v>
      </c>
      <c r="M59" s="15">
        <v>3.1948865603431971E-2</v>
      </c>
      <c r="N59" s="15">
        <v>15.609481269928793</v>
      </c>
    </row>
    <row r="60" spans="2:14" s="15" customFormat="1" x14ac:dyDescent="0.25">
      <c r="B60" s="15" t="str">
        <f>VLOOKUP(F60,[1]NUTS_Europa!$A$2:$C$81,2,FALSE)</f>
        <v>DE80</v>
      </c>
      <c r="C60" s="15">
        <f>VLOOKUP(F60,[1]NUTS_Europa!$A$2:$C$81,3,FALSE)</f>
        <v>245</v>
      </c>
      <c r="D60" s="15" t="str">
        <f>VLOOKUP(G60,[1]NUTS_Europa!$A$2:$C$81,2,FALSE)</f>
        <v>ES13</v>
      </c>
      <c r="E60" s="15">
        <f>VLOOKUP(G60,[1]NUTS_Europa!$A$2:$C$81,3,FALSE)</f>
        <v>285</v>
      </c>
      <c r="F60" s="15">
        <v>46</v>
      </c>
      <c r="G60" s="15">
        <v>53</v>
      </c>
      <c r="H60" s="15">
        <v>43894.33833820749</v>
      </c>
      <c r="I60" s="15">
        <v>11859822.631886801</v>
      </c>
      <c r="J60" s="15">
        <v>117768.50930000001</v>
      </c>
      <c r="K60" s="15">
        <v>59.172941176470594</v>
      </c>
      <c r="L60" s="15">
        <v>10.592820978667518</v>
      </c>
      <c r="M60" s="15">
        <v>3.1948865603431971E-2</v>
      </c>
      <c r="N60" s="15">
        <v>15.609481269928793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FRI1</v>
      </c>
      <c r="E61" s="15">
        <f>VLOOKUP(G61,[1]NUTS_Europa!$A$2:$C$81,3,FALSE)</f>
        <v>275</v>
      </c>
      <c r="F61" s="15">
        <v>47</v>
      </c>
      <c r="G61" s="15">
        <v>64</v>
      </c>
      <c r="H61" s="15">
        <v>487368.65204792982</v>
      </c>
      <c r="I61" s="15">
        <v>14610152.893733023</v>
      </c>
      <c r="J61" s="15">
        <v>154854.3009</v>
      </c>
      <c r="K61" s="15">
        <v>70</v>
      </c>
      <c r="L61" s="15">
        <v>13.408702352398802</v>
      </c>
      <c r="M61" s="15">
        <v>0.4393966726307314</v>
      </c>
      <c r="N61" s="15">
        <v>186.04651200000001</v>
      </c>
    </row>
    <row r="62" spans="2:14" s="15" customFormat="1" x14ac:dyDescent="0.25">
      <c r="B62" s="15" t="str">
        <f>VLOOKUP(F62,[1]NUTS_Europa!$A$2:$C$81,2,FALSE)</f>
        <v>DE93</v>
      </c>
      <c r="C62" s="15">
        <f>VLOOKUP(F62,[1]NUTS_Europa!$A$2:$C$81,3,FALSE)</f>
        <v>245</v>
      </c>
      <c r="D62" s="15" t="str">
        <f>VLOOKUP(G62,[1]NUTS_Europa!$A$2:$C$81,2,FALSE)</f>
        <v>PT11</v>
      </c>
      <c r="E62" s="15">
        <f>VLOOKUP(G62,[1]NUTS_Europa!$A$2:$C$81,3,FALSE)</f>
        <v>288</v>
      </c>
      <c r="F62" s="15">
        <v>47</v>
      </c>
      <c r="G62" s="15">
        <v>76</v>
      </c>
      <c r="H62" s="15">
        <v>2085530.5402057229</v>
      </c>
      <c r="I62" s="15">
        <v>11497711.591320461</v>
      </c>
      <c r="J62" s="15">
        <v>163171.4883</v>
      </c>
      <c r="K62" s="15">
        <v>65.335294117647067</v>
      </c>
      <c r="L62" s="15">
        <v>9.6585807220757793</v>
      </c>
      <c r="M62" s="15">
        <v>1.9044428836103322</v>
      </c>
      <c r="N62" s="15">
        <v>930.46701220500688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ES12</v>
      </c>
      <c r="E63" s="15">
        <f>VLOOKUP(G63,[1]NUTS_Europa!$A$2:$C$81,3,FALSE)</f>
        <v>163</v>
      </c>
      <c r="F63" s="15">
        <v>48</v>
      </c>
      <c r="G63" s="15">
        <v>52</v>
      </c>
      <c r="H63" s="15">
        <v>1825680.5446815533</v>
      </c>
      <c r="I63" s="15">
        <v>3674003.4022903005</v>
      </c>
      <c r="J63" s="15">
        <v>123614.25509999999</v>
      </c>
      <c r="K63" s="15">
        <v>61.65</v>
      </c>
      <c r="L63" s="15">
        <v>11.021184813447736</v>
      </c>
      <c r="M63" s="15">
        <v>6.1170150320821897</v>
      </c>
      <c r="N63" s="15">
        <v>2988.6329222563354</v>
      </c>
    </row>
    <row r="64" spans="2:14" s="15" customFormat="1" x14ac:dyDescent="0.25">
      <c r="B64" s="15" t="str">
        <f>VLOOKUP(F64,[1]NUTS_Europa!$A$2:$C$81,2,FALSE)</f>
        <v>DE94</v>
      </c>
      <c r="C64" s="15">
        <f>VLOOKUP(F64,[1]NUTS_Europa!$A$2:$C$81,3,FALSE)</f>
        <v>1069</v>
      </c>
      <c r="D64" s="15" t="str">
        <f>VLOOKUP(G64,[1]NUTS_Europa!$A$2:$C$81,2,FALSE)</f>
        <v>NL11</v>
      </c>
      <c r="E64" s="15">
        <f>VLOOKUP(G64,[1]NUTS_Europa!$A$2:$C$81,3,FALSE)</f>
        <v>218</v>
      </c>
      <c r="F64" s="15">
        <v>48</v>
      </c>
      <c r="G64" s="15">
        <v>70</v>
      </c>
      <c r="H64" s="15">
        <v>2527065.9097257941</v>
      </c>
      <c r="I64" s="15">
        <v>1773633.8981893086</v>
      </c>
      <c r="J64" s="15">
        <v>135416.16140000001</v>
      </c>
      <c r="K64" s="15">
        <v>15.88058823529412</v>
      </c>
      <c r="L64" s="15">
        <v>7.4857705774358649</v>
      </c>
      <c r="M64" s="15">
        <v>8.8226761772044497</v>
      </c>
      <c r="N64" s="15">
        <v>5443.4838231684107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ES11</v>
      </c>
      <c r="E65" s="15">
        <f>VLOOKUP(G65,[1]NUTS_Europa!$A$2:$C$81,3,FALSE)</f>
        <v>285</v>
      </c>
      <c r="F65" s="15">
        <v>49</v>
      </c>
      <c r="G65" s="15">
        <v>51</v>
      </c>
      <c r="H65" s="15">
        <v>35942.181762129891</v>
      </c>
      <c r="I65" s="15">
        <v>11859822.631886801</v>
      </c>
      <c r="J65" s="15">
        <v>176841.96369999999</v>
      </c>
      <c r="K65" s="15">
        <v>59.172941176470594</v>
      </c>
      <c r="L65" s="15">
        <v>10.592820978667518</v>
      </c>
      <c r="M65" s="15">
        <v>3.1948865603431971E-2</v>
      </c>
      <c r="N65" s="15">
        <v>15.609481269928793</v>
      </c>
    </row>
    <row r="66" spans="2:14" s="15" customFormat="1" x14ac:dyDescent="0.25">
      <c r="B66" s="15" t="str">
        <f>VLOOKUP(F66,[1]NUTS_Europa!$A$2:$C$81,2,FALSE)</f>
        <v>DEA1</v>
      </c>
      <c r="C66" s="15">
        <f>VLOOKUP(F66,[1]NUTS_Europa!$A$2:$C$81,3,FALSE)</f>
        <v>245</v>
      </c>
      <c r="D66" s="15" t="str">
        <f>VLOOKUP(G66,[1]NUTS_Europa!$A$2:$C$81,2,FALSE)</f>
        <v>ES13</v>
      </c>
      <c r="E66" s="15">
        <f>VLOOKUP(G66,[1]NUTS_Europa!$A$2:$C$81,3,FALSE)</f>
        <v>285</v>
      </c>
      <c r="F66" s="15">
        <v>49</v>
      </c>
      <c r="G66" s="15">
        <v>53</v>
      </c>
      <c r="H66" s="15">
        <v>42685.118652669917</v>
      </c>
      <c r="I66" s="15">
        <v>11859822.631886801</v>
      </c>
      <c r="J66" s="15">
        <v>199058.85829999999</v>
      </c>
      <c r="K66" s="15">
        <v>59.172941176470594</v>
      </c>
      <c r="L66" s="15">
        <v>10.592820978667518</v>
      </c>
      <c r="M66" s="15">
        <v>3.1948865603431971E-2</v>
      </c>
      <c r="N66" s="15">
        <v>15.609481269928793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FRG0</v>
      </c>
      <c r="E67" s="15">
        <f>VLOOKUP(G67,[1]NUTS_Europa!$A$2:$C$81,3,FALSE)</f>
        <v>283</v>
      </c>
      <c r="F67" s="15">
        <v>50</v>
      </c>
      <c r="G67" s="15">
        <v>62</v>
      </c>
      <c r="H67" s="15">
        <v>4420123.3735558903</v>
      </c>
      <c r="I67" s="15">
        <v>9312883.0920265075</v>
      </c>
      <c r="J67" s="15">
        <v>199058.85829999999</v>
      </c>
      <c r="K67" s="15">
        <v>53.519411764705886</v>
      </c>
      <c r="L67" s="15">
        <v>7.7873545273886453</v>
      </c>
      <c r="M67" s="15">
        <v>4.2977202493205713</v>
      </c>
      <c r="N67" s="15">
        <v>2032.1852819308294</v>
      </c>
    </row>
    <row r="68" spans="2:14" s="15" customFormat="1" x14ac:dyDescent="0.25">
      <c r="B68" s="15" t="str">
        <f>VLOOKUP(F68,[1]NUTS_Europa!$A$2:$C$81,2,FALSE)</f>
        <v>DEF0</v>
      </c>
      <c r="C68" s="15">
        <f>VLOOKUP(F68,[1]NUTS_Europa!$A$2:$C$81,3,FALSE)</f>
        <v>245</v>
      </c>
      <c r="D68" s="15" t="str">
        <f>VLOOKUP(G68,[1]NUTS_Europa!$A$2:$C$81,2,FALSE)</f>
        <v>FRF2</v>
      </c>
      <c r="E68" s="15">
        <f>VLOOKUP(G68,[1]NUTS_Europa!$A$2:$C$81,3,FALSE)</f>
        <v>235</v>
      </c>
      <c r="F68" s="15">
        <v>50</v>
      </c>
      <c r="G68" s="15">
        <v>67</v>
      </c>
      <c r="H68" s="15">
        <v>3625834.0652052723</v>
      </c>
      <c r="I68" s="15">
        <v>7588683.3315571314</v>
      </c>
      <c r="J68" s="15">
        <v>142392.87169999999</v>
      </c>
      <c r="K68" s="15">
        <v>20.994705882352942</v>
      </c>
      <c r="L68" s="15">
        <v>7.4363107831559363</v>
      </c>
      <c r="M68" s="15">
        <v>3.2460113219254394</v>
      </c>
      <c r="N68" s="15">
        <v>1583.5630706642501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ES61</v>
      </c>
      <c r="E69" s="15">
        <f>VLOOKUP(G69,[1]NUTS_Europa!$A$2:$C$81,3,FALSE)</f>
        <v>297</v>
      </c>
      <c r="F69" s="15">
        <v>54</v>
      </c>
      <c r="G69" s="15">
        <v>57</v>
      </c>
      <c r="H69" s="15">
        <v>1022823.608137668</v>
      </c>
      <c r="I69" s="15">
        <v>10658278.535083378</v>
      </c>
      <c r="J69" s="15">
        <v>199597.76430000001</v>
      </c>
      <c r="K69" s="15">
        <v>34.470588235294116</v>
      </c>
      <c r="L69" s="15">
        <v>8.426623175854612</v>
      </c>
      <c r="M69" s="15">
        <v>1.5130714986797562</v>
      </c>
      <c r="N69" s="15">
        <v>873.71723440004666</v>
      </c>
    </row>
    <row r="70" spans="2:14" s="15" customFormat="1" x14ac:dyDescent="0.25">
      <c r="B70" s="15" t="str">
        <f>VLOOKUP(F70,[1]NUTS_Europa!$A$2:$C$81,2,FALSE)</f>
        <v>ES21</v>
      </c>
      <c r="C70" s="15">
        <f>VLOOKUP(F70,[1]NUTS_Europa!$A$2:$C$81,3,FALSE)</f>
        <v>1063</v>
      </c>
      <c r="D70" s="15" t="str">
        <f>VLOOKUP(G70,[1]NUTS_Europa!$A$2:$C$81,2,FALSE)</f>
        <v>FRD2</v>
      </c>
      <c r="E70" s="15">
        <f>VLOOKUP(G70,[1]NUTS_Europa!$A$2:$C$81,3,FALSE)</f>
        <v>271</v>
      </c>
      <c r="F70" s="15">
        <v>54</v>
      </c>
      <c r="G70" s="15">
        <v>60</v>
      </c>
      <c r="H70" s="15">
        <v>267979.34432914236</v>
      </c>
      <c r="I70" s="15">
        <v>13572577.307856031</v>
      </c>
      <c r="J70" s="15">
        <v>159445.52859999999</v>
      </c>
      <c r="K70" s="15">
        <v>98.17647058823529</v>
      </c>
      <c r="L70" s="15">
        <v>9.6837630946120843</v>
      </c>
      <c r="M70" s="15">
        <v>0.63772289244749258</v>
      </c>
      <c r="N70" s="15">
        <v>311.57674480919997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ES62</v>
      </c>
      <c r="E71" s="15">
        <f>VLOOKUP(G71,[1]NUTS_Europa!$A$2:$C$81,3,FALSE)</f>
        <v>462</v>
      </c>
      <c r="F71" s="15">
        <v>55</v>
      </c>
      <c r="G71" s="15">
        <v>58</v>
      </c>
      <c r="H71" s="15">
        <v>1013933.8299840598</v>
      </c>
      <c r="I71" s="15">
        <v>1656709.6441950977</v>
      </c>
      <c r="J71" s="15">
        <v>114203.5226</v>
      </c>
      <c r="K71" s="15">
        <v>19.588235294117649</v>
      </c>
      <c r="L71" s="15">
        <v>8.383347584818063</v>
      </c>
      <c r="M71" s="15">
        <v>1.6359391068216971</v>
      </c>
      <c r="N71" s="15">
        <v>944.66665541339307</v>
      </c>
    </row>
    <row r="72" spans="2:14" s="15" customFormat="1" x14ac:dyDescent="0.25">
      <c r="B72" s="15" t="str">
        <f>VLOOKUP(F72,[1]NUTS_Europa!$A$2:$C$81,2,FALSE)</f>
        <v>ES51</v>
      </c>
      <c r="C72" s="15">
        <f>VLOOKUP(F72,[1]NUTS_Europa!$A$2:$C$81,3,FALSE)</f>
        <v>1064</v>
      </c>
      <c r="D72" s="15" t="str">
        <f>VLOOKUP(G72,[1]NUTS_Europa!$A$2:$C$81,2,FALSE)</f>
        <v>FRD2</v>
      </c>
      <c r="E72" s="15">
        <f>VLOOKUP(G72,[1]NUTS_Europa!$A$2:$C$81,3,FALSE)</f>
        <v>271</v>
      </c>
      <c r="F72" s="15">
        <v>55</v>
      </c>
      <c r="G72" s="15">
        <v>60</v>
      </c>
      <c r="H72" s="15">
        <v>164053.76094913733</v>
      </c>
      <c r="I72" s="15">
        <v>4854323.8410021868</v>
      </c>
      <c r="J72" s="15">
        <v>507158.32770000002</v>
      </c>
      <c r="K72" s="15">
        <v>90.647058823529406</v>
      </c>
      <c r="L72" s="15">
        <v>10.31585211598888</v>
      </c>
      <c r="M72" s="15">
        <v>0.63772289244749258</v>
      </c>
      <c r="N72" s="15">
        <v>311.57674480919997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ES61</v>
      </c>
      <c r="E73" s="15">
        <f>VLOOKUP(G73,[1]NUTS_Europa!$A$2:$C$81,3,FALSE)</f>
        <v>297</v>
      </c>
      <c r="F73" s="15">
        <v>56</v>
      </c>
      <c r="G73" s="15">
        <v>57</v>
      </c>
      <c r="H73" s="15">
        <v>742909.07031845627</v>
      </c>
      <c r="I73" s="15">
        <v>10658278.535083378</v>
      </c>
      <c r="J73" s="15">
        <v>176841.96369999999</v>
      </c>
      <c r="K73" s="15">
        <v>34.470588235294116</v>
      </c>
      <c r="L73" s="15">
        <v>8.426623175854612</v>
      </c>
      <c r="M73" s="15">
        <v>1.5130714986797562</v>
      </c>
      <c r="N73" s="15">
        <v>873.71723440004666</v>
      </c>
    </row>
    <row r="74" spans="2:14" s="15" customFormat="1" x14ac:dyDescent="0.25">
      <c r="B74" s="15" t="str">
        <f>VLOOKUP(F74,[1]NUTS_Europa!$A$2:$C$81,2,FALSE)</f>
        <v>ES52</v>
      </c>
      <c r="C74" s="15">
        <f>VLOOKUP(F74,[1]NUTS_Europa!$A$2:$C$81,3,FALSE)</f>
        <v>1063</v>
      </c>
      <c r="D74" s="15" t="str">
        <f>VLOOKUP(G74,[1]NUTS_Europa!$A$2:$C$81,2,FALSE)</f>
        <v>ES62</v>
      </c>
      <c r="E74" s="15">
        <f>VLOOKUP(G74,[1]NUTS_Europa!$A$2:$C$81,3,FALSE)</f>
        <v>462</v>
      </c>
      <c r="F74" s="15">
        <v>56</v>
      </c>
      <c r="G74" s="15">
        <v>58</v>
      </c>
      <c r="H74" s="15">
        <v>1025261.7248619951</v>
      </c>
      <c r="I74" s="15">
        <v>10363688.717359161</v>
      </c>
      <c r="J74" s="15">
        <v>163171.4883</v>
      </c>
      <c r="K74" s="15">
        <v>27.058823529411764</v>
      </c>
      <c r="L74" s="15">
        <v>7.751258563441267</v>
      </c>
      <c r="M74" s="15">
        <v>1.6359391068216971</v>
      </c>
      <c r="N74" s="15">
        <v>944.66665541339307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811588.12005058245</v>
      </c>
      <c r="I75" s="15">
        <v>1957389.909909969</v>
      </c>
      <c r="J75" s="15">
        <v>192445.7181</v>
      </c>
      <c r="K75" s="15">
        <v>27.235294117647058</v>
      </c>
      <c r="L75" s="15">
        <v>9.058712197231408</v>
      </c>
      <c r="M75" s="15">
        <v>1.5130714986797562</v>
      </c>
      <c r="N75" s="15">
        <v>873.71723440004666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NL34</v>
      </c>
      <c r="E76" s="15">
        <f>VLOOKUP(G76,[1]NUTS_Europa!$A$2:$C$81,3,FALSE)</f>
        <v>218</v>
      </c>
      <c r="F76" s="15">
        <v>71</v>
      </c>
      <c r="G76" s="15">
        <v>74</v>
      </c>
      <c r="H76" s="15">
        <v>3215350.2404928301</v>
      </c>
      <c r="I76" s="15">
        <v>1569143.5952382251</v>
      </c>
      <c r="J76" s="15">
        <v>117768.50930000001</v>
      </c>
      <c r="K76" s="15">
        <v>4</v>
      </c>
      <c r="L76" s="15">
        <v>12.301366521243088</v>
      </c>
      <c r="M76" s="15">
        <v>10.537356556402012</v>
      </c>
      <c r="N76" s="15">
        <v>5443.4838231684107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NL41</v>
      </c>
      <c r="E77" s="15">
        <f>VLOOKUP(G77,[1]NUTS_Europa!$A$2:$C$81,3,FALSE)</f>
        <v>218</v>
      </c>
      <c r="F77" s="15">
        <v>71</v>
      </c>
      <c r="G77" s="15">
        <v>75</v>
      </c>
      <c r="H77" s="15">
        <v>2822249.0562027236</v>
      </c>
      <c r="I77" s="15">
        <v>1569143.5952382251</v>
      </c>
      <c r="J77" s="15">
        <v>126450.71709999999</v>
      </c>
      <c r="K77" s="15">
        <v>4</v>
      </c>
      <c r="L77" s="15">
        <v>12.301366521243088</v>
      </c>
      <c r="M77" s="15">
        <v>10.537356556402012</v>
      </c>
      <c r="N77" s="15">
        <v>5443.4838231684107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2755036.1393852332</v>
      </c>
      <c r="I78" s="15">
        <v>1655311.0658392757</v>
      </c>
      <c r="J78" s="15">
        <v>120125.8052</v>
      </c>
      <c r="K78" s="15">
        <v>10.528823529411765</v>
      </c>
      <c r="L78" s="15">
        <v>11.266039468009643</v>
      </c>
      <c r="M78" s="15">
        <v>10.537356556402012</v>
      </c>
      <c r="N78" s="15">
        <v>5443.4838231684107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2361934.9550951263</v>
      </c>
      <c r="I79" s="15">
        <v>1655311.0658392757</v>
      </c>
      <c r="J79" s="15">
        <v>159445.52859999999</v>
      </c>
      <c r="K79" s="15">
        <v>10.528823529411765</v>
      </c>
      <c r="L79" s="15">
        <v>11.266039468009643</v>
      </c>
      <c r="M79" s="15">
        <v>10.537356556402012</v>
      </c>
      <c r="N79" s="15">
        <v>5443.4838231684107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PT11</v>
      </c>
      <c r="E80" s="15">
        <f>VLOOKUP(G80,[1]NUTS_Europa!$A$2:$C$81,3,FALSE)</f>
        <v>288</v>
      </c>
      <c r="F80" s="15">
        <v>73</v>
      </c>
      <c r="G80" s="15">
        <v>76</v>
      </c>
      <c r="H80" s="15">
        <v>598650.29144318763</v>
      </c>
      <c r="I80" s="15">
        <v>3172842.4154102118</v>
      </c>
      <c r="J80" s="15">
        <v>163171.4883</v>
      </c>
      <c r="K80" s="15">
        <v>49.453529411764706</v>
      </c>
      <c r="L80" s="15">
        <v>12.51955184150329</v>
      </c>
      <c r="M80" s="15">
        <v>1.7104590519995806</v>
      </c>
      <c r="N80" s="15">
        <v>930.46701220500688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PT16</v>
      </c>
      <c r="E81" s="15">
        <f>VLOOKUP(G81,[1]NUTS_Europa!$A$2:$C$81,3,FALSE)</f>
        <v>294</v>
      </c>
      <c r="F81" s="15">
        <v>73</v>
      </c>
      <c r="G81" s="15">
        <v>78</v>
      </c>
      <c r="H81" s="15">
        <v>2186049.3902439452</v>
      </c>
      <c r="I81" s="15">
        <v>3669325.7164602936</v>
      </c>
      <c r="J81" s="15">
        <v>145035.59770000001</v>
      </c>
      <c r="K81" s="15">
        <v>63.111176470588241</v>
      </c>
      <c r="L81" s="15">
        <v>12.282782575042056</v>
      </c>
      <c r="M81" s="15">
        <v>5.5398729964622495</v>
      </c>
      <c r="N81" s="15">
        <v>3013.6173496743208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2517854.2035832745</v>
      </c>
      <c r="I82" s="15">
        <v>1618197.3251895888</v>
      </c>
      <c r="J82" s="15">
        <v>127001.217</v>
      </c>
      <c r="K82" s="15">
        <v>18.099999999999998</v>
      </c>
      <c r="L82" s="15">
        <v>9.9326160755425619</v>
      </c>
      <c r="M82" s="15">
        <v>4.8578398148487825</v>
      </c>
      <c r="N82" s="15">
        <v>3013.6173496743208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742598.92028044863</v>
      </c>
      <c r="I83" s="15">
        <v>901604.05615761224</v>
      </c>
      <c r="J83" s="15">
        <v>113696.3812</v>
      </c>
      <c r="K83" s="15">
        <v>4.4117647058823533</v>
      </c>
      <c r="L83" s="15">
        <v>8.563005240719459</v>
      </c>
      <c r="M83" s="15">
        <v>1.408399898098144</v>
      </c>
      <c r="N83" s="15">
        <v>873.71723440004666</v>
      </c>
    </row>
    <row r="84" spans="2:29" s="15" customFormat="1" x14ac:dyDescent="0.25">
      <c r="N84" s="15">
        <f>SUM(N4:N83)</f>
        <v>278417.61371170764</v>
      </c>
    </row>
    <row r="85" spans="2:29" s="15" customFormat="1" x14ac:dyDescent="0.25">
      <c r="B85" s="15" t="s">
        <v>13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106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">
        <v>107</v>
      </c>
      <c r="Q86" s="15" t="s">
        <v>108</v>
      </c>
      <c r="R86" s="15" t="s">
        <v>109</v>
      </c>
      <c r="S86" s="15" t="s">
        <v>11</v>
      </c>
      <c r="T86" s="15" t="s">
        <v>12</v>
      </c>
      <c r="U86" s="15" t="s">
        <v>110</v>
      </c>
      <c r="V86" s="15" t="s">
        <v>111</v>
      </c>
      <c r="W86" s="15" t="s">
        <v>112</v>
      </c>
      <c r="X86" s="15" t="s">
        <v>113</v>
      </c>
      <c r="Y86" s="15" t="s">
        <v>114</v>
      </c>
    </row>
    <row r="87" spans="2:29" s="15" customFormat="1" x14ac:dyDescent="0.25">
      <c r="B87" s="15" t="str">
        <f>VLOOKUP(F87,[1]NUTS_Europa!$A$2:$C$81,2,FALSE)</f>
        <v>DE80</v>
      </c>
      <c r="C87" s="15">
        <f>VLOOKUP(F87,[1]NUTS_Europa!$A$2:$C$81,3,FALSE)</f>
        <v>1069</v>
      </c>
      <c r="D87" s="15" t="str">
        <f>VLOOKUP(G87,[1]NUTS_Europa!$A$2:$C$81,2,FALSE)</f>
        <v>ES11</v>
      </c>
      <c r="E87" s="15">
        <f>VLOOKUP(G87,[1]NUTS_Europa!$A$2:$C$81,3,FALSE)</f>
        <v>288</v>
      </c>
      <c r="F87" s="15">
        <v>6</v>
      </c>
      <c r="G87" s="15">
        <v>11</v>
      </c>
      <c r="H87" s="15">
        <v>491627.80631738965</v>
      </c>
      <c r="I87" s="15">
        <v>3979808.9497358124</v>
      </c>
      <c r="J87" s="15">
        <f>I87/30</f>
        <v>132660.29832452707</v>
      </c>
      <c r="K87" s="15">
        <v>142841.86170000001</v>
      </c>
      <c r="L87" s="15">
        <v>68.161764705882348</v>
      </c>
      <c r="M87" s="15">
        <v>9.1183836054240057</v>
      </c>
      <c r="N87" s="15">
        <v>1.6113486849047207</v>
      </c>
      <c r="O87" s="17">
        <v>930.46701220500688</v>
      </c>
      <c r="P87" s="15">
        <f>N87*(R87/O87)</f>
        <v>1.2537966769035556</v>
      </c>
      <c r="Q87" s="15">
        <f>P87+M87+L87</f>
        <v>78.53394498820991</v>
      </c>
      <c r="R87" s="15">
        <v>724</v>
      </c>
      <c r="S87" s="15">
        <f>H87*(R87/O87)</f>
        <v>382537.50762242742</v>
      </c>
      <c r="T87" s="15">
        <f>2*J87</f>
        <v>265320.59664905415</v>
      </c>
      <c r="U87" s="15">
        <f>T87+S87</f>
        <v>647858.10427148151</v>
      </c>
      <c r="V87" s="15" t="str">
        <f>VLOOKUP(B87,NUTS_Europa!$B$2:$F$41,5,FALSE)</f>
        <v>Mecklenburg-Vorpommern</v>
      </c>
      <c r="W87" s="15" t="str">
        <f>VLOOKUP(C87,Puertos!$N$3:$O$27,2,FALSE)</f>
        <v>Hamburgo</v>
      </c>
      <c r="X87" s="15" t="str">
        <f>VLOOKUP(D87,NUTS_Europa!$B$2:$F$41,5,FALSE)</f>
        <v>Galicia</v>
      </c>
      <c r="Y87" s="15" t="str">
        <f>VLOOKUP(E87,Puertos!$N$3:$O$27,2,FALSE)</f>
        <v>Vigo</v>
      </c>
      <c r="Z87" s="15">
        <f>Q87/24</f>
        <v>3.2722477078420797</v>
      </c>
      <c r="AA87" s="15">
        <f>SUM(Q87:Q90)</f>
        <v>267.32296366729008</v>
      </c>
      <c r="AB87" s="15">
        <f>AA87/24</f>
        <v>11.13845681947042</v>
      </c>
      <c r="AC87" s="15">
        <f>AB87/7</f>
        <v>1.5912081170672028</v>
      </c>
    </row>
    <row r="88" spans="2:29" s="15" customFormat="1" x14ac:dyDescent="0.25">
      <c r="B88" s="15" t="str">
        <f>VLOOKUP(G88,[1]NUTS_Europa!$A$2:$C$81,2,FALSE)</f>
        <v>ES11</v>
      </c>
      <c r="C88" s="15">
        <f>VLOOKUP(G88,[1]NUTS_Europa!$A$2:$C$81,3,FALSE)</f>
        <v>288</v>
      </c>
      <c r="D88" s="15" t="str">
        <f>VLOOKUP(F88,[1]NUTS_Europa!$A$2:$C$81,2,FALSE)</f>
        <v>DEA1</v>
      </c>
      <c r="E88" s="15">
        <f>VLOOKUP(F88,[1]NUTS_Europa!$A$2:$C$81,3,FALSE)</f>
        <v>253</v>
      </c>
      <c r="F88" s="15">
        <v>9</v>
      </c>
      <c r="G88" s="15">
        <v>11</v>
      </c>
      <c r="H88" s="15">
        <v>511193.5564232021</v>
      </c>
      <c r="I88" s="15">
        <v>3410013.4713572692</v>
      </c>
      <c r="J88" s="15">
        <f t="shared" ref="J88:J99" si="1">I88/30</f>
        <v>113667.11571190898</v>
      </c>
      <c r="K88" s="15">
        <v>142392.87169999999</v>
      </c>
      <c r="L88" s="15">
        <v>52.185294117647061</v>
      </c>
      <c r="M88" s="15">
        <v>12.898652495997784</v>
      </c>
      <c r="N88" s="15">
        <v>1.9044428836103322</v>
      </c>
      <c r="O88" s="17">
        <v>930.46701220500688</v>
      </c>
      <c r="P88" s="15">
        <f t="shared" ref="P88:P99" si="2">N88*(R88/O88)</f>
        <v>1.4818544125131112</v>
      </c>
      <c r="Q88" s="15">
        <f t="shared" ref="Q88:Q99" si="3">P88+M88+L88</f>
        <v>66.565801026157956</v>
      </c>
      <c r="R88" s="15">
        <v>724</v>
      </c>
      <c r="S88" s="15">
        <f t="shared" ref="S88:S99" si="4">H88*(R88/O88)</f>
        <v>397761.69385449897</v>
      </c>
      <c r="T88" s="15">
        <f t="shared" ref="T88:T99" si="5">2*J88</f>
        <v>227334.23142381795</v>
      </c>
      <c r="U88" s="15">
        <f t="shared" ref="U88:U99" si="6">T88+S88</f>
        <v>625095.92527831695</v>
      </c>
      <c r="V88" s="15" t="str">
        <f>VLOOKUP(B88,NUTS_Europa!$B$2:$F$41,5,FALSE)</f>
        <v>Galicia</v>
      </c>
      <c r="W88" s="15" t="str">
        <f>VLOOKUP(C88,Puertos!$N$3:$O$27,2,FALSE)</f>
        <v>Vigo</v>
      </c>
      <c r="X88" s="15" t="str">
        <f>VLOOKUP(D88,NUTS_Europa!$B$2:$F$41,5,FALSE)</f>
        <v>Düsseldorf</v>
      </c>
      <c r="Y88" s="15" t="str">
        <f>VLOOKUP(E88,Puertos!$N$3:$O$27,2,FALSE)</f>
        <v>Amberes</v>
      </c>
      <c r="Z88" s="15">
        <f t="shared" ref="Z88:Z99" si="7">Q88/24</f>
        <v>2.7735750427565815</v>
      </c>
    </row>
    <row r="89" spans="2:29" s="15" customFormat="1" x14ac:dyDescent="0.25">
      <c r="B89" s="15" t="str">
        <f>VLOOKUP(F89,[1]NUTS_Europa!$A$2:$C$81,2,FALSE)</f>
        <v>DEA1</v>
      </c>
      <c r="C89" s="15">
        <f>VLOOKUP(F89,[1]NUTS_Europa!$A$2:$C$81,3,FALSE)</f>
        <v>253</v>
      </c>
      <c r="D89" s="15" t="str">
        <f>VLOOKUP(G89,[1]NUTS_Europa!$A$2:$C$81,2,FALSE)</f>
        <v>FRG0</v>
      </c>
      <c r="E89" s="15">
        <f>VLOOKUP(G89,[1]NUTS_Europa!$A$2:$C$81,3,FALSE)</f>
        <v>282</v>
      </c>
      <c r="F89" s="15">
        <v>9</v>
      </c>
      <c r="G89" s="15">
        <v>22</v>
      </c>
      <c r="H89" s="15">
        <v>455158.80432858283</v>
      </c>
      <c r="I89" s="15">
        <v>2763713.206741753</v>
      </c>
      <c r="J89" s="15">
        <f t="shared" si="1"/>
        <v>92123.773558058441</v>
      </c>
      <c r="K89" s="15">
        <v>507158.32770000002</v>
      </c>
      <c r="L89" s="15">
        <v>39.289411764705882</v>
      </c>
      <c r="M89" s="15">
        <v>14.476602708022973</v>
      </c>
      <c r="N89" s="15">
        <v>1.728927042550586</v>
      </c>
      <c r="O89" s="17">
        <v>732.05116425480003</v>
      </c>
      <c r="P89" s="15">
        <f t="shared" si="2"/>
        <v>1.5068010366053335</v>
      </c>
      <c r="Q89" s="15">
        <f t="shared" si="3"/>
        <v>55.272815509334187</v>
      </c>
      <c r="R89" s="15">
        <v>638</v>
      </c>
      <c r="S89" s="15">
        <f t="shared" si="4"/>
        <v>396681.72300121002</v>
      </c>
      <c r="T89" s="15">
        <f t="shared" si="5"/>
        <v>184247.54711611688</v>
      </c>
      <c r="U89" s="15">
        <f t="shared" si="6"/>
        <v>580929.27011732687</v>
      </c>
      <c r="V89" s="15" t="str">
        <f>VLOOKUP(B89,NUTS_Europa!$B$2:$F$41,5,FALSE)</f>
        <v>Düsseldorf</v>
      </c>
      <c r="W89" s="15" t="str">
        <f>VLOOKUP(C89,Puertos!$N$3:$O$27,2,FALSE)</f>
        <v>Amberes</v>
      </c>
      <c r="X89" s="15" t="str">
        <f>VLOOKUP(D89,NUTS_Europa!$B$2:$F$41,5,FALSE)</f>
        <v>Pays de la Loire</v>
      </c>
      <c r="Y89" s="15" t="str">
        <f>VLOOKUP(E89,Puertos!$N$3:$O$27,2,FALSE)</f>
        <v>Saint Nazaire</v>
      </c>
      <c r="Z89" s="15">
        <f t="shared" si="7"/>
        <v>2.303033979555591</v>
      </c>
    </row>
    <row r="90" spans="2:29" s="15" customFormat="1" x14ac:dyDescent="0.25">
      <c r="B90" s="15" t="str">
        <f>VLOOKUP(G90,[1]NUTS_Europa!$A$2:$C$81,2,FALSE)</f>
        <v>FRG0</v>
      </c>
      <c r="C90" s="15">
        <f>VLOOKUP(G90,[1]NUTS_Europa!$A$2:$C$81,3,FALSE)</f>
        <v>282</v>
      </c>
      <c r="D90" s="15" t="str">
        <f>VLOOKUP(F90,[1]NUTS_Europa!$A$2:$C$81,2,FALSE)</f>
        <v>DE80</v>
      </c>
      <c r="E90" s="15">
        <f>VLOOKUP(F90,[1]NUTS_Europa!$A$2:$C$81,3,FALSE)</f>
        <v>1069</v>
      </c>
      <c r="F90" s="15">
        <v>6</v>
      </c>
      <c r="G90" s="15">
        <v>22</v>
      </c>
      <c r="H90" s="15">
        <v>440616.65666822955</v>
      </c>
      <c r="I90" s="15">
        <v>3334405.8319592383</v>
      </c>
      <c r="J90" s="15">
        <f t="shared" si="1"/>
        <v>111146.86106530794</v>
      </c>
      <c r="K90" s="15">
        <v>137713.6226</v>
      </c>
      <c r="L90" s="15">
        <v>54.948235294117644</v>
      </c>
      <c r="M90" s="15">
        <v>10.696333817449196</v>
      </c>
      <c r="N90" s="15">
        <v>1.4983332153816793</v>
      </c>
      <c r="O90" s="17">
        <v>732.05116425480003</v>
      </c>
      <c r="P90" s="15">
        <f t="shared" si="2"/>
        <v>1.3058330320212224</v>
      </c>
      <c r="Q90" s="15">
        <f t="shared" si="3"/>
        <v>66.950402143588065</v>
      </c>
      <c r="R90" s="15">
        <v>638</v>
      </c>
      <c r="S90" s="15">
        <f t="shared" si="4"/>
        <v>384007.89545972942</v>
      </c>
      <c r="T90" s="15">
        <f t="shared" si="5"/>
        <v>222293.72213061588</v>
      </c>
      <c r="U90" s="15">
        <f t="shared" si="6"/>
        <v>606301.61759034533</v>
      </c>
      <c r="V90" s="15" t="str">
        <f>VLOOKUP(B90,NUTS_Europa!$B$2:$F$41,5,FALSE)</f>
        <v>Pays de la Loire</v>
      </c>
      <c r="W90" s="15" t="str">
        <f>VLOOKUP(C90,Puertos!$N$3:$O$27,2,FALSE)</f>
        <v>Saint Nazaire</v>
      </c>
      <c r="X90" s="15" t="str">
        <f>VLOOKUP(D90,NUTS_Europa!$B$2:$F$41,5,FALSE)</f>
        <v>Mecklenburg-Vorpommern</v>
      </c>
      <c r="Y90" s="15" t="str">
        <f>VLOOKUP(E90,Puertos!$N$3:$O$27,2,FALSE)</f>
        <v>Hamburgo</v>
      </c>
      <c r="Z90" s="15">
        <f t="shared" si="7"/>
        <v>2.7896000893161692</v>
      </c>
    </row>
    <row r="91" spans="2:29" s="15" customFormat="1" x14ac:dyDescent="0.25">
      <c r="O91" s="17"/>
    </row>
    <row r="92" spans="2:29" s="15" customFormat="1" x14ac:dyDescent="0.25">
      <c r="B92" s="15" t="s">
        <v>14</v>
      </c>
      <c r="O92" s="17"/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J93" s="15" t="str">
        <f t="shared" ref="J93:O93" si="9">J86</f>
        <v>Coste fijo/buque</v>
      </c>
      <c r="K93" s="15" t="str">
        <f t="shared" si="9"/>
        <v>flow</v>
      </c>
      <c r="L93" s="15" t="str">
        <f t="shared" si="9"/>
        <v>TiempoNav</v>
      </c>
      <c r="M93" s="15" t="str">
        <f t="shared" si="9"/>
        <v>TiempoPort</v>
      </c>
      <c r="N93" s="15" t="str">
        <f t="shared" si="9"/>
        <v>TiempoCD</v>
      </c>
      <c r="O93" s="17" t="str">
        <f t="shared" si="9"/>
        <v>offer</v>
      </c>
    </row>
    <row r="94" spans="2:29" s="15" customFormat="1" x14ac:dyDescent="0.25">
      <c r="B94" s="15" t="str">
        <f>VLOOKUP(F94,[1]NUTS_Europa!$A$2:$C$81,2,FALSE)</f>
        <v>ES21</v>
      </c>
      <c r="C94" s="15">
        <f>VLOOKUP(F94,[1]NUTS_Europa!$A$2:$C$81,3,FALSE)</f>
        <v>1063</v>
      </c>
      <c r="D94" s="15" t="str">
        <f>VLOOKUP(G94,[1]NUTS_Europa!$A$2:$C$81,2,FALSE)</f>
        <v>ES61</v>
      </c>
      <c r="E94" s="15">
        <f>VLOOKUP(G94,[1]NUTS_Europa!$A$2:$C$81,3,FALSE)</f>
        <v>297</v>
      </c>
      <c r="F94" s="15">
        <v>54</v>
      </c>
      <c r="G94" s="15">
        <v>57</v>
      </c>
      <c r="H94" s="15">
        <v>1022823.608137668</v>
      </c>
      <c r="I94" s="15">
        <v>10658278.535083378</v>
      </c>
      <c r="J94" s="15">
        <f t="shared" si="1"/>
        <v>355275.95116944594</v>
      </c>
      <c r="K94" s="15">
        <v>199597.76430000001</v>
      </c>
      <c r="L94" s="15">
        <v>34.470588235294116</v>
      </c>
      <c r="M94" s="15">
        <v>8.426623175854612</v>
      </c>
      <c r="N94" s="15">
        <v>1.5130714986797562</v>
      </c>
      <c r="O94" s="17">
        <v>873.71723440004666</v>
      </c>
      <c r="P94" s="15">
        <f t="shared" si="2"/>
        <v>0</v>
      </c>
      <c r="Q94" s="15">
        <f t="shared" si="3"/>
        <v>42.897211411148731</v>
      </c>
      <c r="S94" s="15">
        <f t="shared" si="4"/>
        <v>0</v>
      </c>
      <c r="T94" s="15">
        <f t="shared" si="5"/>
        <v>710551.90233889187</v>
      </c>
      <c r="U94" s="15">
        <f t="shared" si="6"/>
        <v>710551.90233889187</v>
      </c>
      <c r="V94" s="15" t="str">
        <f>VLOOKUP(B94,NUTS_Europa!$B$2:$F$41,5,FALSE)</f>
        <v>País Vasco</v>
      </c>
      <c r="W94" s="15" t="str">
        <f>VLOOKUP(C94,Puertos!$N$3:$O$27,2,FALSE)</f>
        <v>Barcelona</v>
      </c>
      <c r="X94" s="15" t="str">
        <f>VLOOKUP(D94,NUTS_Europa!$B$2:$F$41,5,FALSE)</f>
        <v>Andalucía</v>
      </c>
      <c r="Y94" s="15" t="str">
        <f>VLOOKUP(E94,Puertos!$N$3:$O$27,2,FALSE)</f>
        <v>Cádiz</v>
      </c>
      <c r="Z94" s="15">
        <f t="shared" si="7"/>
        <v>1.7873838087978637</v>
      </c>
    </row>
    <row r="95" spans="2:29" s="15" customFormat="1" x14ac:dyDescent="0.25">
      <c r="B95" s="15" t="str">
        <f>VLOOKUP(G95,[1]NUTS_Europa!$A$2:$C$81,2,FALSE)</f>
        <v>ES61</v>
      </c>
      <c r="C95" s="15">
        <f>VLOOKUP(G95,[1]NUTS_Europa!$A$2:$C$81,3,FALSE)</f>
        <v>297</v>
      </c>
      <c r="D95" s="15" t="str">
        <f>VLOOKUP(F95,[1]NUTS_Europa!$A$2:$C$81,2,FALSE)</f>
        <v>ES52</v>
      </c>
      <c r="E95" s="15">
        <f>VLOOKUP(F95,[1]NUTS_Europa!$A$2:$C$81,3,FALSE)</f>
        <v>1063</v>
      </c>
      <c r="F95" s="15">
        <v>56</v>
      </c>
      <c r="G95" s="15">
        <v>57</v>
      </c>
      <c r="H95" s="15">
        <v>742909.07031845627</v>
      </c>
      <c r="I95" s="15">
        <v>10658278.535083378</v>
      </c>
      <c r="J95" s="15">
        <f t="shared" si="1"/>
        <v>355275.95116944594</v>
      </c>
      <c r="K95" s="15">
        <v>176841.96369999999</v>
      </c>
      <c r="L95" s="15">
        <v>34.470588235294116</v>
      </c>
      <c r="M95" s="15">
        <v>8.426623175854612</v>
      </c>
      <c r="N95" s="15">
        <v>1.5130714986797562</v>
      </c>
      <c r="O95" s="17">
        <v>873.71723440004666</v>
      </c>
      <c r="P95" s="15">
        <f t="shared" si="2"/>
        <v>0</v>
      </c>
      <c r="Q95" s="15">
        <f t="shared" si="3"/>
        <v>42.897211411148731</v>
      </c>
      <c r="S95" s="15">
        <f t="shared" si="4"/>
        <v>0</v>
      </c>
      <c r="T95" s="15">
        <f t="shared" si="5"/>
        <v>710551.90233889187</v>
      </c>
      <c r="U95" s="15">
        <f t="shared" si="6"/>
        <v>710551.90233889187</v>
      </c>
      <c r="V95" s="15" t="str">
        <f>VLOOKUP(B95,NUTS_Europa!$B$2:$F$41,5,FALSE)</f>
        <v>Andalucía</v>
      </c>
      <c r="W95" s="15" t="str">
        <f>VLOOKUP(C95,Puertos!$N$3:$O$27,2,FALSE)</f>
        <v>Cádiz</v>
      </c>
      <c r="X95" s="15" t="str">
        <f>VLOOKUP(D95,NUTS_Europa!$B$2:$F$41,5,FALSE)</f>
        <v xml:space="preserve">Comunitat Valenciana </v>
      </c>
      <c r="Y95" s="15" t="str">
        <f>VLOOKUP(E95,Puertos!$N$3:$O$27,2,FALSE)</f>
        <v>Barcelona</v>
      </c>
      <c r="Z95" s="15">
        <f t="shared" si="7"/>
        <v>1.7873838087978637</v>
      </c>
    </row>
    <row r="96" spans="2:29" s="15" customFormat="1" x14ac:dyDescent="0.25">
      <c r="B96" s="15" t="str">
        <f>VLOOKUP(F96,[1]NUTS_Europa!$A$2:$C$81,2,FALSE)</f>
        <v>ES52</v>
      </c>
      <c r="C96" s="15">
        <f>VLOOKUP(F96,[1]NUTS_Europa!$A$2:$C$81,3,FALSE)</f>
        <v>1063</v>
      </c>
      <c r="D96" s="15" t="str">
        <f>VLOOKUP(G96,[1]NUTS_Europa!$A$2:$C$81,2,FALSE)</f>
        <v>ES62</v>
      </c>
      <c r="E96" s="15">
        <f>VLOOKUP(G96,[1]NUTS_Europa!$A$2:$C$81,3,FALSE)</f>
        <v>462</v>
      </c>
      <c r="F96" s="15">
        <v>56</v>
      </c>
      <c r="G96" s="15">
        <v>58</v>
      </c>
      <c r="H96" s="15">
        <v>1025261.7248619951</v>
      </c>
      <c r="I96" s="15">
        <v>10363688.717359161</v>
      </c>
      <c r="J96" s="15">
        <f t="shared" si="1"/>
        <v>345456.29057863873</v>
      </c>
      <c r="K96" s="15">
        <v>163171.4883</v>
      </c>
      <c r="L96" s="15">
        <v>27.058823529411764</v>
      </c>
      <c r="M96" s="15">
        <v>7.751258563441267</v>
      </c>
      <c r="N96" s="15">
        <v>1.6359391068216971</v>
      </c>
      <c r="O96" s="17">
        <v>944.66665541339307</v>
      </c>
      <c r="P96" s="15">
        <f t="shared" si="2"/>
        <v>1.2537966769035558</v>
      </c>
      <c r="Q96" s="15">
        <f t="shared" si="3"/>
        <v>36.063878769756585</v>
      </c>
      <c r="R96" s="15">
        <v>724</v>
      </c>
      <c r="S96" s="15">
        <f t="shared" si="4"/>
        <v>785768.69898647279</v>
      </c>
      <c r="T96" s="15">
        <f t="shared" si="5"/>
        <v>690912.58115727745</v>
      </c>
      <c r="U96" s="15">
        <f t="shared" si="6"/>
        <v>1476681.2801437504</v>
      </c>
      <c r="V96" s="15" t="str">
        <f>VLOOKUP(B96,NUTS_Europa!$B$2:$F$41,5,FALSE)</f>
        <v xml:space="preserve">Comunitat Valenciana </v>
      </c>
      <c r="W96" s="15" t="str">
        <f>VLOOKUP(C96,Puertos!$N$3:$O$27,2,FALSE)</f>
        <v>Barcelona</v>
      </c>
      <c r="X96" s="15" t="str">
        <f>VLOOKUP(D96,NUTS_Europa!$B$2:$F$41,5,FALSE)</f>
        <v>Región de Murcia</v>
      </c>
      <c r="Y96" s="15" t="str">
        <f>VLOOKUP(E96,Puertos!$N$3:$O$27,2,FALSE)</f>
        <v>Málaga</v>
      </c>
      <c r="Z96" s="15">
        <f t="shared" si="7"/>
        <v>1.5026616154065244</v>
      </c>
      <c r="AA96" s="15">
        <f>SUM(Q96:Q99)</f>
        <v>275.38784873285647</v>
      </c>
      <c r="AB96" s="15">
        <f>AA96/24</f>
        <v>11.474493697202353</v>
      </c>
      <c r="AC96" s="15">
        <f>AB96/7</f>
        <v>1.639213385314622</v>
      </c>
    </row>
    <row r="97" spans="2:26" s="15" customFormat="1" x14ac:dyDescent="0.25">
      <c r="B97" s="15" t="str">
        <f>VLOOKUP(G97,[1]NUTS_Europa!$A$2:$C$81,2,FALSE)</f>
        <v>ES62</v>
      </c>
      <c r="C97" s="15">
        <f>VLOOKUP(G97,[1]NUTS_Europa!$A$2:$C$81,3,FALSE)</f>
        <v>462</v>
      </c>
      <c r="D97" s="15" t="str">
        <f>VLOOKUP(F97,[1]NUTS_Europa!$A$2:$C$81,2,FALSE)</f>
        <v>ES51</v>
      </c>
      <c r="E97" s="15">
        <f>VLOOKUP(F97,[1]NUTS_Europa!$A$2:$C$81,3,FALSE)</f>
        <v>1064</v>
      </c>
      <c r="F97" s="15">
        <v>55</v>
      </c>
      <c r="G97" s="15">
        <v>58</v>
      </c>
      <c r="H97" s="15">
        <v>1013933.8299840598</v>
      </c>
      <c r="I97" s="15">
        <v>1656709.6441950977</v>
      </c>
      <c r="J97" s="15">
        <f t="shared" si="1"/>
        <v>55223.654806503255</v>
      </c>
      <c r="K97" s="15">
        <v>114203.5226</v>
      </c>
      <c r="L97" s="15">
        <v>19.588235294117649</v>
      </c>
      <c r="M97" s="15">
        <v>8.383347584818063</v>
      </c>
      <c r="N97" s="15">
        <v>1.6359391068216971</v>
      </c>
      <c r="O97" s="17">
        <v>944.66665541339307</v>
      </c>
      <c r="P97" s="15">
        <f t="shared" si="2"/>
        <v>1.2537966769035558</v>
      </c>
      <c r="Q97" s="15">
        <f t="shared" si="3"/>
        <v>29.225379555839268</v>
      </c>
      <c r="R97" s="15">
        <v>724</v>
      </c>
      <c r="S97" s="15">
        <f t="shared" si="4"/>
        <v>777086.91071266506</v>
      </c>
      <c r="T97" s="15">
        <f t="shared" si="5"/>
        <v>110447.30961300651</v>
      </c>
      <c r="U97" s="15">
        <f t="shared" si="6"/>
        <v>887534.2203256716</v>
      </c>
      <c r="V97" s="15" t="str">
        <f>VLOOKUP(B97,NUTS_Europa!$B$2:$F$41,5,FALSE)</f>
        <v>Región de Murcia</v>
      </c>
      <c r="W97" s="15" t="str">
        <f>VLOOKUP(C97,Puertos!$N$3:$O$27,2,FALSE)</f>
        <v>Málaga</v>
      </c>
      <c r="X97" s="15" t="str">
        <f>VLOOKUP(D97,NUTS_Europa!$B$2:$F$41,5,FALSE)</f>
        <v>Cataluña</v>
      </c>
      <c r="Y97" s="15" t="str">
        <f>VLOOKUP(E97,Puertos!$N$3:$O$27,2,FALSE)</f>
        <v>Valencia</v>
      </c>
      <c r="Z97" s="15">
        <f t="shared" si="7"/>
        <v>1.2177241481599694</v>
      </c>
    </row>
    <row r="98" spans="2:26" s="15" customFormat="1" x14ac:dyDescent="0.25">
      <c r="B98" s="15" t="str">
        <f>VLOOKUP(F98,[1]NUTS_Europa!$A$2:$C$81,2,FALSE)</f>
        <v>ES51</v>
      </c>
      <c r="C98" s="15">
        <f>VLOOKUP(F98,[1]NUTS_Europa!$A$2:$C$81,3,FALSE)</f>
        <v>1064</v>
      </c>
      <c r="D98" s="15" t="str">
        <f>VLOOKUP(G98,[1]NUTS_Europa!$A$2:$C$81,2,FALSE)</f>
        <v>FRD2</v>
      </c>
      <c r="E98" s="15">
        <f>VLOOKUP(G98,[1]NUTS_Europa!$A$2:$C$81,3,FALSE)</f>
        <v>271</v>
      </c>
      <c r="F98" s="15">
        <v>55</v>
      </c>
      <c r="G98" s="15">
        <v>60</v>
      </c>
      <c r="H98" s="15">
        <v>164053.76094913733</v>
      </c>
      <c r="I98" s="15">
        <v>4854323.8410021868</v>
      </c>
      <c r="J98" s="15">
        <f t="shared" si="1"/>
        <v>161810.7947000729</v>
      </c>
      <c r="K98" s="15">
        <v>507158.32770000002</v>
      </c>
      <c r="L98" s="15">
        <v>90.647058823529406</v>
      </c>
      <c r="M98" s="15">
        <v>10.31585211598888</v>
      </c>
      <c r="N98" s="15">
        <v>0.63772289244749258</v>
      </c>
      <c r="O98" s="17">
        <v>311.57674480919997</v>
      </c>
      <c r="P98" s="15">
        <f t="shared" si="2"/>
        <v>0.63772289244749258</v>
      </c>
      <c r="Q98" s="15">
        <f t="shared" si="3"/>
        <v>101.60063383196578</v>
      </c>
      <c r="R98" s="17">
        <f>O98</f>
        <v>311.57674480919997</v>
      </c>
      <c r="S98" s="15">
        <f t="shared" si="4"/>
        <v>164053.76094913733</v>
      </c>
      <c r="T98" s="15">
        <f t="shared" si="5"/>
        <v>323621.58940014581</v>
      </c>
      <c r="U98" s="15">
        <f t="shared" si="6"/>
        <v>487675.35034928314</v>
      </c>
      <c r="V98" s="15" t="str">
        <f>VLOOKUP(B98,NUTS_Europa!$B$2:$F$41,5,FALSE)</f>
        <v>Cataluña</v>
      </c>
      <c r="W98" s="15" t="str">
        <f>VLOOKUP(C98,Puertos!$N$3:$O$27,2,FALSE)</f>
        <v>Valencia</v>
      </c>
      <c r="X98" s="15" t="str">
        <f>VLOOKUP(D98,NUTS_Europa!$B$2:$F$41,5,FALSE)</f>
        <v xml:space="preserve">Haute-Normandie </v>
      </c>
      <c r="Y98" s="15" t="str">
        <f>VLOOKUP(E98,Puertos!$N$3:$O$27,2,FALSE)</f>
        <v>Lyon</v>
      </c>
      <c r="Z98" s="15">
        <f t="shared" si="7"/>
        <v>4.2333597429985739</v>
      </c>
    </row>
    <row r="99" spans="2:26" s="15" customFormat="1" x14ac:dyDescent="0.25">
      <c r="B99" s="15" t="str">
        <f>VLOOKUP(G99,[1]NUTS_Europa!$A$2:$C$81,2,FALSE)</f>
        <v>FRD2</v>
      </c>
      <c r="C99" s="15">
        <f>VLOOKUP(G99,[1]NUTS_Europa!$A$2:$C$81,3,FALSE)</f>
        <v>271</v>
      </c>
      <c r="D99" s="15" t="str">
        <f>VLOOKUP(F99,[1]NUTS_Europa!$A$2:$C$81,2,FALSE)</f>
        <v>ES21</v>
      </c>
      <c r="E99" s="15">
        <f>VLOOKUP(F99,[1]NUTS_Europa!$A$2:$C$81,3,FALSE)</f>
        <v>1063</v>
      </c>
      <c r="F99" s="15">
        <v>54</v>
      </c>
      <c r="G99" s="15">
        <v>60</v>
      </c>
      <c r="H99" s="15">
        <v>267979.34432914236</v>
      </c>
      <c r="I99" s="15">
        <v>13572577.307856031</v>
      </c>
      <c r="J99" s="15">
        <f t="shared" si="1"/>
        <v>452419.243595201</v>
      </c>
      <c r="K99" s="15">
        <v>159445.52859999999</v>
      </c>
      <c r="L99" s="15">
        <v>98.17647058823529</v>
      </c>
      <c r="M99" s="15">
        <v>9.6837630946120843</v>
      </c>
      <c r="N99" s="15">
        <v>0.63772289244749258</v>
      </c>
      <c r="O99" s="17">
        <v>311.57674480919997</v>
      </c>
      <c r="P99" s="15">
        <f t="shared" si="2"/>
        <v>0.63772289244749258</v>
      </c>
      <c r="Q99" s="15">
        <f t="shared" si="3"/>
        <v>108.49795657529486</v>
      </c>
      <c r="R99" s="17">
        <f>O99</f>
        <v>311.57674480919997</v>
      </c>
      <c r="S99" s="15">
        <f t="shared" si="4"/>
        <v>267979.34432914236</v>
      </c>
      <c r="T99" s="15">
        <f t="shared" si="5"/>
        <v>904838.487190402</v>
      </c>
      <c r="U99" s="15">
        <f t="shared" si="6"/>
        <v>1172817.8315195444</v>
      </c>
      <c r="V99" s="15" t="str">
        <f>VLOOKUP(B99,NUTS_Europa!$B$2:$F$41,5,FALSE)</f>
        <v xml:space="preserve">Haute-Normandie </v>
      </c>
      <c r="W99" s="15" t="str">
        <f>VLOOKUP(C99,Puertos!$N$3:$O$27,2,FALSE)</f>
        <v>Lyon</v>
      </c>
      <c r="X99" s="15" t="str">
        <f>VLOOKUP(D99,NUTS_Europa!$B$2:$F$41,5,FALSE)</f>
        <v>País Vasco</v>
      </c>
      <c r="Y99" s="15" t="str">
        <f>VLOOKUP(E99,Puertos!$N$3:$O$27,2,FALSE)</f>
        <v>Barcelona</v>
      </c>
      <c r="Z99" s="15">
        <f t="shared" si="7"/>
        <v>4.5207481906372857</v>
      </c>
    </row>
    <row r="100" spans="2:26" s="15" customFormat="1" x14ac:dyDescent="0.25"/>
    <row r="101" spans="2:26" s="15" customFormat="1" x14ac:dyDescent="0.25">
      <c r="B101" s="15" t="s">
        <v>15</v>
      </c>
    </row>
    <row r="102" spans="2:26" s="15" customFormat="1" x14ac:dyDescent="0.25">
      <c r="B102" s="15" t="str">
        <f>B93</f>
        <v>nodo inicial</v>
      </c>
      <c r="C102" s="15" t="str">
        <f t="shared" ref="C102:I102" si="10">C93</f>
        <v>puerto O</v>
      </c>
      <c r="D102" s="15" t="str">
        <f t="shared" si="10"/>
        <v>nodo final</v>
      </c>
      <c r="E102" s="15" t="str">
        <f t="shared" si="10"/>
        <v>puerto D</v>
      </c>
      <c r="F102" s="15" t="str">
        <f t="shared" si="10"/>
        <v>Var1</v>
      </c>
      <c r="G102" s="15" t="str">
        <f t="shared" si="10"/>
        <v>Var2</v>
      </c>
      <c r="H102" s="15" t="str">
        <f t="shared" si="10"/>
        <v>Coste variable</v>
      </c>
      <c r="I102" s="15" t="str">
        <f t="shared" si="10"/>
        <v>Coste fijo</v>
      </c>
      <c r="J102" s="15" t="str">
        <f>K93</f>
        <v>flow</v>
      </c>
      <c r="K102" s="15" t="str">
        <f>L93</f>
        <v>TiempoNav</v>
      </c>
      <c r="L102" s="15" t="str">
        <f>M93</f>
        <v>TiempoPort</v>
      </c>
      <c r="M102" s="15" t="str">
        <f>N93</f>
        <v>TiempoCD</v>
      </c>
      <c r="N102" s="15" t="str">
        <f>O93</f>
        <v>offer</v>
      </c>
    </row>
    <row r="103" spans="2:26" s="15" customFormat="1" x14ac:dyDescent="0.25">
      <c r="B103" s="15" t="str">
        <f>VLOOKUP(F103,[1]NUTS_Europa!$A$2:$C$81,2,FALSE)</f>
        <v>BE21</v>
      </c>
      <c r="C103" s="15">
        <f>VLOOKUP(F103,[1]NUTS_Europa!$A$2:$C$81,3,FALSE)</f>
        <v>253</v>
      </c>
      <c r="D103" s="15" t="str">
        <f>VLOOKUP(G103,[1]NUTS_Europa!$A$2:$C$81,2,FALSE)</f>
        <v>FRD2</v>
      </c>
      <c r="E103" s="15">
        <f>VLOOKUP(G103,[1]NUTS_Europa!$A$2:$C$81,3,FALSE)</f>
        <v>269</v>
      </c>
      <c r="F103" s="15">
        <v>1</v>
      </c>
      <c r="G103" s="15">
        <v>20</v>
      </c>
      <c r="H103" s="15">
        <v>2334339.4735295754</v>
      </c>
      <c r="I103" s="15">
        <v>1949375.6850853218</v>
      </c>
      <c r="J103" s="15">
        <v>191087.21979999999</v>
      </c>
      <c r="K103" s="15">
        <v>16.23</v>
      </c>
      <c r="L103" s="15">
        <v>15.35674134234139</v>
      </c>
      <c r="M103" s="15">
        <v>33.723694624408637</v>
      </c>
      <c r="N103" s="15">
        <v>14279.069796</v>
      </c>
    </row>
    <row r="104" spans="2:26" s="15" customFormat="1" x14ac:dyDescent="0.25">
      <c r="B104" s="15" t="str">
        <f>VLOOKUP(G104,[1]NUTS_Europa!$A$2:$C$81,2,FALSE)</f>
        <v>FRD2</v>
      </c>
      <c r="C104" s="15">
        <f>VLOOKUP(G104,[1]NUTS_Europa!$A$2:$C$81,3,FALSE)</f>
        <v>269</v>
      </c>
      <c r="D104" s="15" t="str">
        <f>VLOOKUP(F104,[1]NUTS_Europa!$A$2:$C$81,2,FALSE)</f>
        <v>DE60</v>
      </c>
      <c r="E104" s="15">
        <f>VLOOKUP(F104,[1]NUTS_Europa!$A$2:$C$81,3,FALSE)</f>
        <v>1069</v>
      </c>
      <c r="F104" s="15">
        <v>5</v>
      </c>
      <c r="G104" s="15">
        <v>20</v>
      </c>
      <c r="H104" s="15">
        <v>1912015.5757098368</v>
      </c>
      <c r="I104" s="15">
        <v>2466600.4916152069</v>
      </c>
      <c r="J104" s="15">
        <v>145277.79319999999</v>
      </c>
      <c r="K104" s="15">
        <v>30.65</v>
      </c>
      <c r="L104" s="15">
        <v>11.576472451767613</v>
      </c>
      <c r="M104" s="15">
        <v>29.225832298045983</v>
      </c>
      <c r="N104" s="15">
        <v>14279.069796</v>
      </c>
    </row>
    <row r="105" spans="2:26" s="15" customFormat="1" x14ac:dyDescent="0.25">
      <c r="B105" s="15" t="str">
        <f>VLOOKUP(F105,[1]NUTS_Europa!$A$2:$C$81,2,FALSE)</f>
        <v>DE60</v>
      </c>
      <c r="C105" s="15">
        <f>VLOOKUP(F105,[1]NUTS_Europa!$A$2:$C$81,3,FALSE)</f>
        <v>1069</v>
      </c>
      <c r="D105" s="15" t="str">
        <f>VLOOKUP(G105,[1]NUTS_Europa!$A$2:$C$81,2,FALSE)</f>
        <v>NL32</v>
      </c>
      <c r="E105" s="15">
        <f>VLOOKUP(G105,[1]NUTS_Europa!$A$2:$C$81,3,FALSE)</f>
        <v>218</v>
      </c>
      <c r="F105" s="15">
        <v>5</v>
      </c>
      <c r="G105" s="15">
        <v>32</v>
      </c>
      <c r="H105" s="15">
        <v>313548.87745950167</v>
      </c>
      <c r="I105" s="15">
        <v>1773633.8981893086</v>
      </c>
      <c r="J105" s="15">
        <v>119215.969</v>
      </c>
      <c r="K105" s="15">
        <v>15.88058823529412</v>
      </c>
      <c r="L105" s="15">
        <v>7.4857705774358649</v>
      </c>
      <c r="M105" s="15">
        <v>8.8226761772044497</v>
      </c>
      <c r="N105" s="15">
        <v>5443.4838231684107</v>
      </c>
    </row>
    <row r="106" spans="2:26" s="15" customFormat="1" x14ac:dyDescent="0.25">
      <c r="B106" s="15" t="str">
        <f>VLOOKUP(G107,[1]NUTS_Europa!$A$2:$C$81,2,FALSE)</f>
        <v>NL12</v>
      </c>
      <c r="C106" s="15">
        <f>VLOOKUP(G107,[1]NUTS_Europa!$A$2:$C$81,3,FALSE)</f>
        <v>218</v>
      </c>
      <c r="D106" s="15" t="str">
        <f>VLOOKUP(F107,[1]NUTS_Europa!$A$2:$C$81,2,FALSE)</f>
        <v>DE93</v>
      </c>
      <c r="E106" s="15">
        <f>VLOOKUP(F107,[1]NUTS_Europa!$A$2:$C$81,3,FALSE)</f>
        <v>1069</v>
      </c>
      <c r="F106" s="15">
        <v>7</v>
      </c>
      <c r="G106" s="15">
        <v>32</v>
      </c>
      <c r="H106" s="15">
        <v>595867.00072239654</v>
      </c>
      <c r="I106" s="15">
        <v>1773633.8981893086</v>
      </c>
      <c r="J106" s="15">
        <v>199058.85829999999</v>
      </c>
      <c r="K106" s="15">
        <v>15.88058823529412</v>
      </c>
      <c r="L106" s="15">
        <v>7.4857705774358649</v>
      </c>
      <c r="M106" s="15">
        <v>8.8226761772044497</v>
      </c>
      <c r="N106" s="15">
        <v>5443.4838231684107</v>
      </c>
    </row>
    <row r="107" spans="2:26" s="15" customFormat="1" x14ac:dyDescent="0.25">
      <c r="B107" s="15" t="str">
        <f>VLOOKUP(F106,[1]NUTS_Europa!$A$2:$C$81,2,FALSE)</f>
        <v>DE93</v>
      </c>
      <c r="C107" s="15">
        <f>VLOOKUP(F106,[1]NUTS_Europa!$A$2:$C$81,3,FALSE)</f>
        <v>1069</v>
      </c>
      <c r="D107" s="15" t="str">
        <f>VLOOKUP(G106,[1]NUTS_Europa!$A$2:$C$81,2,FALSE)</f>
        <v>NL32</v>
      </c>
      <c r="E107" s="15">
        <f>VLOOKUP(G106,[1]NUTS_Europa!$A$2:$C$81,3,FALSE)</f>
        <v>218</v>
      </c>
      <c r="F107" s="15">
        <v>7</v>
      </c>
      <c r="G107" s="15">
        <v>31</v>
      </c>
      <c r="H107" s="15">
        <v>1437103.5351032251</v>
      </c>
      <c r="I107" s="15">
        <v>1773633.8981893086</v>
      </c>
      <c r="J107" s="15">
        <v>163171.4883</v>
      </c>
      <c r="K107" s="15">
        <v>15.88058823529412</v>
      </c>
      <c r="L107" s="15">
        <v>7.4857705774358649</v>
      </c>
      <c r="M107" s="15">
        <v>8.8226761772044497</v>
      </c>
      <c r="N107" s="15">
        <v>5443.4838231684107</v>
      </c>
    </row>
    <row r="108" spans="2:26" s="15" customFormat="1" x14ac:dyDescent="0.25">
      <c r="B108" s="15" t="s">
        <v>26</v>
      </c>
      <c r="C108" s="15">
        <v>218</v>
      </c>
      <c r="D108" s="15" t="s">
        <v>52</v>
      </c>
      <c r="E108" s="15">
        <v>1069</v>
      </c>
      <c r="F108" s="15">
        <v>10</v>
      </c>
      <c r="G108" s="15">
        <v>31</v>
      </c>
      <c r="H108" s="15">
        <v>1790179.8715383389</v>
      </c>
      <c r="I108" s="15">
        <v>1773633.8981893086</v>
      </c>
      <c r="J108" s="15">
        <v>144185.261</v>
      </c>
      <c r="K108" s="15">
        <v>15.88058823529412</v>
      </c>
      <c r="L108" s="15">
        <v>7.4857705774358649</v>
      </c>
      <c r="M108" s="15">
        <v>8.8226761772044497</v>
      </c>
      <c r="N108" s="15">
        <v>5443.4838231684107</v>
      </c>
    </row>
    <row r="109" spans="2:26" s="15" customFormat="1" x14ac:dyDescent="0.25">
      <c r="B109" s="15" t="s">
        <v>52</v>
      </c>
      <c r="C109" s="15">
        <v>1069</v>
      </c>
      <c r="D109" s="15" t="s">
        <v>22</v>
      </c>
      <c r="E109" s="15">
        <v>283</v>
      </c>
      <c r="F109" s="15">
        <v>10</v>
      </c>
      <c r="G109" s="15">
        <v>24</v>
      </c>
      <c r="H109" s="15">
        <v>853544.29052675352</v>
      </c>
      <c r="I109" s="15">
        <v>3276879.7326544742</v>
      </c>
      <c r="J109" s="15">
        <v>192445.7181</v>
      </c>
      <c r="K109" s="15">
        <v>56.345882352941175</v>
      </c>
      <c r="L109" s="15">
        <v>7.2471574107368726</v>
      </c>
      <c r="M109" s="15">
        <v>3.6575882413976277</v>
      </c>
      <c r="N109" s="15">
        <v>2032.1852819308294</v>
      </c>
    </row>
    <row r="110" spans="2:26" s="15" customFormat="1" x14ac:dyDescent="0.25">
      <c r="B110" s="15" t="s">
        <v>22</v>
      </c>
      <c r="C110" s="15">
        <v>283</v>
      </c>
      <c r="D110" s="15" t="s">
        <v>58</v>
      </c>
      <c r="E110" s="15">
        <v>163</v>
      </c>
      <c r="F110" s="15">
        <v>13</v>
      </c>
      <c r="G110" s="15">
        <v>24</v>
      </c>
      <c r="H110" s="15">
        <v>997037.6663097092</v>
      </c>
      <c r="I110" s="15">
        <v>1364805.7153581288</v>
      </c>
      <c r="J110" s="15">
        <v>127001.217</v>
      </c>
      <c r="K110" s="15">
        <v>11.052941176470588</v>
      </c>
      <c r="L110" s="15">
        <v>11.597551009427644</v>
      </c>
      <c r="M110" s="15">
        <v>4.2977202493205713</v>
      </c>
      <c r="N110" s="15">
        <v>2032.1852819308294</v>
      </c>
    </row>
    <row r="111" spans="2:26" s="15" customFormat="1" x14ac:dyDescent="0.25">
      <c r="B111" s="15" t="s">
        <v>58</v>
      </c>
      <c r="C111" s="15">
        <v>163</v>
      </c>
      <c r="D111" s="15" t="s">
        <v>79</v>
      </c>
      <c r="E111" s="15">
        <v>283</v>
      </c>
      <c r="F111" s="15">
        <v>13</v>
      </c>
      <c r="G111" s="15">
        <v>25</v>
      </c>
      <c r="H111" s="15">
        <v>675512.42365110002</v>
      </c>
      <c r="I111" s="15">
        <v>1364805.7153581288</v>
      </c>
      <c r="J111" s="15">
        <v>113696.3812</v>
      </c>
      <c r="K111" s="15">
        <v>11.052941176470588</v>
      </c>
      <c r="L111" s="15">
        <v>11.597551009427644</v>
      </c>
      <c r="M111" s="15">
        <v>4.2977202493205713</v>
      </c>
      <c r="N111" s="15">
        <v>2032.1852819308294</v>
      </c>
    </row>
    <row r="112" spans="2:26" s="15" customFormat="1" x14ac:dyDescent="0.25">
      <c r="B112" s="15" t="s">
        <v>79</v>
      </c>
      <c r="C112" s="15">
        <v>283</v>
      </c>
      <c r="D112" s="15" t="s">
        <v>23</v>
      </c>
      <c r="E112" s="15">
        <v>220</v>
      </c>
      <c r="F112" s="15">
        <v>21</v>
      </c>
      <c r="G112" s="15">
        <v>25</v>
      </c>
      <c r="H112" s="15">
        <v>591709.44989816844</v>
      </c>
      <c r="I112" s="15">
        <v>2355148.9437175845</v>
      </c>
      <c r="J112" s="15">
        <v>117061.7148</v>
      </c>
      <c r="K112" s="15">
        <v>35.411176470588238</v>
      </c>
      <c r="L112" s="15">
        <v>10.648325646816158</v>
      </c>
      <c r="M112" s="15">
        <v>3.874050111249022</v>
      </c>
      <c r="N112" s="15">
        <v>2032.1852819308294</v>
      </c>
    </row>
    <row r="113" spans="2:14" s="15" customFormat="1" x14ac:dyDescent="0.25">
      <c r="B113" s="15" t="s">
        <v>23</v>
      </c>
      <c r="C113" s="15">
        <v>220</v>
      </c>
      <c r="D113" s="15" t="s">
        <v>76</v>
      </c>
      <c r="E113" s="15">
        <v>283</v>
      </c>
      <c r="F113" s="15">
        <v>21</v>
      </c>
      <c r="G113" s="15">
        <v>23</v>
      </c>
      <c r="H113" s="15">
        <v>1084003.286167989</v>
      </c>
      <c r="I113" s="15">
        <v>2355148.9437175845</v>
      </c>
      <c r="J113" s="15">
        <v>156784.57750000001</v>
      </c>
      <c r="K113" s="15">
        <v>35.411176470588238</v>
      </c>
      <c r="L113" s="15">
        <v>10.648325646816158</v>
      </c>
      <c r="M113" s="15">
        <v>3.874050111249022</v>
      </c>
      <c r="N113" s="15">
        <v>2032.1852819308294</v>
      </c>
    </row>
    <row r="114" spans="2:14" s="15" customFormat="1" x14ac:dyDescent="0.25">
      <c r="B114" s="15" t="s">
        <v>76</v>
      </c>
      <c r="C114" s="15">
        <v>283</v>
      </c>
      <c r="D114" s="15" t="s">
        <v>60</v>
      </c>
      <c r="E114" s="15">
        <v>163</v>
      </c>
      <c r="F114" s="15">
        <v>14</v>
      </c>
      <c r="G114" s="15">
        <v>23</v>
      </c>
      <c r="H114" s="15">
        <v>1048268.2443930727</v>
      </c>
      <c r="I114" s="15">
        <v>1364805.7153581288</v>
      </c>
      <c r="J114" s="15">
        <v>122072.6309</v>
      </c>
      <c r="K114" s="15">
        <v>11.052941176470588</v>
      </c>
      <c r="L114" s="15">
        <v>11.597551009427644</v>
      </c>
      <c r="M114" s="15">
        <v>4.2977202493205713</v>
      </c>
      <c r="N114" s="15">
        <v>2032.1852819308294</v>
      </c>
    </row>
    <row r="115" spans="2:14" s="15" customFormat="1" x14ac:dyDescent="0.25">
      <c r="B115" s="15" t="str">
        <f>VLOOKUP(G115,[1]NUTS_Europa!$A$2:$C$81,2,FALSE)</f>
        <v>ES21</v>
      </c>
      <c r="C115" s="15">
        <f>VLOOKUP(G115,[1]NUTS_Europa!$A$2:$C$81,3,FALSE)</f>
        <v>163</v>
      </c>
      <c r="D115" s="15" t="str">
        <f>VLOOKUP(F115,[1]NUTS_Europa!$A$2:$C$81,2,FALSE)</f>
        <v>BE23</v>
      </c>
      <c r="E115" s="15">
        <f>VLOOKUP(F115,[1]NUTS_Europa!$A$2:$C$81,3,FALSE)</f>
        <v>253</v>
      </c>
      <c r="F115" s="15">
        <v>2</v>
      </c>
      <c r="G115" s="15">
        <v>14</v>
      </c>
      <c r="H115" s="15">
        <v>733708.51699405676</v>
      </c>
      <c r="I115" s="15">
        <v>3086376.4033252918</v>
      </c>
      <c r="J115" s="15">
        <v>145277.79319999999</v>
      </c>
      <c r="K115" s="15">
        <v>45.641764705882352</v>
      </c>
      <c r="L115" s="15">
        <v>14.801453704021512</v>
      </c>
      <c r="M115" s="15">
        <v>7.0584250553114005</v>
      </c>
      <c r="N115" s="15">
        <v>2988.6329222563354</v>
      </c>
    </row>
    <row r="116" spans="2:14" s="15" customFormat="1" x14ac:dyDescent="0.25">
      <c r="B116" s="15" t="str">
        <f>VLOOKUP(F116,[1]NUTS_Europa!$A$2:$C$81,2,FALSE)</f>
        <v>BE23</v>
      </c>
      <c r="C116" s="15">
        <f>VLOOKUP(F116,[1]NUTS_Europa!$A$2:$C$81,3,FALSE)</f>
        <v>253</v>
      </c>
      <c r="D116" s="15" t="str">
        <f>VLOOKUP(G116,[1]NUTS_Europa!$A$2:$C$81,2,FALSE)</f>
        <v>BE25</v>
      </c>
      <c r="E116" s="15">
        <f>VLOOKUP(G116,[1]NUTS_Europa!$A$2:$C$81,3,FALSE)</f>
        <v>235</v>
      </c>
      <c r="F116" s="15">
        <v>2</v>
      </c>
      <c r="G116" s="15">
        <v>3</v>
      </c>
      <c r="H116" s="15">
        <v>358177.00907127018</v>
      </c>
      <c r="I116" s="15">
        <v>1224214.5810080618</v>
      </c>
      <c r="J116" s="15">
        <v>135416.16140000001</v>
      </c>
      <c r="K116" s="15">
        <v>7.3999999999999995</v>
      </c>
      <c r="L116" s="15">
        <v>10.676382557077941</v>
      </c>
      <c r="M116" s="15">
        <v>3.2460113219254394</v>
      </c>
      <c r="N116" s="15">
        <v>1583.5630706642501</v>
      </c>
    </row>
    <row r="117" spans="2:14" s="15" customFormat="1" x14ac:dyDescent="0.25">
      <c r="B117" s="15" t="str">
        <f>VLOOKUP(G117,[1]NUTS_Europa!$A$2:$C$81,2,FALSE)</f>
        <v>BE25</v>
      </c>
      <c r="C117" s="15">
        <f>VLOOKUP(G117,[1]NUTS_Europa!$A$2:$C$81,3,FALSE)</f>
        <v>235</v>
      </c>
      <c r="D117" s="15" t="str">
        <f>VLOOKUP(F117,[1]NUTS_Europa!$A$2:$C$81,2,FALSE)</f>
        <v>BE21</v>
      </c>
      <c r="E117" s="15">
        <f>VLOOKUP(F117,[1]NUTS_Europa!$A$2:$C$81,3,FALSE)</f>
        <v>253</v>
      </c>
      <c r="F117" s="15">
        <v>1</v>
      </c>
      <c r="G117" s="15">
        <v>3</v>
      </c>
      <c r="H117" s="16">
        <v>287483.5864706767</v>
      </c>
      <c r="I117" s="16">
        <v>1224214.5810080618</v>
      </c>
      <c r="J117" s="15">
        <v>135416.16140000001</v>
      </c>
      <c r="K117" s="15">
        <v>7.3999999999999995</v>
      </c>
      <c r="L117" s="15">
        <v>10.676382557077941</v>
      </c>
      <c r="M117" s="15">
        <v>3.2460113219254394</v>
      </c>
      <c r="N117" s="15">
        <v>1583.5630706642501</v>
      </c>
    </row>
    <row r="118" spans="2:14" s="15" customFormat="1" x14ac:dyDescent="0.25"/>
    <row r="119" spans="2:14" s="15" customFormat="1" x14ac:dyDescent="0.25">
      <c r="B119" s="15" t="s">
        <v>20</v>
      </c>
    </row>
    <row r="120" spans="2:14" s="15" customFormat="1" x14ac:dyDescent="0.25">
      <c r="B120" s="15" t="str">
        <f>B102</f>
        <v>nodo inicial</v>
      </c>
      <c r="C120" s="15" t="str">
        <f t="shared" ref="C120:N120" si="11">C102</f>
        <v>puerto O</v>
      </c>
      <c r="D120" s="15" t="str">
        <f t="shared" si="11"/>
        <v>nodo final</v>
      </c>
      <c r="E120" s="15" t="str">
        <f t="shared" si="11"/>
        <v>puerto D</v>
      </c>
      <c r="F120" s="15" t="str">
        <f t="shared" si="11"/>
        <v>Var1</v>
      </c>
      <c r="G120" s="15" t="str">
        <f t="shared" si="11"/>
        <v>Var2</v>
      </c>
      <c r="H120" s="15" t="str">
        <f t="shared" si="11"/>
        <v>Coste variable</v>
      </c>
      <c r="I120" s="15" t="str">
        <f t="shared" si="11"/>
        <v>Coste fijo</v>
      </c>
      <c r="J120" s="15" t="str">
        <f t="shared" si="11"/>
        <v>flow</v>
      </c>
      <c r="K120" s="15" t="str">
        <f t="shared" si="11"/>
        <v>TiempoNav</v>
      </c>
      <c r="L120" s="15" t="str">
        <f t="shared" si="11"/>
        <v>TiempoPort</v>
      </c>
      <c r="M120" s="15" t="str">
        <f t="shared" si="11"/>
        <v>TiempoCD</v>
      </c>
      <c r="N120" s="15" t="str">
        <f t="shared" si="11"/>
        <v>offer</v>
      </c>
    </row>
    <row r="121" spans="2:14" s="15" customFormat="1" x14ac:dyDescent="0.25">
      <c r="B121" s="15" t="str">
        <f>VLOOKUP(F121,[1]NUTS_Europa!$A$2:$C$81,2,FALSE)</f>
        <v>FRF2</v>
      </c>
      <c r="C121" s="15">
        <f>VLOOKUP(F121,[1]NUTS_Europa!$A$2:$C$81,3,FALSE)</f>
        <v>269</v>
      </c>
      <c r="D121" s="15" t="str">
        <f>VLOOKUP(G121,[1]NUTS_Europa!$A$2:$C$81,2,FALSE)</f>
        <v>FRJ2</v>
      </c>
      <c r="E121" s="15">
        <f>VLOOKUP(G121,[1]NUTS_Europa!$A$2:$C$81,3,FALSE)</f>
        <v>283</v>
      </c>
      <c r="F121" s="15">
        <v>27</v>
      </c>
      <c r="G121" s="15">
        <v>28</v>
      </c>
      <c r="H121" s="15">
        <v>1682598.2382888286</v>
      </c>
      <c r="I121" s="15">
        <v>2241131.9981322885</v>
      </c>
      <c r="J121" s="15">
        <v>176841.96369999999</v>
      </c>
      <c r="K121" s="15">
        <v>27.235294117647058</v>
      </c>
      <c r="L121" s="15">
        <v>12.152838647747521</v>
      </c>
      <c r="M121" s="15">
        <v>4.2977202493205713</v>
      </c>
      <c r="N121" s="15">
        <v>2032.1852819308294</v>
      </c>
    </row>
    <row r="122" spans="2:14" s="15" customFormat="1" x14ac:dyDescent="0.25">
      <c r="B122" s="15" t="str">
        <f>VLOOKUP(G122,[1]NUTS_Europa!$A$2:$C$81,2,FALSE)</f>
        <v>FRJ2</v>
      </c>
      <c r="C122" s="15">
        <f>VLOOKUP(G122,[1]NUTS_Europa!$A$2:$C$81,3,FALSE)</f>
        <v>283</v>
      </c>
      <c r="D122" s="15" t="str">
        <f>VLOOKUP(F122,[1]NUTS_Europa!$A$2:$C$81,2,FALSE)</f>
        <v>FRJ1</v>
      </c>
      <c r="E122" s="15">
        <f>VLOOKUP(F122,[1]NUTS_Europa!$A$2:$C$81,3,FALSE)</f>
        <v>1063</v>
      </c>
      <c r="F122" s="15">
        <v>26</v>
      </c>
      <c r="G122" s="15">
        <v>28</v>
      </c>
      <c r="H122" s="15">
        <v>2055989.0303884984</v>
      </c>
      <c r="I122" s="15">
        <v>13167830.310787255</v>
      </c>
      <c r="J122" s="15">
        <v>142841.86170000001</v>
      </c>
      <c r="K122" s="15">
        <v>90.808058823529421</v>
      </c>
      <c r="L122" s="15">
        <v>8.1617770824518168</v>
      </c>
      <c r="M122" s="15">
        <v>3.6575882413976277</v>
      </c>
      <c r="N122" s="15">
        <v>2032.1852819308294</v>
      </c>
    </row>
    <row r="123" spans="2:14" s="15" customFormat="1" x14ac:dyDescent="0.25">
      <c r="B123" s="15" t="str">
        <f>VLOOKUP(F123,[1]NUTS_Europa!$A$2:$C$81,2,FALSE)</f>
        <v>FRJ1</v>
      </c>
      <c r="C123" s="15">
        <f>VLOOKUP(F123,[1]NUTS_Europa!$A$2:$C$81,3,FALSE)</f>
        <v>1063</v>
      </c>
      <c r="D123" s="15" t="str">
        <f>VLOOKUP(G123,[1]NUTS_Europa!$A$2:$C$81,2,FALSE)</f>
        <v>PT17</v>
      </c>
      <c r="E123" s="15">
        <f>VLOOKUP(G123,[1]NUTS_Europa!$A$2:$C$81,3,FALSE)</f>
        <v>294</v>
      </c>
      <c r="F123" s="15">
        <v>26</v>
      </c>
      <c r="G123" s="15">
        <v>39</v>
      </c>
      <c r="H123" s="15">
        <v>1559773.8170465878</v>
      </c>
      <c r="I123" s="15">
        <v>11368082.350295762</v>
      </c>
      <c r="J123" s="15">
        <v>137713.6226</v>
      </c>
      <c r="K123" s="15">
        <v>47.882352941176471</v>
      </c>
      <c r="L123" s="15">
        <v>9.7962340106777148</v>
      </c>
      <c r="M123" s="15">
        <v>5.2188721249731556</v>
      </c>
      <c r="N123" s="15">
        <v>3013.6173496743208</v>
      </c>
    </row>
    <row r="124" spans="2:14" s="15" customFormat="1" x14ac:dyDescent="0.25">
      <c r="B124" s="15" t="str">
        <f>VLOOKUP(G124,[1]NUTS_Europa!$A$2:$C$81,2,FALSE)</f>
        <v>PT17</v>
      </c>
      <c r="C124" s="15">
        <f>VLOOKUP(G124,[1]NUTS_Europa!$A$2:$C$81,3,FALSE)</f>
        <v>294</v>
      </c>
      <c r="D124" s="15" t="str">
        <f>VLOOKUP(F124,[1]NUTS_Europa!$A$2:$C$81,2,FALSE)</f>
        <v>PT15</v>
      </c>
      <c r="E124" s="15">
        <f>VLOOKUP(F124,[1]NUTS_Europa!$A$2:$C$81,3,FALSE)</f>
        <v>1065</v>
      </c>
      <c r="F124" s="15">
        <v>37</v>
      </c>
      <c r="G124" s="15">
        <v>39</v>
      </c>
      <c r="H124" s="15">
        <v>947107.55581773643</v>
      </c>
      <c r="I124" s="15">
        <v>1008823.1150969672</v>
      </c>
      <c r="J124" s="15">
        <v>507158.32770000002</v>
      </c>
      <c r="K124" s="15">
        <v>2.6470588235294117</v>
      </c>
      <c r="L124" s="15">
        <v>8.9309644837255533</v>
      </c>
      <c r="M124" s="15">
        <v>5.2188721249731556</v>
      </c>
      <c r="N124" s="15">
        <v>3013.6173496743208</v>
      </c>
    </row>
    <row r="125" spans="2:14" s="15" customFormat="1" x14ac:dyDescent="0.25">
      <c r="B125" s="15" t="s">
        <v>18</v>
      </c>
      <c r="C125" s="15">
        <v>1065</v>
      </c>
      <c r="D125" s="15" t="s">
        <v>16</v>
      </c>
      <c r="E125" s="15">
        <v>250</v>
      </c>
      <c r="F125" s="15">
        <v>33</v>
      </c>
      <c r="G125" s="15">
        <v>37</v>
      </c>
      <c r="H125" s="15">
        <v>2877851.7570656468</v>
      </c>
      <c r="I125" s="15">
        <v>4227680.9291268475</v>
      </c>
      <c r="J125" s="15">
        <v>114346.8514</v>
      </c>
      <c r="K125" s="15">
        <v>68.574117647058827</v>
      </c>
      <c r="L125" s="15">
        <v>11.53573730332697</v>
      </c>
      <c r="M125" s="15">
        <v>16.430845171866995</v>
      </c>
      <c r="N125" s="15">
        <v>8027.7332266785352</v>
      </c>
    </row>
    <row r="126" spans="2:14" s="15" customFormat="1" x14ac:dyDescent="0.25">
      <c r="B126" s="15" t="s">
        <v>16</v>
      </c>
      <c r="C126" s="15">
        <v>250</v>
      </c>
      <c r="D126" s="15" t="s">
        <v>17</v>
      </c>
      <c r="E126" s="15">
        <v>1065</v>
      </c>
      <c r="F126" s="15">
        <v>33</v>
      </c>
      <c r="G126" s="15">
        <v>40</v>
      </c>
      <c r="H126" s="15">
        <v>2308669.415827686</v>
      </c>
      <c r="I126" s="15">
        <v>4227680.9291268475</v>
      </c>
      <c r="J126" s="15">
        <v>137713.6226</v>
      </c>
      <c r="K126" s="15">
        <v>68.574117647058827</v>
      </c>
      <c r="L126" s="15">
        <v>11.53573730332697</v>
      </c>
      <c r="M126" s="15">
        <v>16.430845171866995</v>
      </c>
      <c r="N126" s="15">
        <v>8027.7332266785352</v>
      </c>
    </row>
    <row r="127" spans="2:14" s="15" customFormat="1" x14ac:dyDescent="0.25">
      <c r="B127" s="15" t="s">
        <v>17</v>
      </c>
      <c r="C127" s="15">
        <v>1065</v>
      </c>
      <c r="D127" s="15" t="s">
        <v>94</v>
      </c>
      <c r="E127" s="15">
        <v>253</v>
      </c>
      <c r="F127" s="15">
        <v>35</v>
      </c>
      <c r="G127" s="15">
        <v>40</v>
      </c>
      <c r="H127" s="15">
        <v>2553719.4874045113</v>
      </c>
      <c r="I127" s="15">
        <v>4028888.3998574265</v>
      </c>
      <c r="J127" s="15">
        <v>120437.3524</v>
      </c>
      <c r="K127" s="15">
        <v>68.574529411764715</v>
      </c>
      <c r="L127" s="15">
        <v>10.500410250093525</v>
      </c>
      <c r="M127" s="15">
        <v>16.430845171866995</v>
      </c>
      <c r="N127" s="15">
        <v>8027.7332266785352</v>
      </c>
    </row>
    <row r="128" spans="2:14" s="15" customFormat="1" x14ac:dyDescent="0.25">
      <c r="B128" s="15" t="s">
        <v>94</v>
      </c>
      <c r="C128" s="15">
        <v>253</v>
      </c>
      <c r="D128" s="15" t="s">
        <v>24</v>
      </c>
      <c r="E128" s="15">
        <v>163</v>
      </c>
      <c r="F128" s="15">
        <v>35</v>
      </c>
      <c r="G128" s="15">
        <v>68</v>
      </c>
      <c r="H128" s="15">
        <v>2537213.3993676691</v>
      </c>
      <c r="I128" s="15">
        <v>3086376.4033252918</v>
      </c>
      <c r="J128" s="15">
        <v>145277.79319999999</v>
      </c>
      <c r="K128" s="15">
        <v>45.641764705882352</v>
      </c>
      <c r="L128" s="15">
        <v>14.801453704021512</v>
      </c>
      <c r="M128" s="15">
        <v>7.0584250553114005</v>
      </c>
      <c r="N128" s="15">
        <v>2988.6329222563354</v>
      </c>
    </row>
    <row r="129" spans="2:14" s="15" customFormat="1" x14ac:dyDescent="0.25">
      <c r="B129" s="15" t="str">
        <f>VLOOKUP(G129,[1]NUTS_Europa!$A$2:$C$81,2,FALSE)</f>
        <v>FRJ2</v>
      </c>
      <c r="C129" s="15">
        <f>VLOOKUP(G129,[1]NUTS_Europa!$A$2:$C$81,3,FALSE)</f>
        <v>163</v>
      </c>
      <c r="D129" s="15" t="str">
        <f>VLOOKUP(F129,[1]NUTS_Europa!$A$2:$C$81,2,FALSE)</f>
        <v>BE23</v>
      </c>
      <c r="E129" s="15">
        <f>VLOOKUP(F129,[1]NUTS_Europa!$A$2:$C$81,3,FALSE)</f>
        <v>220</v>
      </c>
      <c r="F129" s="15">
        <v>42</v>
      </c>
      <c r="G129" s="15">
        <v>68</v>
      </c>
      <c r="H129" s="15">
        <v>2477403.8193484875</v>
      </c>
      <c r="I129" s="15">
        <v>2852687.8154220097</v>
      </c>
      <c r="J129" s="15">
        <v>156784.57750000001</v>
      </c>
      <c r="K129" s="15">
        <v>42.941176470588232</v>
      </c>
      <c r="L129" s="15">
        <v>14.42235304952702</v>
      </c>
      <c r="M129" s="15">
        <v>6.4353546423545271</v>
      </c>
      <c r="N129" s="15">
        <v>2988.6329222563354</v>
      </c>
    </row>
    <row r="130" spans="2:14" s="15" customFormat="1" x14ac:dyDescent="0.25">
      <c r="B130" s="15" t="str">
        <f>VLOOKUP(F130,[1]NUTS_Europa!$A$2:$C$81,2,FALSE)</f>
        <v>BE23</v>
      </c>
      <c r="C130" s="15">
        <f>VLOOKUP(F130,[1]NUTS_Europa!$A$2:$C$81,3,FALSE)</f>
        <v>220</v>
      </c>
      <c r="D130" s="15" t="str">
        <f>VLOOKUP(G130,[1]NUTS_Europa!$A$2:$C$81,2,FALSE)</f>
        <v>FRD1</v>
      </c>
      <c r="E130" s="15">
        <f>VLOOKUP(G130,[1]NUTS_Europa!$A$2:$C$81,3,FALSE)</f>
        <v>269</v>
      </c>
      <c r="F130" s="15">
        <v>42</v>
      </c>
      <c r="G130" s="15">
        <v>59</v>
      </c>
      <c r="H130" s="15">
        <v>4110897.1318948739</v>
      </c>
      <c r="I130" s="15">
        <v>1588470.0160991405</v>
      </c>
      <c r="J130" s="15">
        <v>115262.5922</v>
      </c>
      <c r="K130" s="15">
        <v>10.646470588235294</v>
      </c>
      <c r="L130" s="15">
        <v>14.977640687846897</v>
      </c>
      <c r="M130" s="15">
        <v>30.746793095894102</v>
      </c>
      <c r="N130" s="15">
        <v>14279.069796</v>
      </c>
    </row>
    <row r="131" spans="2:14" s="15" customFormat="1" x14ac:dyDescent="0.25">
      <c r="B131" s="15" t="str">
        <f>VLOOKUP(G131,[1]NUTS_Europa!$A$2:$C$81,2,FALSE)</f>
        <v>FRD1</v>
      </c>
      <c r="C131" s="15">
        <f>VLOOKUP(G131,[1]NUTS_Europa!$A$2:$C$81,3,FALSE)</f>
        <v>269</v>
      </c>
      <c r="D131" s="15" t="str">
        <f>VLOOKUP(F131,[1]NUTS_Europa!$A$2:$C$81,2,FALSE)</f>
        <v>BE25</v>
      </c>
      <c r="E131" s="15">
        <f>VLOOKUP(F131,[1]NUTS_Europa!$A$2:$C$81,3,FALSE)</f>
        <v>220</v>
      </c>
      <c r="F131" s="15">
        <v>43</v>
      </c>
      <c r="G131" s="15">
        <v>59</v>
      </c>
      <c r="H131" s="15">
        <v>3570942.6750010108</v>
      </c>
      <c r="I131" s="15">
        <v>1588470.0160991405</v>
      </c>
      <c r="J131" s="15">
        <v>199058.85829999999</v>
      </c>
      <c r="K131" s="15">
        <v>10.646470588235294</v>
      </c>
      <c r="L131" s="15">
        <v>14.977640687846897</v>
      </c>
      <c r="M131" s="15">
        <v>30.746793095894102</v>
      </c>
      <c r="N131" s="15">
        <v>14279.069796</v>
      </c>
    </row>
    <row r="132" spans="2:14" s="15" customFormat="1" x14ac:dyDescent="0.25">
      <c r="B132" s="15" t="str">
        <f>VLOOKUP(F132,[1]NUTS_Europa!$A$2:$C$81,2,FALSE)</f>
        <v>BE25</v>
      </c>
      <c r="C132" s="15">
        <f>VLOOKUP(F132,[1]NUTS_Europa!$A$2:$C$81,3,FALSE)</f>
        <v>220</v>
      </c>
      <c r="D132" s="15" t="str">
        <f>VLOOKUP(G132,[1]NUTS_Europa!$A$2:$C$81,2,FALSE)</f>
        <v>PT18</v>
      </c>
      <c r="E132" s="15">
        <f>VLOOKUP(G132,[1]NUTS_Europa!$A$2:$C$81,3,FALSE)</f>
        <v>61</v>
      </c>
      <c r="F132" s="15">
        <v>43</v>
      </c>
      <c r="G132" s="15">
        <v>80</v>
      </c>
      <c r="H132" s="15">
        <v>11970100.64171852</v>
      </c>
      <c r="I132" s="15">
        <v>4322909.4009211436</v>
      </c>
      <c r="J132" s="15">
        <v>117768.50930000001</v>
      </c>
      <c r="K132" s="15">
        <v>79.627647058823527</v>
      </c>
      <c r="L132" s="15">
        <v>11.122961187416042</v>
      </c>
      <c r="M132" s="15">
        <v>30.860416436387119</v>
      </c>
      <c r="N132" s="15">
        <v>17957.973999125879</v>
      </c>
    </row>
    <row r="133" spans="2:14" s="15" customFormat="1" x14ac:dyDescent="0.25">
      <c r="B133" s="15" t="str">
        <f>VLOOKUP(G133,[1]NUTS_Europa!$A$2:$C$81,2,FALSE)</f>
        <v>PT18</v>
      </c>
      <c r="C133" s="15">
        <f>VLOOKUP(G133,[1]NUTS_Europa!$A$2:$C$81,3,FALSE)</f>
        <v>61</v>
      </c>
      <c r="D133" s="15" t="str">
        <f>VLOOKUP(F133,[1]NUTS_Europa!$A$2:$C$81,2,FALSE)</f>
        <v>ES52</v>
      </c>
      <c r="E133" s="15">
        <f>VLOOKUP(F133,[1]NUTS_Europa!$A$2:$C$81,3,FALSE)</f>
        <v>1064</v>
      </c>
      <c r="F133" s="15">
        <v>16</v>
      </c>
      <c r="G133" s="15">
        <v>80</v>
      </c>
      <c r="H133" s="15">
        <v>12617461.355645111</v>
      </c>
      <c r="I133" s="15">
        <v>1807582.3969781369</v>
      </c>
      <c r="J133" s="15">
        <v>145277.79319999999</v>
      </c>
      <c r="K133" s="15">
        <v>22.999411764705883</v>
      </c>
      <c r="L133" s="15">
        <v>9.2685016444284969</v>
      </c>
      <c r="M133" s="15">
        <v>28.947590541446989</v>
      </c>
      <c r="N133" s="15">
        <v>17957.973999125879</v>
      </c>
    </row>
    <row r="134" spans="2:14" s="15" customFormat="1" x14ac:dyDescent="0.25">
      <c r="B134" s="15" t="str">
        <f>VLOOKUP(G135,[1]NUTS_Europa!$A$2:$C$81,2,FALSE)</f>
        <v>FRJ1</v>
      </c>
      <c r="C134" s="15">
        <f>VLOOKUP(G135,[1]NUTS_Europa!$A$2:$C$81,3,FALSE)</f>
        <v>1064</v>
      </c>
      <c r="D134" s="15" t="str">
        <f>VLOOKUP(F135,[1]NUTS_Europa!$A$2:$C$81,2,FALSE)</f>
        <v>ES51</v>
      </c>
      <c r="E134" s="15">
        <f>VLOOKUP(F135,[1]NUTS_Europa!$A$2:$C$81,3,FALSE)</f>
        <v>1063</v>
      </c>
      <c r="F134" s="15">
        <v>15</v>
      </c>
      <c r="G134" s="15">
        <v>16</v>
      </c>
      <c r="H134" s="15">
        <v>2763121.0914852032</v>
      </c>
      <c r="I134" s="15">
        <v>9644576.9548614454</v>
      </c>
      <c r="J134" s="15">
        <v>135416.16140000001</v>
      </c>
      <c r="K134" s="15">
        <v>9.5294117647058822</v>
      </c>
      <c r="L134" s="15">
        <v>9.1321195795636481</v>
      </c>
      <c r="M134" s="15">
        <v>19.13008802856557</v>
      </c>
      <c r="N134" s="15">
        <v>11046.594705360551</v>
      </c>
    </row>
    <row r="135" spans="2:14" s="15" customFormat="1" x14ac:dyDescent="0.25">
      <c r="B135" s="15" t="str">
        <f>VLOOKUP(F134,[1]NUTS_Europa!$A$2:$C$81,2,FALSE)</f>
        <v>ES51</v>
      </c>
      <c r="C135" s="15">
        <f>VLOOKUP(F134,[1]NUTS_Europa!$A$2:$C$81,3,FALSE)</f>
        <v>1063</v>
      </c>
      <c r="D135" s="15" t="str">
        <f>VLOOKUP(G134,[1]NUTS_Europa!$A$2:$C$81,2,FALSE)</f>
        <v>ES52</v>
      </c>
      <c r="E135" s="15">
        <f>VLOOKUP(G134,[1]NUTS_Europa!$A$2:$C$81,3,FALSE)</f>
        <v>1064</v>
      </c>
      <c r="F135" s="15">
        <v>15</v>
      </c>
      <c r="G135" s="15">
        <v>66</v>
      </c>
      <c r="H135" s="15">
        <v>6863452.45185393</v>
      </c>
      <c r="I135" s="15">
        <v>9644576.9548614454</v>
      </c>
      <c r="J135" s="15">
        <v>145277.79319999999</v>
      </c>
      <c r="K135" s="15">
        <v>9.5294117647058822</v>
      </c>
      <c r="L135" s="15">
        <v>9.1321195795636481</v>
      </c>
      <c r="M135" s="15">
        <v>19.13008802856557</v>
      </c>
      <c r="N135" s="15">
        <v>11046.594705360551</v>
      </c>
    </row>
    <row r="136" spans="2:14" s="15" customFormat="1" x14ac:dyDescent="0.25">
      <c r="B136" s="15" t="str">
        <f>VLOOKUP(F136,[1]NUTS_Europa!$A$2:$C$81,2,FALSE)</f>
        <v>FRJ1</v>
      </c>
      <c r="C136" s="15">
        <f>VLOOKUP(F136,[1]NUTS_Europa!$A$2:$C$81,3,FALSE)</f>
        <v>1064</v>
      </c>
      <c r="D136" s="15" t="str">
        <f>VLOOKUP(G136,[1]NUTS_Europa!$A$2:$C$81,2,FALSE)</f>
        <v>PT17</v>
      </c>
      <c r="E136" s="15">
        <f>VLOOKUP(G136,[1]NUTS_Europa!$A$2:$C$81,3,FALSE)</f>
        <v>297</v>
      </c>
      <c r="F136" s="15">
        <v>66</v>
      </c>
      <c r="G136" s="15">
        <v>79</v>
      </c>
      <c r="H136" s="15">
        <v>811588.12005058245</v>
      </c>
      <c r="I136" s="15">
        <v>1957389.909909969</v>
      </c>
      <c r="J136" s="15">
        <v>192445.7181</v>
      </c>
      <c r="K136" s="15">
        <v>27.235294117647058</v>
      </c>
      <c r="L136" s="15">
        <v>9.058712197231408</v>
      </c>
      <c r="M136" s="15">
        <v>1.5130714986797562</v>
      </c>
      <c r="N136" s="15">
        <v>873.71723440004666</v>
      </c>
    </row>
    <row r="137" spans="2:14" s="15" customFormat="1" x14ac:dyDescent="0.25">
      <c r="B137" s="15" t="str">
        <f>VLOOKUP(G137,[1]NUTS_Europa!$A$2:$C$81,2,FALSE)</f>
        <v>PT17</v>
      </c>
      <c r="C137" s="15">
        <f>VLOOKUP(G137,[1]NUTS_Europa!$A$2:$C$81,3,FALSE)</f>
        <v>297</v>
      </c>
      <c r="D137" s="15" t="str">
        <f>VLOOKUP(F137,[1]NUTS_Europa!$A$2:$C$81,2,FALSE)</f>
        <v>PT15</v>
      </c>
      <c r="E137" s="15">
        <f>VLOOKUP(F137,[1]NUTS_Europa!$A$2:$C$81,3,FALSE)</f>
        <v>61</v>
      </c>
      <c r="F137" s="15">
        <v>77</v>
      </c>
      <c r="G137" s="15">
        <v>79</v>
      </c>
      <c r="H137" s="15">
        <v>742598.92028044863</v>
      </c>
      <c r="I137" s="15">
        <v>901604.05615761224</v>
      </c>
      <c r="J137" s="15">
        <v>113696.3812</v>
      </c>
      <c r="K137" s="15">
        <v>4.4117647058823533</v>
      </c>
      <c r="L137" s="15">
        <v>8.563005240719459</v>
      </c>
      <c r="M137" s="15">
        <v>1.408399898098144</v>
      </c>
      <c r="N137" s="15">
        <v>873.71723440004666</v>
      </c>
    </row>
    <row r="138" spans="2:14" s="15" customFormat="1" x14ac:dyDescent="0.25">
      <c r="B138" s="15" t="str">
        <f>VLOOKUP(F138,[1]NUTS_Europa!$A$2:$C$81,2,FALSE)</f>
        <v>PT15</v>
      </c>
      <c r="C138" s="15">
        <f>VLOOKUP(F138,[1]NUTS_Europa!$A$2:$C$81,3,FALSE)</f>
        <v>61</v>
      </c>
      <c r="D138" s="15" t="str">
        <f>VLOOKUP(G138,[1]NUTS_Europa!$A$2:$C$81,2,FALSE)</f>
        <v>PT16</v>
      </c>
      <c r="E138" s="15">
        <f>VLOOKUP(G138,[1]NUTS_Europa!$A$2:$C$81,3,FALSE)</f>
        <v>294</v>
      </c>
      <c r="F138" s="15">
        <v>77</v>
      </c>
      <c r="G138" s="15">
        <v>78</v>
      </c>
      <c r="H138" s="15">
        <v>2517854.2035832745</v>
      </c>
      <c r="I138" s="15">
        <v>1618197.3251895888</v>
      </c>
      <c r="J138" s="15">
        <v>127001.217</v>
      </c>
      <c r="K138" s="15">
        <v>18.099999999999998</v>
      </c>
      <c r="L138" s="15">
        <v>9.9326160755425619</v>
      </c>
      <c r="M138" s="15">
        <v>4.8578398148487825</v>
      </c>
      <c r="N138" s="15">
        <v>3013.6173496743208</v>
      </c>
    </row>
    <row r="139" spans="2:14" s="15" customFormat="1" x14ac:dyDescent="0.25">
      <c r="B139" s="15" t="str">
        <f>VLOOKUP(G139,[1]NUTS_Europa!$A$2:$C$81,2,FALSE)</f>
        <v>PT16</v>
      </c>
      <c r="C139" s="15">
        <f>VLOOKUP(G139,[1]NUTS_Europa!$A$2:$C$81,3,FALSE)</f>
        <v>294</v>
      </c>
      <c r="D139" s="15" t="str">
        <f>VLOOKUP(F139,[1]NUTS_Europa!$A$2:$C$81,2,FALSE)</f>
        <v>NL33</v>
      </c>
      <c r="E139" s="15">
        <f>VLOOKUP(F139,[1]NUTS_Europa!$A$2:$C$81,3,FALSE)</f>
        <v>220</v>
      </c>
      <c r="F139" s="15">
        <v>73</v>
      </c>
      <c r="G139" s="15">
        <v>78</v>
      </c>
      <c r="H139" s="15">
        <v>2186049.3902439452</v>
      </c>
      <c r="I139" s="15">
        <v>3669325.7164602936</v>
      </c>
      <c r="J139" s="15">
        <v>145035.59770000001</v>
      </c>
      <c r="K139" s="15">
        <v>63.111176470588241</v>
      </c>
      <c r="L139" s="15">
        <v>12.282782575042056</v>
      </c>
      <c r="M139" s="15">
        <v>5.5398729964622495</v>
      </c>
      <c r="N139" s="15">
        <v>3013.6173496743208</v>
      </c>
    </row>
    <row r="140" spans="2:14" s="15" customFormat="1" x14ac:dyDescent="0.25">
      <c r="B140" s="15" t="str">
        <f>VLOOKUP(F140,[1]NUTS_Europa!$A$2:$C$81,2,FALSE)</f>
        <v>NL33</v>
      </c>
      <c r="C140" s="15">
        <f>VLOOKUP(F140,[1]NUTS_Europa!$A$2:$C$81,3,FALSE)</f>
        <v>220</v>
      </c>
      <c r="D140" s="15" t="str">
        <f>VLOOKUP(G140,[1]NUTS_Europa!$A$2:$C$81,2,FALSE)</f>
        <v>PT11</v>
      </c>
      <c r="E140" s="15">
        <f>VLOOKUP(G140,[1]NUTS_Europa!$A$2:$C$81,3,FALSE)</f>
        <v>288</v>
      </c>
      <c r="F140" s="15">
        <v>73</v>
      </c>
      <c r="G140" s="15">
        <v>76</v>
      </c>
      <c r="H140" s="15">
        <v>598650.29144318763</v>
      </c>
      <c r="I140" s="15">
        <v>3172842.4154102118</v>
      </c>
      <c r="J140" s="15">
        <v>163171.4883</v>
      </c>
      <c r="K140" s="15">
        <v>49.453529411764706</v>
      </c>
      <c r="L140" s="15">
        <v>12.51955184150329</v>
      </c>
      <c r="M140" s="15">
        <v>1.7104590519995806</v>
      </c>
      <c r="N140" s="15">
        <v>930.46701220500688</v>
      </c>
    </row>
    <row r="141" spans="2:14" s="15" customFormat="1" x14ac:dyDescent="0.25">
      <c r="B141" s="15" t="str">
        <f>VLOOKUP(G141,[1]NUTS_Europa!$A$2:$C$81,2,FALSE)</f>
        <v>PT11</v>
      </c>
      <c r="C141" s="15">
        <f>VLOOKUP(G141,[1]NUTS_Europa!$A$2:$C$81,3,FALSE)</f>
        <v>288</v>
      </c>
      <c r="D141" s="15" t="str">
        <f>VLOOKUP(F141,[1]NUTS_Europa!$A$2:$C$81,2,FALSE)</f>
        <v>DE93</v>
      </c>
      <c r="E141" s="15">
        <f>VLOOKUP(F141,[1]NUTS_Europa!$A$2:$C$81,3,FALSE)</f>
        <v>245</v>
      </c>
      <c r="F141" s="15">
        <v>47</v>
      </c>
      <c r="G141" s="15">
        <v>76</v>
      </c>
      <c r="H141" s="15">
        <v>2085530.5402057229</v>
      </c>
      <c r="I141" s="15">
        <v>11497711.591320461</v>
      </c>
      <c r="J141" s="15">
        <v>163171.4883</v>
      </c>
      <c r="K141" s="15">
        <v>65.335294117647067</v>
      </c>
      <c r="L141" s="15">
        <v>9.6585807220757793</v>
      </c>
      <c r="M141" s="15">
        <v>1.9044428836103322</v>
      </c>
      <c r="N141" s="15">
        <v>930.46701220500688</v>
      </c>
    </row>
    <row r="142" spans="2:14" s="15" customFormat="1" x14ac:dyDescent="0.25">
      <c r="B142" s="15" t="str">
        <f>VLOOKUP(F142,[1]NUTS_Europa!$A$2:$C$81,2,FALSE)</f>
        <v>DE93</v>
      </c>
      <c r="C142" s="15">
        <f>VLOOKUP(F142,[1]NUTS_Europa!$A$2:$C$81,3,FALSE)</f>
        <v>245</v>
      </c>
      <c r="D142" s="15" t="str">
        <f>VLOOKUP(G142,[1]NUTS_Europa!$A$2:$C$81,2,FALSE)</f>
        <v>FRI1</v>
      </c>
      <c r="E142" s="15">
        <f>VLOOKUP(G142,[1]NUTS_Europa!$A$2:$C$81,3,FALSE)</f>
        <v>275</v>
      </c>
      <c r="F142" s="15">
        <v>47</v>
      </c>
      <c r="G142" s="15">
        <v>64</v>
      </c>
      <c r="H142" s="15">
        <v>487368.65204792982</v>
      </c>
      <c r="I142" s="15">
        <v>14610152.893733023</v>
      </c>
      <c r="J142" s="15">
        <v>154854.3009</v>
      </c>
      <c r="K142" s="15">
        <v>70</v>
      </c>
      <c r="L142" s="15">
        <v>13.408702352398802</v>
      </c>
      <c r="M142" s="15">
        <v>0.4393966726307314</v>
      </c>
      <c r="N142" s="15">
        <v>186.04651200000001</v>
      </c>
    </row>
    <row r="143" spans="2:14" s="15" customFormat="1" x14ac:dyDescent="0.25">
      <c r="B143" s="15" t="str">
        <f>VLOOKUP(G143,[1]NUTS_Europa!$A$2:$C$81,2,FALSE)</f>
        <v>FRI1</v>
      </c>
      <c r="C143" s="15">
        <f>VLOOKUP(G143,[1]NUTS_Europa!$A$2:$C$81,3,FALSE)</f>
        <v>275</v>
      </c>
      <c r="D143" s="15" t="str">
        <f>VLOOKUP(F143,[1]NUTS_Europa!$A$2:$C$81,2,FALSE)</f>
        <v>FRI2</v>
      </c>
      <c r="E143" s="15">
        <f>VLOOKUP(F143,[1]NUTS_Europa!$A$2:$C$81,3,FALSE)</f>
        <v>269</v>
      </c>
      <c r="F143" s="15">
        <v>29</v>
      </c>
      <c r="G143" s="15">
        <v>64</v>
      </c>
      <c r="H143" s="15">
        <v>144719.71397708528</v>
      </c>
      <c r="I143" s="15">
        <v>2954405.4774693777</v>
      </c>
      <c r="J143" s="15">
        <v>113696.3812</v>
      </c>
      <c r="K143" s="15">
        <v>40.588235294117645</v>
      </c>
      <c r="L143" s="15">
        <v>17.774186472757677</v>
      </c>
      <c r="M143" s="15">
        <v>0.4393966726307314</v>
      </c>
      <c r="N143" s="15">
        <v>186.04651200000001</v>
      </c>
    </row>
    <row r="144" spans="2:14" s="15" customFormat="1" x14ac:dyDescent="0.25">
      <c r="B144" s="15" t="str">
        <f>VLOOKUP(F144,[1]NUTS_Europa!$A$2:$C$81,2,FALSE)</f>
        <v>FRI2</v>
      </c>
      <c r="C144" s="15">
        <f>VLOOKUP(F144,[1]NUTS_Europa!$A$2:$C$81,3,FALSE)</f>
        <v>269</v>
      </c>
      <c r="D144" s="15" t="str">
        <f>VLOOKUP(G144,[1]NUTS_Europa!$A$2:$C$81,2,FALSE)</f>
        <v>FRI2</v>
      </c>
      <c r="E144" s="15">
        <f>VLOOKUP(G144,[1]NUTS_Europa!$A$2:$C$81,3,FALSE)</f>
        <v>275</v>
      </c>
      <c r="F144" s="15">
        <v>29</v>
      </c>
      <c r="G144" s="15">
        <v>69</v>
      </c>
      <c r="H144" s="15">
        <v>112474.87670329328</v>
      </c>
      <c r="I144" s="15">
        <v>2954405.4774693777</v>
      </c>
      <c r="J144" s="15">
        <v>135416.16140000001</v>
      </c>
      <c r="K144" s="15">
        <v>40.588235294117645</v>
      </c>
      <c r="L144" s="15">
        <v>17.774186472757677</v>
      </c>
      <c r="M144" s="15">
        <v>0.4393966726307314</v>
      </c>
      <c r="N144" s="15">
        <v>186.04651200000001</v>
      </c>
    </row>
    <row r="145" spans="2:14" s="15" customFormat="1" x14ac:dyDescent="0.25">
      <c r="B145" s="15" t="str">
        <f>VLOOKUP(G145,[1]NUTS_Europa!$A$2:$C$81,2,FALSE)</f>
        <v>FRI2</v>
      </c>
      <c r="C145" s="15">
        <f>VLOOKUP(G145,[1]NUTS_Europa!$A$2:$C$81,3,FALSE)</f>
        <v>275</v>
      </c>
      <c r="D145" s="15" t="str">
        <f>VLOOKUP(F145,[1]NUTS_Europa!$A$2:$C$81,2,FALSE)</f>
        <v>FRF2</v>
      </c>
      <c r="E145" s="15">
        <f>VLOOKUP(F145,[1]NUTS_Europa!$A$2:$C$81,3,FALSE)</f>
        <v>269</v>
      </c>
      <c r="F145" s="15">
        <v>27</v>
      </c>
      <c r="G145" s="15">
        <v>69</v>
      </c>
      <c r="H145" s="15">
        <v>111497.76042226928</v>
      </c>
      <c r="I145" s="15">
        <v>2954405.4774693777</v>
      </c>
      <c r="J145" s="15">
        <v>199058.85829999999</v>
      </c>
      <c r="K145" s="15">
        <v>40.588235294117645</v>
      </c>
      <c r="L145" s="15">
        <v>17.774186472757677</v>
      </c>
      <c r="M145" s="15">
        <v>0.4393966726307314</v>
      </c>
      <c r="N145" s="15">
        <v>186.04651200000001</v>
      </c>
    </row>
    <row r="146" spans="2:14" s="15" customFormat="1" x14ac:dyDescent="0.25"/>
    <row r="147" spans="2:14" s="15" customFormat="1" x14ac:dyDescent="0.25"/>
    <row r="148" spans="2:14" s="15" customFormat="1" x14ac:dyDescent="0.25"/>
    <row r="149" spans="2:14" s="15" customFormat="1" x14ac:dyDescent="0.25"/>
    <row r="150" spans="2:14" s="15" customFormat="1" x14ac:dyDescent="0.25"/>
    <row r="151" spans="2:14" s="15" customFormat="1" x14ac:dyDescent="0.25"/>
    <row r="152" spans="2:14" s="15" customFormat="1" x14ac:dyDescent="0.25"/>
    <row r="153" spans="2:14" s="15" customFormat="1" x14ac:dyDescent="0.25"/>
    <row r="154" spans="2:14" s="15" customFormat="1" x14ac:dyDescent="0.25"/>
    <row r="155" spans="2:14" s="15" customFormat="1" x14ac:dyDescent="0.25"/>
    <row r="156" spans="2:14" s="15" customFormat="1" x14ac:dyDescent="0.25"/>
    <row r="157" spans="2:14" s="15" customFormat="1" x14ac:dyDescent="0.25"/>
    <row r="158" spans="2:14" s="15" customFormat="1" x14ac:dyDescent="0.25"/>
    <row r="159" spans="2:14" s="15" customFormat="1" x14ac:dyDescent="0.25"/>
    <row r="160" spans="2:14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864E-8053-4424-95E5-67261A0F9472}">
  <dimension ref="B3:AC175"/>
  <sheetViews>
    <sheetView topLeftCell="C4" workbookViewId="0">
      <selection activeCell="F11" sqref="F11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4" width="12" bestFit="1" customWidth="1"/>
  </cols>
  <sheetData>
    <row r="3" spans="2:14" x14ac:dyDescent="0.25">
      <c r="B3" t="s">
        <v>7</v>
      </c>
      <c r="C3" t="s">
        <v>8</v>
      </c>
      <c r="D3" t="s">
        <v>9</v>
      </c>
      <c r="E3" t="s">
        <v>10</v>
      </c>
      <c r="F3" t="s">
        <v>0</v>
      </c>
      <c r="G3" t="s">
        <v>1</v>
      </c>
      <c r="H3" t="s">
        <v>11</v>
      </c>
      <c r="I3" t="s">
        <v>12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298540.64767995797</v>
      </c>
      <c r="I4" s="16">
        <v>1181617.0641688311</v>
      </c>
      <c r="J4" s="15">
        <v>135416.16140000001</v>
      </c>
      <c r="K4" s="15">
        <v>6.7272727272727275</v>
      </c>
      <c r="L4" s="15">
        <v>8.3796390647101227</v>
      </c>
      <c r="M4" s="15">
        <v>3.2621205613440782</v>
      </c>
      <c r="N4" s="15">
        <v>1644.4693436659541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FRD2</v>
      </c>
      <c r="E5" s="15">
        <f>VLOOKUP(G5,[1]NUTS_Europa!$A$2:$C$81,3,FALSE)</f>
        <v>269</v>
      </c>
      <c r="F5" s="15">
        <v>1</v>
      </c>
      <c r="G5" s="15">
        <v>20</v>
      </c>
      <c r="H5" s="15">
        <v>2424121.7586334166</v>
      </c>
      <c r="I5" s="15">
        <v>1880572.9342947495</v>
      </c>
      <c r="J5" s="15">
        <v>191087.21979999999</v>
      </c>
      <c r="K5" s="15">
        <v>14.754545454545456</v>
      </c>
      <c r="L5" s="15">
        <v>12.341174768868395</v>
      </c>
      <c r="M5" s="15">
        <v>33.891057840455574</v>
      </c>
      <c r="N5" s="15">
        <v>14828.264773842575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371953.04811989353</v>
      </c>
      <c r="I6" s="15">
        <v>1181617.0641688311</v>
      </c>
      <c r="J6" s="15">
        <v>135416.16140000001</v>
      </c>
      <c r="K6" s="15">
        <v>6.7272727272727275</v>
      </c>
      <c r="L6" s="15">
        <v>8.3796390647101227</v>
      </c>
      <c r="M6" s="15">
        <v>3.2621205613440782</v>
      </c>
      <c r="N6" s="15">
        <v>1644.4693436659541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ES21</v>
      </c>
      <c r="E7" s="15">
        <f>VLOOKUP(G7,[1]NUTS_Europa!$A$2:$C$81,3,FALSE)</f>
        <v>163</v>
      </c>
      <c r="F7" s="15">
        <v>2</v>
      </c>
      <c r="G7" s="15">
        <v>14</v>
      </c>
      <c r="H7" s="15">
        <v>757376.53322927433</v>
      </c>
      <c r="I7" s="15">
        <v>2979508.1846662802</v>
      </c>
      <c r="J7" s="15">
        <v>145277.79319999999</v>
      </c>
      <c r="K7" s="15">
        <v>41.492513368983957</v>
      </c>
      <c r="L7" s="15">
        <v>14.12397628871307</v>
      </c>
      <c r="M7" s="15">
        <v>7.0510801760087141</v>
      </c>
      <c r="N7" s="15">
        <v>3085.0404340770574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33359.780428950173</v>
      </c>
      <c r="I8" s="15">
        <v>11483947.220139064</v>
      </c>
      <c r="J8" s="15">
        <v>114346.8514</v>
      </c>
      <c r="K8" s="15">
        <v>53.793582887700538</v>
      </c>
      <c r="L8" s="15">
        <v>9.9670030148090305</v>
      </c>
      <c r="M8" s="15">
        <v>3.0918257062600325E-2</v>
      </c>
      <c r="N8" s="15">
        <v>15.609481283570693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226458.3472448948</v>
      </c>
      <c r="I9" s="15">
        <v>10810548.017888807</v>
      </c>
      <c r="J9" s="15">
        <v>163171.4883</v>
      </c>
      <c r="K9" s="15">
        <v>31.173262032085567</v>
      </c>
      <c r="L9" s="15">
        <v>10.139327666790283</v>
      </c>
      <c r="M9" s="15">
        <v>0.22078865096660572</v>
      </c>
      <c r="N9" s="15">
        <v>96.601073681574235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FRD2</v>
      </c>
      <c r="E10" s="15">
        <f>VLOOKUP(G10,[1]NUTS_Europa!$A$2:$C$81,3,FALSE)</f>
        <v>269</v>
      </c>
      <c r="F10" s="15">
        <v>5</v>
      </c>
      <c r="G10" s="15">
        <v>20</v>
      </c>
      <c r="H10" s="15">
        <v>1985554.6343977337</v>
      </c>
      <c r="I10" s="15">
        <v>2439370.5320169409</v>
      </c>
      <c r="J10" s="15">
        <v>145277.79319999999</v>
      </c>
      <c r="K10" s="15">
        <v>27.863636363636363</v>
      </c>
      <c r="L10" s="15">
        <v>12.053425460440232</v>
      </c>
      <c r="M10" s="15">
        <v>29.370873621054205</v>
      </c>
      <c r="N10" s="15">
        <v>14828.264773842575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NL32</v>
      </c>
      <c r="E11" s="15">
        <f>VLOOKUP(G11,[1]NUTS_Europa!$A$2:$C$81,3,FALSE)</f>
        <v>218</v>
      </c>
      <c r="F11" s="15">
        <v>5</v>
      </c>
      <c r="G11" s="15">
        <v>32</v>
      </c>
      <c r="H11" s="15">
        <v>276660.77432971681</v>
      </c>
      <c r="I11" s="15">
        <v>1766476.9082964701</v>
      </c>
      <c r="J11" s="15">
        <v>119215.969</v>
      </c>
      <c r="K11" s="15">
        <v>14.436898395721927</v>
      </c>
      <c r="L11" s="15">
        <v>8.4303439238672873</v>
      </c>
      <c r="M11" s="15">
        <v>7.5335944614568007</v>
      </c>
      <c r="N11" s="15">
        <v>4803.0739633682033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507486.76609089732</v>
      </c>
      <c r="I12" s="15">
        <v>3808095.0549861831</v>
      </c>
      <c r="J12" s="15">
        <v>142841.86170000001</v>
      </c>
      <c r="K12" s="15">
        <v>61.965240641711233</v>
      </c>
      <c r="L12" s="15">
        <v>8.7299381810615806</v>
      </c>
      <c r="M12" s="15">
        <v>1.6096719378396291</v>
      </c>
      <c r="N12" s="15">
        <v>960.48207385839237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FRG0</v>
      </c>
      <c r="E13" s="15">
        <f>VLOOKUP(G13,[1]NUTS_Europa!$A$2:$C$81,3,FALSE)</f>
        <v>282</v>
      </c>
      <c r="F13" s="15">
        <v>6</v>
      </c>
      <c r="G13" s="15">
        <v>22</v>
      </c>
      <c r="H13" s="15">
        <v>457563.45115546911</v>
      </c>
      <c r="I13" s="15">
        <v>3189539.5843971679</v>
      </c>
      <c r="J13" s="15">
        <v>137713.6226</v>
      </c>
      <c r="K13" s="15">
        <v>49.952941176470588</v>
      </c>
      <c r="L13" s="15">
        <v>9.2210991291941866</v>
      </c>
      <c r="M13" s="15">
        <v>1.5057691122322086</v>
      </c>
      <c r="N13" s="15">
        <v>760.20697826459991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1268032.5314351821</v>
      </c>
      <c r="I14" s="15">
        <v>1766476.9082964701</v>
      </c>
      <c r="J14" s="15">
        <v>163171.4883</v>
      </c>
      <c r="K14" s="15">
        <v>14.436898395721927</v>
      </c>
      <c r="L14" s="15">
        <v>8.4303439238672873</v>
      </c>
      <c r="M14" s="15">
        <v>7.5335944614568007</v>
      </c>
      <c r="N14" s="15">
        <v>4803.0739633682033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525765.00082886359</v>
      </c>
      <c r="I15" s="15">
        <v>1766476.9082964701</v>
      </c>
      <c r="J15" s="15">
        <v>199058.85829999999</v>
      </c>
      <c r="K15" s="15">
        <v>14.436898395721927</v>
      </c>
      <c r="L15" s="15">
        <v>8.4303439238672873</v>
      </c>
      <c r="M15" s="15">
        <v>7.5335944614568007</v>
      </c>
      <c r="N15" s="15">
        <v>4803.0739633682033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33642.614864119707</v>
      </c>
      <c r="I16" s="15">
        <v>11483947.220139064</v>
      </c>
      <c r="J16" s="15">
        <v>117061.7148</v>
      </c>
      <c r="K16" s="15">
        <v>53.793582887700538</v>
      </c>
      <c r="L16" s="15">
        <v>9.9670030148090305</v>
      </c>
      <c r="M16" s="15">
        <v>3.0918257062600325E-2</v>
      </c>
      <c r="N16" s="15">
        <v>15.609481283570693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228208.70073936073</v>
      </c>
      <c r="I17" s="15">
        <v>10810548.017888807</v>
      </c>
      <c r="J17" s="15">
        <v>113696.3812</v>
      </c>
      <c r="K17" s="15">
        <v>31.173262032085567</v>
      </c>
      <c r="L17" s="15">
        <v>10.139327666790283</v>
      </c>
      <c r="M17" s="15">
        <v>0.22078865096660572</v>
      </c>
      <c r="N17" s="15">
        <v>96.601073681574235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527683.66935745324</v>
      </c>
      <c r="I18" s="15">
        <v>3184567.4109343337</v>
      </c>
      <c r="J18" s="15">
        <v>142392.87169999999</v>
      </c>
      <c r="K18" s="15">
        <v>47.441176470588239</v>
      </c>
      <c r="L18" s="15">
        <v>9.0176874894897434</v>
      </c>
      <c r="M18" s="15">
        <v>1.9024611467921977</v>
      </c>
      <c r="N18" s="15">
        <v>960.48207385839237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472664.91218737443</v>
      </c>
      <c r="I19" s="15">
        <v>2578185.331785968</v>
      </c>
      <c r="J19" s="15">
        <v>507158.32770000002</v>
      </c>
      <c r="K19" s="15">
        <v>35.71764705882353</v>
      </c>
      <c r="L19" s="15">
        <v>9.5088484376223477</v>
      </c>
      <c r="M19" s="15">
        <v>1.737507325640167</v>
      </c>
      <c r="N19" s="15">
        <v>760.20697826459991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FRI3</v>
      </c>
      <c r="E20" s="15">
        <f>VLOOKUP(G20,[1]NUTS_Europa!$A$2:$C$81,3,FALSE)</f>
        <v>283</v>
      </c>
      <c r="F20" s="15">
        <v>10</v>
      </c>
      <c r="G20" s="15">
        <v>25</v>
      </c>
      <c r="H20" s="15">
        <v>552481.31985117763</v>
      </c>
      <c r="I20" s="15">
        <v>3248280.7998750126</v>
      </c>
      <c r="J20" s="15">
        <v>156784.57750000001</v>
      </c>
      <c r="K20" s="15">
        <v>51.223529411764709</v>
      </c>
      <c r="L20" s="15">
        <v>11.285555144564832</v>
      </c>
      <c r="M20" s="15">
        <v>3.6757400501466893</v>
      </c>
      <c r="N20" s="15">
        <v>2110.3462577932792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FRJ2</v>
      </c>
      <c r="E21" s="15">
        <f>VLOOKUP(G21,[1]NUTS_Europa!$A$2:$C$81,3,FALSE)</f>
        <v>283</v>
      </c>
      <c r="F21" s="15">
        <v>10</v>
      </c>
      <c r="G21" s="15">
        <v>28</v>
      </c>
      <c r="H21" s="15">
        <v>1440549.845843843</v>
      </c>
      <c r="I21" s="15">
        <v>3248280.7998750126</v>
      </c>
      <c r="J21" s="15">
        <v>114203.5226</v>
      </c>
      <c r="K21" s="15">
        <v>51.223529411764709</v>
      </c>
      <c r="L21" s="15">
        <v>11.285555144564832</v>
      </c>
      <c r="M21" s="15">
        <v>3.6757400501466893</v>
      </c>
      <c r="N21" s="15">
        <v>2110.3462577932792</v>
      </c>
    </row>
    <row r="22" spans="2:14" s="15" customFormat="1" x14ac:dyDescent="0.25">
      <c r="B22" s="15" t="str">
        <f>VLOOKUP(F22,[1]NUTS_Europa!$A$2:$C$81,2,FALSE)</f>
        <v>ES13</v>
      </c>
      <c r="C22" s="15">
        <f>VLOOKUP(F22,[1]NUTS_Europa!$A$2:$C$81,3,FALSE)</f>
        <v>163</v>
      </c>
      <c r="D22" s="15" t="str">
        <f>VLOOKUP(G22,[1]NUTS_Europa!$A$2:$C$81,2,FALSE)</f>
        <v>FRH0</v>
      </c>
      <c r="E22" s="15">
        <f>VLOOKUP(G22,[1]NUTS_Europa!$A$2:$C$81,3,FALSE)</f>
        <v>283</v>
      </c>
      <c r="F22" s="15">
        <v>13</v>
      </c>
      <c r="G22" s="15">
        <v>23</v>
      </c>
      <c r="H22" s="15">
        <v>1212721.8873025794</v>
      </c>
      <c r="I22" s="15">
        <v>1478780.4748121537</v>
      </c>
      <c r="J22" s="15">
        <v>118487.9544</v>
      </c>
      <c r="K22" s="15">
        <v>10.04812834224599</v>
      </c>
      <c r="L22" s="15">
        <v>16.73649032378448</v>
      </c>
      <c r="M22" s="15">
        <v>4.3190488929168307</v>
      </c>
      <c r="N22" s="15">
        <v>2110.3462577932792</v>
      </c>
    </row>
    <row r="23" spans="2:14" s="15" customFormat="1" x14ac:dyDescent="0.25">
      <c r="B23" s="15" t="str">
        <f>VLOOKUP(F23,[1]NUTS_Europa!$A$2:$C$81,2,FALSE)</f>
        <v>ES13</v>
      </c>
      <c r="C23" s="15">
        <f>VLOOKUP(F23,[1]NUTS_Europa!$A$2:$C$81,3,FALSE)</f>
        <v>163</v>
      </c>
      <c r="D23" s="15" t="str">
        <f>VLOOKUP(G23,[1]NUTS_Europa!$A$2:$C$81,2,FALSE)</f>
        <v>FRI1</v>
      </c>
      <c r="E23" s="15">
        <f>VLOOKUP(G23,[1]NUTS_Europa!$A$2:$C$81,3,FALSE)</f>
        <v>283</v>
      </c>
      <c r="F23" s="15">
        <v>13</v>
      </c>
      <c r="G23" s="15">
        <v>24</v>
      </c>
      <c r="H23" s="15">
        <v>1035385.2705676948</v>
      </c>
      <c r="I23" s="15">
        <v>1478780.4748121537</v>
      </c>
      <c r="J23" s="15">
        <v>127001.217</v>
      </c>
      <c r="K23" s="15">
        <v>10.04812834224599</v>
      </c>
      <c r="L23" s="15">
        <v>16.73649032378448</v>
      </c>
      <c r="M23" s="15">
        <v>4.3190488929168307</v>
      </c>
      <c r="N23" s="15">
        <v>2110.3462577932792</v>
      </c>
    </row>
    <row r="24" spans="2:14" s="15" customFormat="1" x14ac:dyDescent="0.25">
      <c r="B24" s="15" t="str">
        <f>VLOOKUP(F24,[1]NUTS_Europa!$A$2:$C$81,2,FALSE)</f>
        <v>ES21</v>
      </c>
      <c r="C24" s="15">
        <f>VLOOKUP(F24,[1]NUTS_Europa!$A$2:$C$81,3,FALSE)</f>
        <v>163</v>
      </c>
      <c r="D24" s="15" t="str">
        <f>VLOOKUP(G24,[1]NUTS_Europa!$A$2:$C$81,2,FALSE)</f>
        <v>FRI3</v>
      </c>
      <c r="E24" s="15">
        <f>VLOOKUP(G24,[1]NUTS_Europa!$A$2:$C$81,3,FALSE)</f>
        <v>283</v>
      </c>
      <c r="F24" s="15">
        <v>14</v>
      </c>
      <c r="G24" s="15">
        <v>25</v>
      </c>
      <c r="H24" s="15">
        <v>577358.04015712498</v>
      </c>
      <c r="I24" s="15">
        <v>1478780.4748121537</v>
      </c>
      <c r="J24" s="15">
        <v>120437.3524</v>
      </c>
      <c r="K24" s="15">
        <v>10.04812834224599</v>
      </c>
      <c r="L24" s="15">
        <v>16.73649032378448</v>
      </c>
      <c r="M24" s="15">
        <v>4.3190488929168307</v>
      </c>
      <c r="N24" s="15">
        <v>2110.3462577932792</v>
      </c>
    </row>
    <row r="25" spans="2:14" s="15" customFormat="1" x14ac:dyDescent="0.25">
      <c r="B25" s="15" t="str">
        <f>VLOOKUP(F25,[1]NUTS_Europa!$A$2:$C$81,2,FALSE)</f>
        <v>ES51</v>
      </c>
      <c r="C25" s="15">
        <f>VLOOKUP(F25,[1]NUTS_Europa!$A$2:$C$81,3,FALSE)</f>
        <v>1063</v>
      </c>
      <c r="D25" s="15" t="str">
        <f>VLOOKUP(G25,[1]NUTS_Europa!$A$2:$C$81,2,FALSE)</f>
        <v>ES52</v>
      </c>
      <c r="E25" s="15">
        <f>VLOOKUP(G25,[1]NUTS_Europa!$A$2:$C$81,3,FALSE)</f>
        <v>1064</v>
      </c>
      <c r="F25" s="15">
        <v>15</v>
      </c>
      <c r="G25" s="15">
        <v>16</v>
      </c>
      <c r="H25" s="15">
        <v>2852254.0299202101</v>
      </c>
      <c r="I25" s="15">
        <v>9931668.5666883886</v>
      </c>
      <c r="J25" s="15">
        <v>135416.16140000001</v>
      </c>
      <c r="K25" s="15">
        <v>8.6631016042780757</v>
      </c>
      <c r="L25" s="15">
        <v>9.3375915658578155</v>
      </c>
      <c r="M25" s="15">
        <v>19.110181589409933</v>
      </c>
      <c r="N25" s="15">
        <v>11402.936470049601</v>
      </c>
    </row>
    <row r="26" spans="2:14" s="15" customFormat="1" x14ac:dyDescent="0.25">
      <c r="B26" s="15" t="str">
        <f>VLOOKUP(F26,[1]NUTS_Europa!$A$2:$C$81,2,FALSE)</f>
        <v>ES51</v>
      </c>
      <c r="C26" s="15">
        <f>VLOOKUP(F26,[1]NUTS_Europa!$A$2:$C$81,3,FALSE)</f>
        <v>1063</v>
      </c>
      <c r="D26" s="15" t="str">
        <f>VLOOKUP(G26,[1]NUTS_Europa!$A$2:$C$81,2,FALSE)</f>
        <v>ES62</v>
      </c>
      <c r="E26" s="15">
        <f>VLOOKUP(G26,[1]NUTS_Europa!$A$2:$C$81,3,FALSE)</f>
        <v>1064</v>
      </c>
      <c r="F26" s="15">
        <v>15</v>
      </c>
      <c r="G26" s="15">
        <v>18</v>
      </c>
      <c r="H26" s="15">
        <v>5602620.6409168812</v>
      </c>
      <c r="I26" s="15">
        <v>9931668.5666883886</v>
      </c>
      <c r="J26" s="15">
        <v>199597.76430000001</v>
      </c>
      <c r="K26" s="15">
        <v>8.6631016042780757</v>
      </c>
      <c r="L26" s="15">
        <v>9.3375915658578155</v>
      </c>
      <c r="M26" s="15">
        <v>19.110181589409933</v>
      </c>
      <c r="N26" s="15">
        <v>11402.936470049601</v>
      </c>
    </row>
    <row r="27" spans="2:14" s="15" customFormat="1" x14ac:dyDescent="0.25">
      <c r="B27" s="15" t="str">
        <f>VLOOKUP(F27,[1]NUTS_Europa!$A$2:$C$81,2,FALSE)</f>
        <v>ES52</v>
      </c>
      <c r="C27" s="15">
        <f>VLOOKUP(F27,[1]NUTS_Europa!$A$2:$C$81,3,FALSE)</f>
        <v>1064</v>
      </c>
      <c r="D27" s="15" t="str">
        <f>VLOOKUP(G27,[1]NUTS_Europa!$A$2:$C$81,2,FALSE)</f>
        <v>PT18</v>
      </c>
      <c r="E27" s="15">
        <f>VLOOKUP(G27,[1]NUTS_Europa!$A$2:$C$81,3,FALSE)</f>
        <v>61</v>
      </c>
      <c r="F27" s="15">
        <v>16</v>
      </c>
      <c r="G27" s="15">
        <v>80</v>
      </c>
      <c r="H27" s="15">
        <v>13024476.249807447</v>
      </c>
      <c r="I27" s="15">
        <v>1736371.283951299</v>
      </c>
      <c r="J27" s="15">
        <v>145277.79319999999</v>
      </c>
      <c r="K27" s="15">
        <v>20.908556149732622</v>
      </c>
      <c r="L27" s="15">
        <v>7.5463637861467188</v>
      </c>
      <c r="M27" s="15">
        <v>28.917468204786822</v>
      </c>
      <c r="N27" s="15">
        <v>18537.263499652392</v>
      </c>
    </row>
    <row r="28" spans="2:14" s="15" customFormat="1" x14ac:dyDescent="0.25">
      <c r="B28" s="15" t="str">
        <f>VLOOKUP(F28,[1]NUTS_Europa!$A$2:$C$81,2,FALSE)</f>
        <v>ES61</v>
      </c>
      <c r="C28" s="15">
        <f>VLOOKUP(F28,[1]NUTS_Europa!$A$2:$C$81,3,FALSE)</f>
        <v>61</v>
      </c>
      <c r="D28" s="15" t="str">
        <f>VLOOKUP(G28,[1]NUTS_Europa!$A$2:$C$81,2,FALSE)</f>
        <v>PT11</v>
      </c>
      <c r="E28" s="15">
        <f>VLOOKUP(G28,[1]NUTS_Europa!$A$2:$C$81,3,FALSE)</f>
        <v>111</v>
      </c>
      <c r="F28" s="15">
        <v>17</v>
      </c>
      <c r="G28" s="15">
        <v>36</v>
      </c>
      <c r="H28" s="15">
        <v>1757327.9197523517</v>
      </c>
      <c r="I28" s="15">
        <v>1578637.7877182043</v>
      </c>
      <c r="J28" s="15">
        <v>507158.32770000002</v>
      </c>
      <c r="K28" s="15">
        <v>17.122459893048127</v>
      </c>
      <c r="L28" s="15">
        <v>7.5165760162751383</v>
      </c>
      <c r="M28" s="15">
        <v>4.7011353025642819</v>
      </c>
      <c r="N28" s="15">
        <v>3013.6173483101311</v>
      </c>
    </row>
    <row r="29" spans="2:14" s="15" customFormat="1" x14ac:dyDescent="0.25">
      <c r="B29" s="15" t="str">
        <f>VLOOKUP(F29,[1]NUTS_Europa!$A$2:$C$81,2,FALSE)</f>
        <v>ES61</v>
      </c>
      <c r="C29" s="15">
        <f>VLOOKUP(F29,[1]NUTS_Europa!$A$2:$C$81,3,FALSE)</f>
        <v>61</v>
      </c>
      <c r="D29" s="15" t="str">
        <f>VLOOKUP(G29,[1]NUTS_Europa!$A$2:$C$81,2,FALSE)</f>
        <v>PT16</v>
      </c>
      <c r="E29" s="15">
        <f>VLOOKUP(G29,[1]NUTS_Europa!$A$2:$C$81,3,FALSE)</f>
        <v>111</v>
      </c>
      <c r="F29" s="15">
        <v>17</v>
      </c>
      <c r="G29" s="15">
        <v>38</v>
      </c>
      <c r="H29" s="15">
        <v>1658405.930294072</v>
      </c>
      <c r="I29" s="15">
        <v>1578637.7877182043</v>
      </c>
      <c r="J29" s="15">
        <v>118487.9544</v>
      </c>
      <c r="K29" s="15">
        <v>17.122459893048127</v>
      </c>
      <c r="L29" s="15">
        <v>7.5165760162751383</v>
      </c>
      <c r="M29" s="15">
        <v>4.7011353025642819</v>
      </c>
      <c r="N29" s="15">
        <v>3013.6173483101311</v>
      </c>
    </row>
    <row r="30" spans="2:14" s="15" customFormat="1" x14ac:dyDescent="0.25">
      <c r="B30" s="15" t="str">
        <f>VLOOKUP(F30,[1]NUTS_Europa!$A$2:$C$81,2,FALSE)</f>
        <v>ES62</v>
      </c>
      <c r="C30" s="15">
        <f>VLOOKUP(F30,[1]NUTS_Europa!$A$2:$C$81,3,FALSE)</f>
        <v>1064</v>
      </c>
      <c r="D30" s="15" t="str">
        <f>VLOOKUP(G30,[1]NUTS_Europa!$A$2:$C$81,2,FALSE)</f>
        <v>PT11</v>
      </c>
      <c r="E30" s="15">
        <f>VLOOKUP(G30,[1]NUTS_Europa!$A$2:$C$81,3,FALSE)</f>
        <v>111</v>
      </c>
      <c r="F30" s="15">
        <v>18</v>
      </c>
      <c r="G30" s="15">
        <v>36</v>
      </c>
      <c r="H30" s="15">
        <v>1674834.2651996284</v>
      </c>
      <c r="I30" s="15">
        <v>2643473.0684984289</v>
      </c>
      <c r="J30" s="15">
        <v>199058.85829999999</v>
      </c>
      <c r="K30" s="15">
        <v>39.471711229946521</v>
      </c>
      <c r="L30" s="15">
        <v>7.8059993116519397</v>
      </c>
      <c r="M30" s="15">
        <v>5.0505214089780983</v>
      </c>
      <c r="N30" s="15">
        <v>3013.6173483101311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FRH0</v>
      </c>
      <c r="E31" s="15">
        <f>VLOOKUP(G31,[1]NUTS_Europa!$A$2:$C$81,3,FALSE)</f>
        <v>283</v>
      </c>
      <c r="F31" s="15">
        <v>21</v>
      </c>
      <c r="G31" s="15">
        <v>23</v>
      </c>
      <c r="H31" s="15">
        <v>1125695.7221079301</v>
      </c>
      <c r="I31" s="15">
        <v>2363598.7116664299</v>
      </c>
      <c r="J31" s="15">
        <v>156784.57750000001</v>
      </c>
      <c r="K31" s="15">
        <v>32.191978609625671</v>
      </c>
      <c r="L31" s="15">
        <v>13.852315846179827</v>
      </c>
      <c r="M31" s="15">
        <v>3.8932761728126937</v>
      </c>
      <c r="N31" s="15">
        <v>2110.3462577932792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FRI1</v>
      </c>
      <c r="E32" s="15">
        <f>VLOOKUP(G32,[1]NUTS_Europa!$A$2:$C$81,3,FALSE)</f>
        <v>283</v>
      </c>
      <c r="F32" s="15">
        <v>21</v>
      </c>
      <c r="G32" s="15">
        <v>24</v>
      </c>
      <c r="H32" s="15">
        <v>948359.10537304531</v>
      </c>
      <c r="I32" s="15">
        <v>2363598.7116664299</v>
      </c>
      <c r="J32" s="15">
        <v>123840.01519999999</v>
      </c>
      <c r="K32" s="15">
        <v>32.191978609625671</v>
      </c>
      <c r="L32" s="15">
        <v>13.852315846179827</v>
      </c>
      <c r="M32" s="15">
        <v>3.8932761728126937</v>
      </c>
      <c r="N32" s="15">
        <v>2110.3462577932792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PT16</v>
      </c>
      <c r="E33" s="15">
        <f>VLOOKUP(G33,[1]NUTS_Europa!$A$2:$C$81,3,FALSE)</f>
        <v>111</v>
      </c>
      <c r="F33" s="15">
        <v>26</v>
      </c>
      <c r="G33" s="15">
        <v>38</v>
      </c>
      <c r="H33" s="15">
        <v>1948384.5920490893</v>
      </c>
      <c r="I33" s="15">
        <v>11911125.045146087</v>
      </c>
      <c r="J33" s="15">
        <v>141734.02660000001</v>
      </c>
      <c r="K33" s="15">
        <v>51.710695187165776</v>
      </c>
      <c r="L33" s="15">
        <v>9.307803795986235</v>
      </c>
      <c r="M33" s="15">
        <v>5.0505214089780983</v>
      </c>
      <c r="N33" s="15">
        <v>3013.6173483101311</v>
      </c>
    </row>
    <row r="34" spans="2:14" s="15" customFormat="1" x14ac:dyDescent="0.25">
      <c r="B34" s="15" t="str">
        <f>VLOOKUP(F34,[1]NUTS_Europa!$A$2:$C$81,2,FALSE)</f>
        <v>FRJ1</v>
      </c>
      <c r="C34" s="15">
        <f>VLOOKUP(F34,[1]NUTS_Europa!$A$2:$C$81,3,FALSE)</f>
        <v>1063</v>
      </c>
      <c r="D34" s="15" t="str">
        <f>VLOOKUP(G34,[1]NUTS_Europa!$A$2:$C$81,2,FALSE)</f>
        <v>PT17</v>
      </c>
      <c r="E34" s="15">
        <f>VLOOKUP(G34,[1]NUTS_Europa!$A$2:$C$81,3,FALSE)</f>
        <v>294</v>
      </c>
      <c r="F34" s="15">
        <v>26</v>
      </c>
      <c r="G34" s="15">
        <v>39</v>
      </c>
      <c r="H34" s="15">
        <v>1559773.816340517</v>
      </c>
      <c r="I34" s="15">
        <v>11516750.199726569</v>
      </c>
      <c r="J34" s="15">
        <v>137713.6226</v>
      </c>
      <c r="K34" s="15">
        <v>43.529411764705884</v>
      </c>
      <c r="L34" s="15">
        <v>8.533874992458685</v>
      </c>
      <c r="M34" s="15">
        <v>5.0505214089780983</v>
      </c>
      <c r="N34" s="15">
        <v>3013.6173483101311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FRJ2</v>
      </c>
      <c r="E35" s="15">
        <f>VLOOKUP(G35,[1]NUTS_Europa!$A$2:$C$81,3,FALSE)</f>
        <v>283</v>
      </c>
      <c r="F35" s="15">
        <v>27</v>
      </c>
      <c r="G35" s="15">
        <v>28</v>
      </c>
      <c r="H35" s="15">
        <v>1747313.5580278533</v>
      </c>
      <c r="I35" s="15">
        <v>2272545.3106661933</v>
      </c>
      <c r="J35" s="15">
        <v>176841.96369999999</v>
      </c>
      <c r="K35" s="15">
        <v>24.759358288770056</v>
      </c>
      <c r="L35" s="15">
        <v>14.953688803939809</v>
      </c>
      <c r="M35" s="15">
        <v>4.3190488929168307</v>
      </c>
      <c r="N35" s="15">
        <v>2110.3462577932792</v>
      </c>
    </row>
    <row r="36" spans="2:14" s="15" customFormat="1" x14ac:dyDescent="0.25">
      <c r="B36" s="15" t="str">
        <f>VLOOKUP(F36,[1]NUTS_Europa!$A$2:$C$81,2,FALSE)</f>
        <v>FRF2</v>
      </c>
      <c r="C36" s="15">
        <f>VLOOKUP(F36,[1]NUTS_Europa!$A$2:$C$81,3,FALSE)</f>
        <v>269</v>
      </c>
      <c r="D36" s="15" t="str">
        <f>VLOOKUP(G36,[1]NUTS_Europa!$A$2:$C$81,2,FALSE)</f>
        <v>NL12</v>
      </c>
      <c r="E36" s="15">
        <f>VLOOKUP(G36,[1]NUTS_Europa!$A$2:$C$81,3,FALSE)</f>
        <v>218</v>
      </c>
      <c r="F36" s="15">
        <v>27</v>
      </c>
      <c r="G36" s="15">
        <v>31</v>
      </c>
      <c r="H36" s="15">
        <v>2277902.5525231436</v>
      </c>
      <c r="I36" s="15">
        <v>2011314.9379771177</v>
      </c>
      <c r="J36" s="15">
        <v>145035.59770000001</v>
      </c>
      <c r="K36" s="15">
        <v>14.705882352941178</v>
      </c>
      <c r="L36" s="15">
        <v>12.098477583242264</v>
      </c>
      <c r="M36" s="15">
        <v>8.9977427933730816</v>
      </c>
      <c r="N36" s="15">
        <v>4803.0739633682033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FRG0</v>
      </c>
      <c r="E37" s="15">
        <f>VLOOKUP(G37,[1]NUTS_Europa!$A$2:$C$81,3,FALSE)</f>
        <v>283</v>
      </c>
      <c r="F37" s="15">
        <v>29</v>
      </c>
      <c r="G37" s="15">
        <v>62</v>
      </c>
      <c r="H37" s="15">
        <v>1265179.6312798851</v>
      </c>
      <c r="I37" s="15">
        <v>2272545.3106661933</v>
      </c>
      <c r="J37" s="15">
        <v>118487.9544</v>
      </c>
      <c r="K37" s="15">
        <v>24.759358288770056</v>
      </c>
      <c r="L37" s="15">
        <v>14.953688803939809</v>
      </c>
      <c r="M37" s="15">
        <v>4.3190488929168307</v>
      </c>
      <c r="N37" s="15">
        <v>2110.3462577932792</v>
      </c>
    </row>
    <row r="38" spans="2:14" s="15" customFormat="1" x14ac:dyDescent="0.25">
      <c r="B38" s="15" t="str">
        <f>VLOOKUP(F38,[1]NUTS_Europa!$A$2:$C$81,2,FALSE)</f>
        <v>FRI2</v>
      </c>
      <c r="C38" s="15">
        <f>VLOOKUP(F38,[1]NUTS_Europa!$A$2:$C$81,3,FALSE)</f>
        <v>269</v>
      </c>
      <c r="D38" s="15" t="str">
        <f>VLOOKUP(G38,[1]NUTS_Europa!$A$2:$C$81,2,FALSE)</f>
        <v>FRI1</v>
      </c>
      <c r="E38" s="15">
        <f>VLOOKUP(G38,[1]NUTS_Europa!$A$2:$C$81,3,FALSE)</f>
        <v>275</v>
      </c>
      <c r="F38" s="15">
        <v>29</v>
      </c>
      <c r="G38" s="15">
        <v>64</v>
      </c>
      <c r="H38" s="15">
        <v>150285.85704500347</v>
      </c>
      <c r="I38" s="15">
        <v>2826153.4099711808</v>
      </c>
      <c r="J38" s="15">
        <v>113696.3812</v>
      </c>
      <c r="K38" s="15">
        <v>36.898395721925134</v>
      </c>
      <c r="L38" s="15">
        <v>14.779365266768032</v>
      </c>
      <c r="M38" s="15">
        <v>0.44157730193321143</v>
      </c>
      <c r="N38" s="15">
        <v>193.20214736314847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FRI3</v>
      </c>
      <c r="E39" s="15">
        <f>VLOOKUP(G39,[1]NUTS_Europa!$A$2:$C$81,3,FALSE)</f>
        <v>282</v>
      </c>
      <c r="F39" s="15">
        <v>30</v>
      </c>
      <c r="G39" s="15">
        <v>65</v>
      </c>
      <c r="H39" s="15">
        <v>1924193.7420904378</v>
      </c>
      <c r="I39" s="15">
        <v>10700311.568508694</v>
      </c>
      <c r="J39" s="15">
        <v>141512.31529999999</v>
      </c>
      <c r="K39" s="15">
        <v>47.383422459893055</v>
      </c>
      <c r="L39" s="15">
        <v>9.3468756000890991</v>
      </c>
      <c r="M39" s="15">
        <v>1.737507325640167</v>
      </c>
      <c r="N39" s="15">
        <v>760.20697826459991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FRI2</v>
      </c>
      <c r="E40" s="15">
        <f>VLOOKUP(G40,[1]NUTS_Europa!$A$2:$C$81,3,FALSE)</f>
        <v>275</v>
      </c>
      <c r="F40" s="15">
        <v>30</v>
      </c>
      <c r="G40" s="15">
        <v>69</v>
      </c>
      <c r="H40" s="15">
        <v>470599.18222512334</v>
      </c>
      <c r="I40" s="15">
        <v>12986668.525710296</v>
      </c>
      <c r="J40" s="15">
        <v>145277.79319999999</v>
      </c>
      <c r="K40" s="15">
        <v>63.63636363636364</v>
      </c>
      <c r="L40" s="15">
        <v>11.237008078287969</v>
      </c>
      <c r="M40" s="15">
        <v>0.44157730193321143</v>
      </c>
      <c r="N40" s="15">
        <v>193.20214736314847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PT15</v>
      </c>
      <c r="E41" s="15">
        <f>VLOOKUP(G41,[1]NUTS_Europa!$A$2:$C$81,3,FALSE)</f>
        <v>1065</v>
      </c>
      <c r="F41" s="15">
        <v>33</v>
      </c>
      <c r="G41" s="15">
        <v>37</v>
      </c>
      <c r="H41" s="15">
        <v>2708566.365057013</v>
      </c>
      <c r="I41" s="15">
        <v>3891854.6692049727</v>
      </c>
      <c r="J41" s="15">
        <v>114346.8514</v>
      </c>
      <c r="K41" s="15">
        <v>62.340106951871661</v>
      </c>
      <c r="L41" s="15">
        <v>7.0588637674100152</v>
      </c>
      <c r="M41" s="15">
        <v>14.965475708560767</v>
      </c>
      <c r="N41" s="15">
        <v>7555.5136403560382</v>
      </c>
    </row>
    <row r="42" spans="2:14" s="15" customFormat="1" x14ac:dyDescent="0.25">
      <c r="B42" s="15" t="str">
        <f>VLOOKUP(F42,[1]NUTS_Europa!$A$2:$C$81,2,FALSE)</f>
        <v>NL33</v>
      </c>
      <c r="C42" s="15">
        <f>VLOOKUP(F42,[1]NUTS_Europa!$A$2:$C$81,3,FALSE)</f>
        <v>250</v>
      </c>
      <c r="D42" s="15" t="str">
        <f>VLOOKUP(G42,[1]NUTS_Europa!$A$2:$C$81,2,FALSE)</f>
        <v>PT18</v>
      </c>
      <c r="E42" s="15">
        <f>VLOOKUP(G42,[1]NUTS_Europa!$A$2:$C$81,3,FALSE)</f>
        <v>1065</v>
      </c>
      <c r="F42" s="15">
        <v>33</v>
      </c>
      <c r="G42" s="15">
        <v>40</v>
      </c>
      <c r="H42" s="15">
        <v>2172865.3369284901</v>
      </c>
      <c r="I42" s="15">
        <v>3891854.6692049727</v>
      </c>
      <c r="J42" s="15">
        <v>137713.6226</v>
      </c>
      <c r="K42" s="15">
        <v>62.340106951871661</v>
      </c>
      <c r="L42" s="15">
        <v>7.0588637674100152</v>
      </c>
      <c r="M42" s="15">
        <v>14.965475708560767</v>
      </c>
      <c r="N42" s="15">
        <v>7555.5136403560382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FRH0</v>
      </c>
      <c r="E43" s="15">
        <f>VLOOKUP(G43,[1]NUTS_Europa!$A$2:$C$81,3,FALSE)</f>
        <v>282</v>
      </c>
      <c r="F43" s="15">
        <v>34</v>
      </c>
      <c r="G43" s="15">
        <v>63</v>
      </c>
      <c r="H43" s="15">
        <v>328588.17830258858</v>
      </c>
      <c r="I43" s="15">
        <v>1974336.7153102469</v>
      </c>
      <c r="J43" s="15">
        <v>135416.16140000001</v>
      </c>
      <c r="K43" s="15">
        <v>19.411764705882355</v>
      </c>
      <c r="L43" s="15">
        <v>9.7275349961992568</v>
      </c>
      <c r="M43" s="15">
        <v>1.737507325640167</v>
      </c>
      <c r="N43" s="15">
        <v>760.20697826459991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FRI3</v>
      </c>
      <c r="E44" s="15">
        <f>VLOOKUP(G44,[1]NUTS_Europa!$A$2:$C$81,3,FALSE)</f>
        <v>282</v>
      </c>
      <c r="F44" s="15">
        <v>34</v>
      </c>
      <c r="G44" s="15">
        <v>65</v>
      </c>
      <c r="H44" s="15">
        <v>469327.57680964877</v>
      </c>
      <c r="I44" s="15">
        <v>1974336.7153102469</v>
      </c>
      <c r="J44" s="15">
        <v>199597.76430000001</v>
      </c>
      <c r="K44" s="15">
        <v>19.411764705882355</v>
      </c>
      <c r="L44" s="15">
        <v>9.7275349961992568</v>
      </c>
      <c r="M44" s="15">
        <v>1.737507325640167</v>
      </c>
      <c r="N44" s="15">
        <v>760.20697826459991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PT18</v>
      </c>
      <c r="E45" s="15">
        <f>VLOOKUP(G45,[1]NUTS_Europa!$A$2:$C$81,3,FALSE)</f>
        <v>1065</v>
      </c>
      <c r="F45" s="15">
        <v>35</v>
      </c>
      <c r="G45" s="15">
        <v>40</v>
      </c>
      <c r="H45" s="15">
        <v>2403500.6988779767</v>
      </c>
      <c r="I45" s="15">
        <v>3778357.9440546688</v>
      </c>
      <c r="J45" s="15">
        <v>120437.3524</v>
      </c>
      <c r="K45" s="15">
        <v>62.340481283422463</v>
      </c>
      <c r="L45" s="15">
        <v>6.8401772088331079</v>
      </c>
      <c r="M45" s="15">
        <v>14.965475708560767</v>
      </c>
      <c r="N45" s="15">
        <v>7555.5136403560382</v>
      </c>
    </row>
    <row r="46" spans="2:14" s="15" customFormat="1" x14ac:dyDescent="0.25">
      <c r="B46" s="15" t="str">
        <f>VLOOKUP(F46,[1]NUTS_Europa!$A$2:$C$81,2,FALSE)</f>
        <v>NL41</v>
      </c>
      <c r="C46" s="15">
        <f>VLOOKUP(F46,[1]NUTS_Europa!$A$2:$C$81,3,FALSE)</f>
        <v>253</v>
      </c>
      <c r="D46" s="15" t="str">
        <f>VLOOKUP(G46,[1]NUTS_Europa!$A$2:$C$81,2,FALSE)</f>
        <v>ES12</v>
      </c>
      <c r="E46" s="15">
        <f>VLOOKUP(G46,[1]NUTS_Europa!$A$2:$C$81,3,FALSE)</f>
        <v>163</v>
      </c>
      <c r="F46" s="15">
        <v>35</v>
      </c>
      <c r="G46" s="15">
        <v>52</v>
      </c>
      <c r="H46" s="15">
        <v>1594242.4946115345</v>
      </c>
      <c r="I46" s="15">
        <v>2979508.1846662802</v>
      </c>
      <c r="J46" s="15">
        <v>113696.3812</v>
      </c>
      <c r="K46" s="15">
        <v>41.492513368983957</v>
      </c>
      <c r="L46" s="15">
        <v>14.12397628871307</v>
      </c>
      <c r="M46" s="15">
        <v>7.0510801760087141</v>
      </c>
      <c r="N46" s="15">
        <v>3085.0404340770574</v>
      </c>
    </row>
    <row r="47" spans="2:14" s="15" customFormat="1" x14ac:dyDescent="0.25">
      <c r="B47" s="15" t="str">
        <f>VLOOKUP(F47,[1]NUTS_Europa!$A$2:$C$81,2,FALSE)</f>
        <v>PT15</v>
      </c>
      <c r="C47" s="15">
        <f>VLOOKUP(F47,[1]NUTS_Europa!$A$2:$C$81,3,FALSE)</f>
        <v>1065</v>
      </c>
      <c r="D47" s="15" t="str">
        <f>VLOOKUP(G47,[1]NUTS_Europa!$A$2:$C$81,2,FALSE)</f>
        <v>PT17</v>
      </c>
      <c r="E47" s="15">
        <f>VLOOKUP(G47,[1]NUTS_Europa!$A$2:$C$81,3,FALSE)</f>
        <v>294</v>
      </c>
      <c r="F47" s="15">
        <v>37</v>
      </c>
      <c r="G47" s="15">
        <v>39</v>
      </c>
      <c r="H47" s="15">
        <v>947107.55538900441</v>
      </c>
      <c r="I47" s="15">
        <v>944366.82938131411</v>
      </c>
      <c r="J47" s="15">
        <v>507158.32770000002</v>
      </c>
      <c r="K47" s="15">
        <v>2.4064171122994655</v>
      </c>
      <c r="L47" s="15">
        <v>5.473958967234946</v>
      </c>
      <c r="M47" s="15">
        <v>5.0505214089780983</v>
      </c>
      <c r="N47" s="15">
        <v>3013.6173483101311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ES12</v>
      </c>
      <c r="E48" s="15">
        <f>VLOOKUP(G48,[1]NUTS_Europa!$A$2:$C$81,3,FALSE)</f>
        <v>163</v>
      </c>
      <c r="F48" s="15">
        <v>41</v>
      </c>
      <c r="G48" s="15">
        <v>52</v>
      </c>
      <c r="H48" s="15">
        <v>1790118.0818280804</v>
      </c>
      <c r="I48" s="15">
        <v>3189944.7374563259</v>
      </c>
      <c r="J48" s="15">
        <v>117923.68180000001</v>
      </c>
      <c r="K48" s="15">
        <v>41.983796791443851</v>
      </c>
      <c r="L48" s="15">
        <v>14.342662847289976</v>
      </c>
      <c r="M48" s="15">
        <v>7.0510801760087141</v>
      </c>
      <c r="N48" s="15">
        <v>3085.0404340770574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FRH0</v>
      </c>
      <c r="E49" s="15">
        <f>VLOOKUP(G49,[1]NUTS_Europa!$A$2:$C$81,3,FALSE)</f>
        <v>282</v>
      </c>
      <c r="F49" s="15">
        <v>41</v>
      </c>
      <c r="G49" s="15">
        <v>63</v>
      </c>
      <c r="H49" s="15">
        <v>314614.05362812872</v>
      </c>
      <c r="I49" s="15">
        <v>1974336.7153102469</v>
      </c>
      <c r="J49" s="15">
        <v>123614.25509999999</v>
      </c>
      <c r="K49" s="15">
        <v>19.411764705882355</v>
      </c>
      <c r="L49" s="15">
        <v>9.7275349961992568</v>
      </c>
      <c r="M49" s="15">
        <v>1.737507325640167</v>
      </c>
      <c r="N49" s="15">
        <v>760.20697826459991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FRD1</v>
      </c>
      <c r="E50" s="15">
        <f>VLOOKUP(G50,[1]NUTS_Europa!$A$2:$C$81,3,FALSE)</f>
        <v>269</v>
      </c>
      <c r="F50" s="15">
        <v>42</v>
      </c>
      <c r="G50" s="15">
        <v>59</v>
      </c>
      <c r="H50" s="15">
        <v>4269008.5559245087</v>
      </c>
      <c r="I50" s="15">
        <v>1593606.7988159368</v>
      </c>
      <c r="J50" s="15">
        <v>115262.5922</v>
      </c>
      <c r="K50" s="15">
        <v>9.6786096256684502</v>
      </c>
      <c r="L50" s="15">
        <v>14.62018616205523</v>
      </c>
      <c r="M50" s="15">
        <v>30.89938260997226</v>
      </c>
      <c r="N50" s="15">
        <v>14828.264773842575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FRJ2</v>
      </c>
      <c r="E51" s="15">
        <f>VLOOKUP(G51,[1]NUTS_Europa!$A$2:$C$81,3,FALSE)</f>
        <v>163</v>
      </c>
      <c r="F51" s="15">
        <v>42</v>
      </c>
      <c r="G51" s="15">
        <v>68</v>
      </c>
      <c r="H51" s="15">
        <v>2557320.0700930664</v>
      </c>
      <c r="I51" s="15">
        <v>2812504.0160646383</v>
      </c>
      <c r="J51" s="15">
        <v>156784.57750000001</v>
      </c>
      <c r="K51" s="15">
        <v>39.037433155080215</v>
      </c>
      <c r="L51" s="15">
        <v>16.402987681899905</v>
      </c>
      <c r="M51" s="15">
        <v>6.4286581197240986</v>
      </c>
      <c r="N51" s="15">
        <v>3085.0404340770574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FRD1</v>
      </c>
      <c r="E52" s="15">
        <f>VLOOKUP(G52,[1]NUTS_Europa!$A$2:$C$81,3,FALSE)</f>
        <v>269</v>
      </c>
      <c r="F52" s="15">
        <v>43</v>
      </c>
      <c r="G52" s="15">
        <v>59</v>
      </c>
      <c r="H52" s="15">
        <v>3708286.6204605158</v>
      </c>
      <c r="I52" s="15">
        <v>1593606.7988159368</v>
      </c>
      <c r="J52" s="15">
        <v>199058.85829999999</v>
      </c>
      <c r="K52" s="15">
        <v>9.6786096256684502</v>
      </c>
      <c r="L52" s="15">
        <v>14.62018616205523</v>
      </c>
      <c r="M52" s="15">
        <v>30.89938260997226</v>
      </c>
      <c r="N52" s="15">
        <v>14828.264773842575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PT18</v>
      </c>
      <c r="E53" s="15">
        <f>VLOOKUP(G53,[1]NUTS_Europa!$A$2:$C$81,3,FALSE)</f>
        <v>61</v>
      </c>
      <c r="F53" s="15">
        <v>43</v>
      </c>
      <c r="G53" s="15">
        <v>80</v>
      </c>
      <c r="H53" s="15">
        <v>12356232.93160438</v>
      </c>
      <c r="I53" s="15">
        <v>4120748.1958984262</v>
      </c>
      <c r="J53" s="15">
        <v>117768.50930000001</v>
      </c>
      <c r="K53" s="15">
        <v>72.388770053475938</v>
      </c>
      <c r="L53" s="15">
        <v>10.387876847532583</v>
      </c>
      <c r="M53" s="15">
        <v>30.828303647861983</v>
      </c>
      <c r="N53" s="15">
        <v>18537.263499652392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FRJ2</v>
      </c>
      <c r="E54" s="15">
        <f>VLOOKUP(G54,[1]NUTS_Europa!$A$2:$C$81,3,FALSE)</f>
        <v>163</v>
      </c>
      <c r="F54" s="15">
        <v>44</v>
      </c>
      <c r="G54" s="15">
        <v>68</v>
      </c>
      <c r="H54" s="15">
        <v>2714958.3728162339</v>
      </c>
      <c r="I54" s="15">
        <v>3603388.9857444302</v>
      </c>
      <c r="J54" s="15">
        <v>122072.6309</v>
      </c>
      <c r="K54" s="15">
        <v>56.045454545454547</v>
      </c>
      <c r="L54" s="15">
        <v>13.836226980284906</v>
      </c>
      <c r="M54" s="15">
        <v>6.1106497683369074</v>
      </c>
      <c r="N54" s="15">
        <v>3085.0404340770574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NL11</v>
      </c>
      <c r="E55" s="15">
        <f>VLOOKUP(G55,[1]NUTS_Europa!$A$2:$C$81,3,FALSE)</f>
        <v>218</v>
      </c>
      <c r="F55" s="15">
        <v>44</v>
      </c>
      <c r="G55" s="15">
        <v>70</v>
      </c>
      <c r="H55" s="15">
        <v>1927055.1053379884</v>
      </c>
      <c r="I55" s="15">
        <v>1766476.9082964701</v>
      </c>
      <c r="J55" s="15">
        <v>120437.3524</v>
      </c>
      <c r="K55" s="15">
        <v>14.436898395721927</v>
      </c>
      <c r="L55" s="15">
        <v>8.4303439238672873</v>
      </c>
      <c r="M55" s="15">
        <v>7.5335944614568007</v>
      </c>
      <c r="N55" s="15">
        <v>4803.0739633682033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FRE1</v>
      </c>
      <c r="E56" s="15">
        <f>VLOOKUP(G56,[1]NUTS_Europa!$A$2:$C$81,3,FALSE)</f>
        <v>235</v>
      </c>
      <c r="F56" s="15">
        <v>45</v>
      </c>
      <c r="G56" s="15">
        <v>61</v>
      </c>
      <c r="H56" s="15">
        <v>3313155.2047904497</v>
      </c>
      <c r="I56" s="15">
        <v>8413309.2674991805</v>
      </c>
      <c r="J56" s="15">
        <v>137713.6226</v>
      </c>
      <c r="K56" s="15">
        <v>19.086096256684495</v>
      </c>
      <c r="L56" s="15">
        <v>8.2176662271768741</v>
      </c>
      <c r="M56" s="15">
        <v>3.2621205613440782</v>
      </c>
      <c r="N56" s="15">
        <v>1644.4693436659541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FRF2</v>
      </c>
      <c r="E57" s="15">
        <f>VLOOKUP(G57,[1]NUTS_Europa!$A$2:$C$81,3,FALSE)</f>
        <v>235</v>
      </c>
      <c r="F57" s="15">
        <v>45</v>
      </c>
      <c r="G57" s="15">
        <v>67</v>
      </c>
      <c r="H57" s="15">
        <v>3849497.5656516254</v>
      </c>
      <c r="I57" s="15">
        <v>8413309.2674991805</v>
      </c>
      <c r="J57" s="15">
        <v>145035.59770000001</v>
      </c>
      <c r="K57" s="15">
        <v>19.086096256684495</v>
      </c>
      <c r="L57" s="15">
        <v>8.2176662271768741</v>
      </c>
      <c r="M57" s="15">
        <v>3.2621205613440782</v>
      </c>
      <c r="N57" s="15">
        <v>1644.4693436659541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37151.401480135915</v>
      </c>
      <c r="I58" s="15">
        <v>11483947.220139064</v>
      </c>
      <c r="J58" s="15">
        <v>127001.217</v>
      </c>
      <c r="K58" s="15">
        <v>53.793582887700538</v>
      </c>
      <c r="L58" s="15">
        <v>9.9670030148090305</v>
      </c>
      <c r="M58" s="15">
        <v>3.0918257062600325E-2</v>
      </c>
      <c r="N58" s="15">
        <v>15.609481283570693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43894.338376568929</v>
      </c>
      <c r="I59" s="15">
        <v>11483947.220139064</v>
      </c>
      <c r="J59" s="15">
        <v>117768.50930000001</v>
      </c>
      <c r="K59" s="15">
        <v>53.793582887700538</v>
      </c>
      <c r="L59" s="15">
        <v>9.9670030148090305</v>
      </c>
      <c r="M59" s="15">
        <v>3.0918257062600325E-2</v>
      </c>
      <c r="N59" s="15">
        <v>15.609481283570693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506113.60095341731</v>
      </c>
      <c r="I60" s="15">
        <v>12986668.525710296</v>
      </c>
      <c r="J60" s="15">
        <v>154854.3009</v>
      </c>
      <c r="K60" s="15">
        <v>63.63636363636364</v>
      </c>
      <c r="L60" s="15">
        <v>11.237008078287969</v>
      </c>
      <c r="M60" s="15">
        <v>0.44157730193321143</v>
      </c>
      <c r="N60" s="15">
        <v>193.20214736314847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472628.57758102583</v>
      </c>
      <c r="I61" s="15">
        <v>12986668.525710296</v>
      </c>
      <c r="J61" s="15">
        <v>114346.8514</v>
      </c>
      <c r="K61" s="15">
        <v>63.63636363636364</v>
      </c>
      <c r="L61" s="15">
        <v>11.237008078287969</v>
      </c>
      <c r="M61" s="15">
        <v>0.44157730193321143</v>
      </c>
      <c r="N61" s="15">
        <v>193.20214736314847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FRG0</v>
      </c>
      <c r="E62" s="15">
        <f>VLOOKUP(G62,[1]NUTS_Europa!$A$2:$C$81,3,FALSE)</f>
        <v>283</v>
      </c>
      <c r="F62" s="15">
        <v>48</v>
      </c>
      <c r="G62" s="15">
        <v>62</v>
      </c>
      <c r="H62" s="15">
        <v>1116633.43183903</v>
      </c>
      <c r="I62" s="15">
        <v>3248280.7998750126</v>
      </c>
      <c r="J62" s="15">
        <v>144185.261</v>
      </c>
      <c r="K62" s="15">
        <v>51.223529411764709</v>
      </c>
      <c r="L62" s="15">
        <v>11.285555144564832</v>
      </c>
      <c r="M62" s="15">
        <v>3.6757400501466893</v>
      </c>
      <c r="N62" s="15">
        <v>2110.3462577932792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NL11</v>
      </c>
      <c r="E63" s="15">
        <f>VLOOKUP(G63,[1]NUTS_Europa!$A$2:$C$81,3,FALSE)</f>
        <v>218</v>
      </c>
      <c r="F63" s="15">
        <v>48</v>
      </c>
      <c r="G63" s="15">
        <v>70</v>
      </c>
      <c r="H63" s="15">
        <v>2229764.038805306</v>
      </c>
      <c r="I63" s="15">
        <v>1766476.9082964701</v>
      </c>
      <c r="J63" s="15">
        <v>135416.16140000001</v>
      </c>
      <c r="K63" s="15">
        <v>14.436898395721927</v>
      </c>
      <c r="L63" s="15">
        <v>8.4303439238672873</v>
      </c>
      <c r="M63" s="15">
        <v>7.5335944614568007</v>
      </c>
      <c r="N63" s="15">
        <v>4803.0739633682033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35942.181793541546</v>
      </c>
      <c r="I64" s="15">
        <v>11483947.220139064</v>
      </c>
      <c r="J64" s="15">
        <v>176841.96369999999</v>
      </c>
      <c r="K64" s="15">
        <v>53.793582887700538</v>
      </c>
      <c r="L64" s="15">
        <v>9.9670030148090305</v>
      </c>
      <c r="M64" s="15">
        <v>3.0918257062600325E-2</v>
      </c>
      <c r="N64" s="15">
        <v>15.609481283570693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42685.118689974559</v>
      </c>
      <c r="I65" s="15">
        <v>11483947.220139064</v>
      </c>
      <c r="J65" s="15">
        <v>199058.85829999999</v>
      </c>
      <c r="K65" s="15">
        <v>53.793582887700538</v>
      </c>
      <c r="L65" s="15">
        <v>9.9670030148090305</v>
      </c>
      <c r="M65" s="15">
        <v>3.0918257062600325E-2</v>
      </c>
      <c r="N65" s="15">
        <v>15.609481283570693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FRE1</v>
      </c>
      <c r="E66" s="15">
        <f>VLOOKUP(G66,[1]NUTS_Europa!$A$2:$C$81,3,FALSE)</f>
        <v>235</v>
      </c>
      <c r="F66" s="15">
        <v>50</v>
      </c>
      <c r="G66" s="15">
        <v>61</v>
      </c>
      <c r="H66" s="15">
        <v>3228946.8631093469</v>
      </c>
      <c r="I66" s="15">
        <v>8413309.2674991805</v>
      </c>
      <c r="J66" s="15">
        <v>163171.4883</v>
      </c>
      <c r="K66" s="15">
        <v>19.086096256684495</v>
      </c>
      <c r="L66" s="15">
        <v>8.2176662271768741</v>
      </c>
      <c r="M66" s="15">
        <v>3.2621205613440782</v>
      </c>
      <c r="N66" s="15">
        <v>1644.4693436659541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FRF2</v>
      </c>
      <c r="E67" s="15">
        <f>VLOOKUP(G67,[1]NUTS_Europa!$A$2:$C$81,3,FALSE)</f>
        <v>235</v>
      </c>
      <c r="F67" s="15">
        <v>50</v>
      </c>
      <c r="G67" s="15">
        <v>67</v>
      </c>
      <c r="H67" s="15">
        <v>3765289.2239705231</v>
      </c>
      <c r="I67" s="15">
        <v>8413309.2674991805</v>
      </c>
      <c r="J67" s="15">
        <v>142392.87169999999</v>
      </c>
      <c r="K67" s="15">
        <v>19.086096256684495</v>
      </c>
      <c r="L67" s="15">
        <v>8.2176662271768741</v>
      </c>
      <c r="M67" s="15">
        <v>3.2621205613440782</v>
      </c>
      <c r="N67" s="15">
        <v>1644.4693436659541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ES61</v>
      </c>
      <c r="E68" s="15">
        <f>VLOOKUP(G68,[1]NUTS_Europa!$A$2:$C$81,3,FALSE)</f>
        <v>297</v>
      </c>
      <c r="F68" s="15">
        <v>54</v>
      </c>
      <c r="G68" s="15">
        <v>57</v>
      </c>
      <c r="H68" s="15">
        <v>1055817.9199836885</v>
      </c>
      <c r="I68" s="15">
        <v>10939728.385559734</v>
      </c>
      <c r="J68" s="15">
        <v>199597.76430000001</v>
      </c>
      <c r="K68" s="15">
        <v>31.336898395721928</v>
      </c>
      <c r="L68" s="15">
        <v>10.82126941020336</v>
      </c>
      <c r="M68" s="15">
        <v>1.511497025343278</v>
      </c>
      <c r="N68" s="15">
        <v>901.90166294440382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FRD2</v>
      </c>
      <c r="E69" s="15">
        <f>VLOOKUP(G69,[1]NUTS_Europa!$A$2:$C$81,3,FALSE)</f>
        <v>271</v>
      </c>
      <c r="F69" s="15">
        <v>54</v>
      </c>
      <c r="G69" s="15">
        <v>60</v>
      </c>
      <c r="H69" s="15">
        <v>278286.24218795553</v>
      </c>
      <c r="I69" s="15">
        <v>13674572.55681213</v>
      </c>
      <c r="J69" s="15">
        <v>159445.52859999999</v>
      </c>
      <c r="K69" s="15">
        <v>89.251336898395721</v>
      </c>
      <c r="L69" s="15">
        <v>11.639767963117592</v>
      </c>
      <c r="M69" s="15">
        <v>0.64088777032564392</v>
      </c>
      <c r="N69" s="15">
        <v>323.56046576339998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55</v>
      </c>
      <c r="G70" s="15">
        <v>58</v>
      </c>
      <c r="H70" s="15">
        <v>1046641.3763820025</v>
      </c>
      <c r="I70" s="15">
        <v>1595886.118071669</v>
      </c>
      <c r="J70" s="15">
        <v>114203.5226</v>
      </c>
      <c r="K70" s="15">
        <v>17.807486631016044</v>
      </c>
      <c r="L70" s="15">
        <v>7.0765230745117762</v>
      </c>
      <c r="M70" s="15">
        <v>1.6342367823033064</v>
      </c>
      <c r="N70" s="15">
        <v>975.13977658640761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55</v>
      </c>
      <c r="G71" s="15">
        <v>60</v>
      </c>
      <c r="H71" s="15">
        <v>170363.52098564262</v>
      </c>
      <c r="I71" s="15">
        <v>4643418.5250258027</v>
      </c>
      <c r="J71" s="15">
        <v>507158.32770000002</v>
      </c>
      <c r="K71" s="15">
        <v>82.406417112299465</v>
      </c>
      <c r="L71" s="15">
        <v>10.137963478783295</v>
      </c>
      <c r="M71" s="15">
        <v>0.64088777032564392</v>
      </c>
      <c r="N71" s="15">
        <v>323.56046576339998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ES61</v>
      </c>
      <c r="E72" s="15">
        <f>VLOOKUP(G72,[1]NUTS_Europa!$A$2:$C$81,3,FALSE)</f>
        <v>297</v>
      </c>
      <c r="F72" s="15">
        <v>56</v>
      </c>
      <c r="G72" s="15">
        <v>57</v>
      </c>
      <c r="H72" s="15">
        <v>766873.88042286399</v>
      </c>
      <c r="I72" s="15">
        <v>10939728.385559734</v>
      </c>
      <c r="J72" s="15">
        <v>176841.96369999999</v>
      </c>
      <c r="K72" s="15">
        <v>31.336898395721928</v>
      </c>
      <c r="L72" s="15">
        <v>10.82126941020336</v>
      </c>
      <c r="M72" s="15">
        <v>1.511497025343278</v>
      </c>
      <c r="N72" s="15">
        <v>901.90166294440382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ES62</v>
      </c>
      <c r="E73" s="15">
        <f>VLOOKUP(G73,[1]NUTS_Europa!$A$2:$C$81,3,FALSE)</f>
        <v>462</v>
      </c>
      <c r="F73" s="15">
        <v>56</v>
      </c>
      <c r="G73" s="15">
        <v>58</v>
      </c>
      <c r="H73" s="15">
        <v>1058334.6872627917</v>
      </c>
      <c r="I73" s="15">
        <v>10616179.9310263</v>
      </c>
      <c r="J73" s="15">
        <v>163171.4883</v>
      </c>
      <c r="K73" s="15">
        <v>24.598930481283425</v>
      </c>
      <c r="L73" s="15">
        <v>8.5783275588460715</v>
      </c>
      <c r="M73" s="15">
        <v>1.6342367823033064</v>
      </c>
      <c r="N73" s="15">
        <v>975.13977658640761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PT16</v>
      </c>
      <c r="E74" s="15">
        <f>VLOOKUP(G74,[1]NUTS_Europa!$A$2:$C$81,3,FALSE)</f>
        <v>294</v>
      </c>
      <c r="F74" s="15">
        <v>66</v>
      </c>
      <c r="G74" s="15">
        <v>78</v>
      </c>
      <c r="H74" s="15">
        <v>2755808.5648832647</v>
      </c>
      <c r="I74" s="15">
        <v>2335820.6891151741</v>
      </c>
      <c r="J74" s="15">
        <v>119215.969</v>
      </c>
      <c r="K74" s="15">
        <v>33.119251336898401</v>
      </c>
      <c r="L74" s="15">
        <v>7.0320705081243888</v>
      </c>
      <c r="M74" s="15">
        <v>5.0505214089780983</v>
      </c>
      <c r="N74" s="15">
        <v>3013.6173483101311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837768.38350014319</v>
      </c>
      <c r="I75" s="15">
        <v>1924814.0756916872</v>
      </c>
      <c r="J75" s="15">
        <v>192445.7181</v>
      </c>
      <c r="K75" s="15">
        <v>24.759358288770056</v>
      </c>
      <c r="L75" s="15">
        <v>9.3194649258690649</v>
      </c>
      <c r="M75" s="15">
        <v>1.511497025343278</v>
      </c>
      <c r="N75" s="15">
        <v>901.90166294440382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NL34</v>
      </c>
      <c r="E76" s="15">
        <f>VLOOKUP(G76,[1]NUTS_Europa!$A$2:$C$81,3,FALSE)</f>
        <v>218</v>
      </c>
      <c r="F76" s="15">
        <v>71</v>
      </c>
      <c r="G76" s="15">
        <v>74</v>
      </c>
      <c r="H76" s="15">
        <v>2837073.7426444283</v>
      </c>
      <c r="I76" s="15">
        <v>1443430.4664225364</v>
      </c>
      <c r="J76" s="15">
        <v>117768.50930000001</v>
      </c>
      <c r="K76" s="15">
        <v>3.6363636363636367</v>
      </c>
      <c r="L76" s="15">
        <v>8.9367797908723574</v>
      </c>
      <c r="M76" s="15">
        <v>8.9977427933730816</v>
      </c>
      <c r="N76" s="15">
        <v>4803.0739633682033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NL41</v>
      </c>
      <c r="E77" s="15">
        <f>VLOOKUP(G77,[1]NUTS_Europa!$A$2:$C$81,3,FALSE)</f>
        <v>218</v>
      </c>
      <c r="F77" s="15">
        <v>71</v>
      </c>
      <c r="G77" s="15">
        <v>75</v>
      </c>
      <c r="H77" s="15">
        <v>2490219.7563797939</v>
      </c>
      <c r="I77" s="15">
        <v>1443430.4664225364</v>
      </c>
      <c r="J77" s="15">
        <v>126450.71709999999</v>
      </c>
      <c r="K77" s="15">
        <v>3.6363636363636367</v>
      </c>
      <c r="L77" s="15">
        <v>8.9367797908723574</v>
      </c>
      <c r="M77" s="15">
        <v>8.9977427933730816</v>
      </c>
      <c r="N77" s="15">
        <v>4803.0739633682033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2430914.2415192355</v>
      </c>
      <c r="I78" s="15">
        <v>1582272.654280147</v>
      </c>
      <c r="J78" s="15">
        <v>120125.8052</v>
      </c>
      <c r="K78" s="15">
        <v>9.5716577540106957</v>
      </c>
      <c r="L78" s="15">
        <v>8.7180932322954501</v>
      </c>
      <c r="M78" s="15">
        <v>8.9977427933730816</v>
      </c>
      <c r="N78" s="15">
        <v>4803.0739633682033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PT11</v>
      </c>
      <c r="E79" s="15">
        <f>VLOOKUP(G79,[1]NUTS_Europa!$A$2:$C$81,3,FALSE)</f>
        <v>288</v>
      </c>
      <c r="F79" s="15">
        <v>72</v>
      </c>
      <c r="G79" s="15">
        <v>76</v>
      </c>
      <c r="H79" s="15">
        <v>593261.54343220894</v>
      </c>
      <c r="I79" s="15">
        <v>3184567.4109343337</v>
      </c>
      <c r="J79" s="15">
        <v>114346.8514</v>
      </c>
      <c r="K79" s="15">
        <v>47.441176470588239</v>
      </c>
      <c r="L79" s="15">
        <v>9.0176874894897434</v>
      </c>
      <c r="M79" s="15">
        <v>1.9024611467921977</v>
      </c>
      <c r="N79" s="15">
        <v>960.48207385839237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NL41</v>
      </c>
      <c r="E80" s="15">
        <f>VLOOKUP(G80,[1]NUTS_Europa!$A$2:$C$81,3,FALSE)</f>
        <v>218</v>
      </c>
      <c r="F80" s="15">
        <v>73</v>
      </c>
      <c r="G80" s="15">
        <v>75</v>
      </c>
      <c r="H80" s="15">
        <v>2211988.5622368986</v>
      </c>
      <c r="I80" s="15">
        <v>1394587.2963507064</v>
      </c>
      <c r="J80" s="15">
        <v>176841.96369999999</v>
      </c>
      <c r="K80" s="15">
        <v>6.6844919786096257</v>
      </c>
      <c r="L80" s="15">
        <v>10.997104625482285</v>
      </c>
      <c r="M80" s="15">
        <v>8.0286990363627755</v>
      </c>
      <c r="N80" s="15">
        <v>4803.0739633682033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617961.58907200187</v>
      </c>
      <c r="I81" s="15">
        <v>3025988.8983012768</v>
      </c>
      <c r="J81" s="15">
        <v>163171.4883</v>
      </c>
      <c r="K81" s="15">
        <v>44.95775401069519</v>
      </c>
      <c r="L81" s="15">
        <v>11.296698882676578</v>
      </c>
      <c r="M81" s="15">
        <v>1.7086791720628125</v>
      </c>
      <c r="N81" s="15">
        <v>960.48207385839237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2517854.2024435047</v>
      </c>
      <c r="I82" s="15">
        <v>1530619.6091502686</v>
      </c>
      <c r="J82" s="15">
        <v>127001.217</v>
      </c>
      <c r="K82" s="15">
        <v>16.454545454545453</v>
      </c>
      <c r="L82" s="15">
        <v>6.7426472127475865</v>
      </c>
      <c r="M82" s="15">
        <v>4.7011353025642819</v>
      </c>
      <c r="N82" s="15">
        <v>3013.6173483101311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766553.72554434254</v>
      </c>
      <c r="I83" s="15">
        <v>932760.96185369929</v>
      </c>
      <c r="J83" s="15">
        <v>113696.3812</v>
      </c>
      <c r="K83" s="15">
        <v>4.0106951871657754</v>
      </c>
      <c r="L83" s="15">
        <v>9.0300416304922635</v>
      </c>
      <c r="M83" s="15">
        <v>1.4069343440323983</v>
      </c>
      <c r="N83" s="15">
        <v>901.90166294440382</v>
      </c>
    </row>
    <row r="84" spans="2:29" s="15" customFormat="1" x14ac:dyDescent="0.25">
      <c r="N84" s="15">
        <f>SUM(N4:N83)</f>
        <v>276063.00411233504</v>
      </c>
    </row>
    <row r="85" spans="2:29" s="15" customFormat="1" x14ac:dyDescent="0.25">
      <c r="B85" s="15" t="s">
        <v>13</v>
      </c>
    </row>
    <row r="86" spans="2:29" s="15" customFormat="1" x14ac:dyDescent="0.25">
      <c r="B86" s="15" t="str">
        <f>B3</f>
        <v>nodo inicial</v>
      </c>
      <c r="C86" s="15" t="str">
        <f t="shared" ref="C86:H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">
        <v>106</v>
      </c>
      <c r="J86" s="15" t="str">
        <f t="shared" ref="J86:O86" si="1">I3</f>
        <v>Coste fijo</v>
      </c>
      <c r="K86" s="15" t="str">
        <f t="shared" si="1"/>
        <v>flow</v>
      </c>
      <c r="L86" s="15" t="str">
        <f t="shared" si="1"/>
        <v>TiempoNav</v>
      </c>
      <c r="M86" s="15" t="str">
        <f t="shared" si="1"/>
        <v>TiempoPort</v>
      </c>
      <c r="N86" s="15" t="str">
        <f t="shared" si="1"/>
        <v>TiempoCD</v>
      </c>
      <c r="O86" s="15" t="str">
        <f t="shared" si="1"/>
        <v>offer</v>
      </c>
      <c r="P86" s="15" t="s">
        <v>107</v>
      </c>
      <c r="Q86" s="15" t="s">
        <v>108</v>
      </c>
      <c r="R86" s="15" t="s">
        <v>109</v>
      </c>
      <c r="S86" s="15" t="s">
        <v>11</v>
      </c>
      <c r="T86" s="15" t="s">
        <v>12</v>
      </c>
      <c r="U86" s="15" t="s">
        <v>110</v>
      </c>
      <c r="V86" s="15" t="s">
        <v>111</v>
      </c>
      <c r="W86" s="15" t="s">
        <v>112</v>
      </c>
      <c r="X86" s="15" t="s">
        <v>113</v>
      </c>
      <c r="Y86" s="15" t="s">
        <v>114</v>
      </c>
    </row>
    <row r="87" spans="2:29" s="15" customFormat="1" x14ac:dyDescent="0.25">
      <c r="B87" s="15" t="str">
        <f>VLOOKUP(F87,[1]NUTS_Europa!$A$2:$C$81,2,FALSE)</f>
        <v>DE80</v>
      </c>
      <c r="C87" s="15">
        <f>VLOOKUP(F87,[1]NUTS_Europa!$A$2:$C$81,3,FALSE)</f>
        <v>1069</v>
      </c>
      <c r="D87" s="15" t="str">
        <f>VLOOKUP(G87,[1]NUTS_Europa!$A$2:$C$81,2,FALSE)</f>
        <v>ES11</v>
      </c>
      <c r="E87" s="15">
        <f>VLOOKUP(G87,[1]NUTS_Europa!$A$2:$C$81,3,FALSE)</f>
        <v>288</v>
      </c>
      <c r="F87" s="15">
        <v>6</v>
      </c>
      <c r="G87" s="15">
        <v>11</v>
      </c>
      <c r="H87" s="15">
        <v>507486.76609089732</v>
      </c>
      <c r="I87" s="15">
        <f>J87/31</f>
        <v>122841.77596729623</v>
      </c>
      <c r="J87" s="15">
        <v>3808095.0549861831</v>
      </c>
      <c r="K87" s="15">
        <v>142841.86170000001</v>
      </c>
      <c r="L87" s="15">
        <v>61.965240641711233</v>
      </c>
      <c r="M87" s="15">
        <v>8.7299381810615806</v>
      </c>
      <c r="N87" s="15">
        <v>1.6096719378396291</v>
      </c>
      <c r="O87" s="17">
        <v>960.48207385839237</v>
      </c>
      <c r="P87" s="15">
        <f>N87*(R87/O87)</f>
        <v>1.2133516228098926</v>
      </c>
      <c r="Q87" s="15">
        <f>P87+M87+L87</f>
        <v>71.908530445582699</v>
      </c>
      <c r="R87" s="15">
        <v>724</v>
      </c>
      <c r="S87" s="15">
        <f>H87*(R87/O87)</f>
        <v>382537.50762242742</v>
      </c>
      <c r="T87" s="15">
        <f>2*I87</f>
        <v>245683.55193459245</v>
      </c>
      <c r="U87" s="15">
        <f>T87+S87</f>
        <v>628221.05955701985</v>
      </c>
      <c r="V87" s="15" t="str">
        <f>VLOOKUP(B87,NUTS_Europa!$B$2:$F$41,5,FALSE)</f>
        <v>Mecklenburg-Vorpommern</v>
      </c>
      <c r="W87" s="15" t="str">
        <f>VLOOKUP(C87,Puertos!$N$3:$O$27,2,FALSE)</f>
        <v>Hamburgo</v>
      </c>
      <c r="X87" s="15" t="str">
        <f>VLOOKUP(D87,NUTS_Europa!$B$2:$F$41,5,FALSE)</f>
        <v>Galicia</v>
      </c>
      <c r="Y87" s="15" t="str">
        <f>VLOOKUP(E87,Puertos!$N$3:$O$27,2,FALSE)</f>
        <v>Vigo</v>
      </c>
      <c r="Z87" s="15">
        <f>Q87/24</f>
        <v>2.9961887685659456</v>
      </c>
      <c r="AA87" s="15">
        <f>SUM(Q87:Q90)</f>
        <v>237.04334340155532</v>
      </c>
      <c r="AB87" s="15">
        <f>AA87/24</f>
        <v>9.876805975064805</v>
      </c>
      <c r="AC87" s="15">
        <f>AB87/7</f>
        <v>1.4109722821521149</v>
      </c>
    </row>
    <row r="88" spans="2:29" s="15" customFormat="1" x14ac:dyDescent="0.25">
      <c r="B88" s="15" t="str">
        <f>VLOOKUP(G88,[1]NUTS_Europa!$A$2:$C$81,2,FALSE)</f>
        <v>ES11</v>
      </c>
      <c r="C88" s="15">
        <f>VLOOKUP(G88,[1]NUTS_Europa!$A$2:$C$81,3,FALSE)</f>
        <v>288</v>
      </c>
      <c r="D88" s="15" t="str">
        <f>VLOOKUP(F88,[1]NUTS_Europa!$A$2:$C$81,2,FALSE)</f>
        <v>DEA1</v>
      </c>
      <c r="E88" s="15">
        <f>VLOOKUP(F88,[1]NUTS_Europa!$A$2:$C$81,3,FALSE)</f>
        <v>253</v>
      </c>
      <c r="F88" s="15">
        <v>9</v>
      </c>
      <c r="G88" s="15">
        <v>11</v>
      </c>
      <c r="H88" s="15">
        <v>527683.66935745324</v>
      </c>
      <c r="I88" s="15">
        <f t="shared" ref="I88:I115" si="2">J88/31</f>
        <v>102727.98099788174</v>
      </c>
      <c r="J88" s="15">
        <v>3184567.4109343337</v>
      </c>
      <c r="K88" s="15">
        <v>142392.87169999999</v>
      </c>
      <c r="L88" s="15">
        <v>47.441176470588239</v>
      </c>
      <c r="M88" s="15">
        <v>9.0176874894897434</v>
      </c>
      <c r="N88" s="15">
        <v>1.9024611467921977</v>
      </c>
      <c r="O88" s="17">
        <v>960.48207385839237</v>
      </c>
      <c r="P88" s="15">
        <f t="shared" ref="P88:P151" si="3">N88*(R88/O88)</f>
        <v>1.4340526572707528</v>
      </c>
      <c r="Q88" s="15">
        <f t="shared" ref="Q88:Q151" si="4">P88+M88+L88</f>
        <v>57.892916617348732</v>
      </c>
      <c r="R88" s="15">
        <v>724</v>
      </c>
      <c r="S88" s="15">
        <f t="shared" ref="S88:S151" si="5">H88*(R88/O88)</f>
        <v>397761.69385449897</v>
      </c>
      <c r="T88" s="15">
        <f t="shared" ref="T88:T90" si="6">2*I88</f>
        <v>205455.96199576347</v>
      </c>
      <c r="U88" s="15">
        <f t="shared" ref="U88:U151" si="7">T88+S88</f>
        <v>603217.65585026238</v>
      </c>
      <c r="V88" s="15" t="str">
        <f>VLOOKUP(B88,NUTS_Europa!$B$2:$F$41,5,FALSE)</f>
        <v>Galicia</v>
      </c>
      <c r="W88" s="15" t="str">
        <f>VLOOKUP(C88,Puertos!$N$3:$O$27,2,FALSE)</f>
        <v>Vigo</v>
      </c>
      <c r="X88" s="15" t="str">
        <f>VLOOKUP(D88,NUTS_Europa!$B$2:$F$41,5,FALSE)</f>
        <v>Düsseldorf</v>
      </c>
      <c r="Y88" s="15" t="str">
        <f>VLOOKUP(E88,Puertos!$N$3:$O$27,2,FALSE)</f>
        <v>Amberes</v>
      </c>
      <c r="Z88" s="15">
        <f t="shared" ref="Z88:Z115" si="8">Q88/24</f>
        <v>2.4122048590561973</v>
      </c>
    </row>
    <row r="89" spans="2:29" s="15" customFormat="1" x14ac:dyDescent="0.25">
      <c r="B89" s="15" t="str">
        <f>VLOOKUP(F89,[1]NUTS_Europa!$A$2:$C$81,2,FALSE)</f>
        <v>DEA1</v>
      </c>
      <c r="C89" s="15">
        <f>VLOOKUP(F89,[1]NUTS_Europa!$A$2:$C$81,3,FALSE)</f>
        <v>253</v>
      </c>
      <c r="D89" s="15" t="str">
        <f>VLOOKUP(G89,[1]NUTS_Europa!$A$2:$C$81,2,FALSE)</f>
        <v>FRG0</v>
      </c>
      <c r="E89" s="15">
        <f>VLOOKUP(G89,[1]NUTS_Europa!$A$2:$C$81,3,FALSE)</f>
        <v>282</v>
      </c>
      <c r="F89" s="15">
        <v>9</v>
      </c>
      <c r="G89" s="15">
        <v>22</v>
      </c>
      <c r="H89" s="15">
        <v>472664.91218737443</v>
      </c>
      <c r="I89" s="15">
        <f t="shared" si="2"/>
        <v>83167.268767289293</v>
      </c>
      <c r="J89" s="15">
        <v>2578185.331785968</v>
      </c>
      <c r="K89" s="15">
        <v>507158.32770000002</v>
      </c>
      <c r="L89" s="15">
        <v>35.71764705882353</v>
      </c>
      <c r="M89" s="15">
        <v>9.5088484376223477</v>
      </c>
      <c r="N89" s="15">
        <v>1.737507325640167</v>
      </c>
      <c r="O89" s="17">
        <v>760.20697826459991</v>
      </c>
      <c r="P89" s="15">
        <f t="shared" si="3"/>
        <v>1.5221905506812907</v>
      </c>
      <c r="Q89" s="15">
        <f t="shared" si="4"/>
        <v>46.748686047127165</v>
      </c>
      <c r="R89" s="15">
        <v>666</v>
      </c>
      <c r="S89" s="15">
        <f t="shared" si="5"/>
        <v>414090.95222383365</v>
      </c>
      <c r="T89" s="15">
        <f t="shared" si="6"/>
        <v>166334.53753457859</v>
      </c>
      <c r="U89" s="15">
        <f t="shared" si="7"/>
        <v>580425.48975841224</v>
      </c>
      <c r="V89" s="15" t="str">
        <f>VLOOKUP(B89,NUTS_Europa!$B$2:$F$41,5,FALSE)</f>
        <v>Düsseldorf</v>
      </c>
      <c r="W89" s="15" t="str">
        <f>VLOOKUP(C89,Puertos!$N$3:$O$27,2,FALSE)</f>
        <v>Amberes</v>
      </c>
      <c r="X89" s="15" t="str">
        <f>VLOOKUP(D89,NUTS_Europa!$B$2:$F$41,5,FALSE)</f>
        <v>Pays de la Loire</v>
      </c>
      <c r="Y89" s="15" t="str">
        <f>VLOOKUP(E89,Puertos!$N$3:$O$27,2,FALSE)</f>
        <v>Saint Nazaire</v>
      </c>
      <c r="Z89" s="15">
        <f t="shared" si="8"/>
        <v>1.9478619186302986</v>
      </c>
    </row>
    <row r="90" spans="2:29" s="15" customFormat="1" x14ac:dyDescent="0.25">
      <c r="B90" s="15" t="str">
        <f>VLOOKUP(G90,[1]NUTS_Europa!$A$2:$C$81,2,FALSE)</f>
        <v>FRG0</v>
      </c>
      <c r="C90" s="15">
        <f>VLOOKUP(G90,[1]NUTS_Europa!$A$2:$C$81,3,FALSE)</f>
        <v>282</v>
      </c>
      <c r="D90" s="15" t="str">
        <f>VLOOKUP(F90,[1]NUTS_Europa!$A$2:$C$81,2,FALSE)</f>
        <v>DE80</v>
      </c>
      <c r="E90" s="15">
        <f>VLOOKUP(F90,[1]NUTS_Europa!$A$2:$C$81,3,FALSE)</f>
        <v>1069</v>
      </c>
      <c r="F90" s="15">
        <v>6</v>
      </c>
      <c r="G90" s="15">
        <v>22</v>
      </c>
      <c r="H90" s="15">
        <v>457563.45115546911</v>
      </c>
      <c r="I90" s="15">
        <f t="shared" si="2"/>
        <v>102888.37369023122</v>
      </c>
      <c r="J90" s="15">
        <v>3189539.5843971679</v>
      </c>
      <c r="K90" s="15">
        <v>137713.6226</v>
      </c>
      <c r="L90" s="15">
        <v>49.952941176470588</v>
      </c>
      <c r="M90" s="15">
        <v>9.2210991291941866</v>
      </c>
      <c r="N90" s="15">
        <v>1.5057691122322086</v>
      </c>
      <c r="O90" s="17">
        <v>760.20697826459991</v>
      </c>
      <c r="P90" s="15">
        <f t="shared" si="3"/>
        <v>1.3191699858319357</v>
      </c>
      <c r="Q90" s="15">
        <f t="shared" si="4"/>
        <v>60.493210291496709</v>
      </c>
      <c r="R90" s="15">
        <v>666</v>
      </c>
      <c r="S90" s="15">
        <f t="shared" si="5"/>
        <v>400860.90654573642</v>
      </c>
      <c r="T90" s="15">
        <f t="shared" si="6"/>
        <v>205776.74738046245</v>
      </c>
      <c r="U90" s="15">
        <f t="shared" si="7"/>
        <v>606637.65392619884</v>
      </c>
      <c r="V90" s="15" t="str">
        <f>VLOOKUP(B90,NUTS_Europa!$B$2:$F$41,5,FALSE)</f>
        <v>Pays de la Loire</v>
      </c>
      <c r="W90" s="15" t="str">
        <f>VLOOKUP(C90,Puertos!$N$3:$O$27,2,FALSE)</f>
        <v>Saint Nazaire</v>
      </c>
      <c r="X90" s="15" t="str">
        <f>VLOOKUP(D90,NUTS_Europa!$B$2:$F$41,5,FALSE)</f>
        <v>Mecklenburg-Vorpommern</v>
      </c>
      <c r="Y90" s="15" t="str">
        <f>VLOOKUP(E90,Puertos!$N$3:$O$27,2,FALSE)</f>
        <v>Hamburgo</v>
      </c>
      <c r="Z90" s="15">
        <f t="shared" si="8"/>
        <v>2.520550428812363</v>
      </c>
    </row>
    <row r="91" spans="2:29" s="15" customFormat="1" x14ac:dyDescent="0.25">
      <c r="O91" s="17"/>
    </row>
    <row r="92" spans="2:29" s="15" customFormat="1" x14ac:dyDescent="0.25">
      <c r="B92" s="15" t="s">
        <v>14</v>
      </c>
      <c r="O92" s="17"/>
    </row>
    <row r="93" spans="2:29" s="15" customFormat="1" x14ac:dyDescent="0.25">
      <c r="B93" s="15" t="str">
        <f>B86</f>
        <v>nodo inicial</v>
      </c>
      <c r="C93" s="15" t="str">
        <f t="shared" ref="C93:H93" si="9">C86</f>
        <v>puerto O</v>
      </c>
      <c r="D93" s="15" t="str">
        <f t="shared" si="9"/>
        <v>nodo final</v>
      </c>
      <c r="E93" s="15" t="str">
        <f t="shared" si="9"/>
        <v>puerto D</v>
      </c>
      <c r="F93" s="15" t="str">
        <f t="shared" si="9"/>
        <v>Var1</v>
      </c>
      <c r="G93" s="15" t="str">
        <f t="shared" si="9"/>
        <v>Var2</v>
      </c>
      <c r="H93" s="15" t="str">
        <f t="shared" si="9"/>
        <v>Coste variable</v>
      </c>
      <c r="I93" s="15" t="str">
        <f t="shared" ref="I93:P93" si="10">I86</f>
        <v>Coste fijo/buque</v>
      </c>
      <c r="J93" s="15" t="str">
        <f t="shared" si="10"/>
        <v>Coste fijo</v>
      </c>
      <c r="K93" s="15" t="str">
        <f t="shared" si="10"/>
        <v>flow</v>
      </c>
      <c r="L93" s="15" t="str">
        <f t="shared" si="10"/>
        <v>TiempoNav</v>
      </c>
      <c r="M93" s="15" t="str">
        <f t="shared" si="10"/>
        <v>TiempoPort</v>
      </c>
      <c r="N93" s="15" t="str">
        <f t="shared" si="10"/>
        <v>TiempoCD</v>
      </c>
      <c r="O93" s="17" t="str">
        <f t="shared" si="10"/>
        <v>offer</v>
      </c>
      <c r="P93" s="15" t="str">
        <f t="shared" si="10"/>
        <v>Tiempo C/D</v>
      </c>
      <c r="Q93" s="15" t="str">
        <f t="shared" ref="Q93:Y93" si="11">Q86</f>
        <v>Tiempo total</v>
      </c>
      <c r="R93" s="15" t="str">
        <f t="shared" si="11"/>
        <v>TEUs/buque</v>
      </c>
      <c r="S93" s="15" t="str">
        <f t="shared" si="11"/>
        <v>Coste variable</v>
      </c>
      <c r="T93" s="15" t="str">
        <f t="shared" si="11"/>
        <v>Coste fijo</v>
      </c>
      <c r="U93" s="15" t="str">
        <f t="shared" si="11"/>
        <v>Coste Total</v>
      </c>
      <c r="V93" s="15" t="str">
        <f t="shared" si="11"/>
        <v>Nodo inicial</v>
      </c>
      <c r="W93" s="15" t="str">
        <f t="shared" si="11"/>
        <v>Puerto O</v>
      </c>
      <c r="X93" s="15" t="str">
        <f t="shared" si="11"/>
        <v>Nodo final</v>
      </c>
      <c r="Y93" s="15" t="str">
        <f t="shared" si="11"/>
        <v>Puerto D</v>
      </c>
    </row>
    <row r="94" spans="2:29" s="15" customFormat="1" x14ac:dyDescent="0.25">
      <c r="B94" s="15" t="str">
        <f>VLOOKUP(F94,[1]NUTS_Europa!$A$2:$C$81,2,FALSE)</f>
        <v>FRJ1</v>
      </c>
      <c r="C94" s="15">
        <f>VLOOKUP(F94,[1]NUTS_Europa!$A$2:$C$81,3,FALSE)</f>
        <v>1064</v>
      </c>
      <c r="D94" s="15" t="str">
        <f>VLOOKUP(G94,[1]NUTS_Europa!$A$2:$C$81,2,FALSE)</f>
        <v>PT16</v>
      </c>
      <c r="E94" s="15">
        <f>VLOOKUP(G94,[1]NUTS_Europa!$A$2:$C$81,3,FALSE)</f>
        <v>294</v>
      </c>
      <c r="F94" s="15">
        <v>66</v>
      </c>
      <c r="G94" s="15">
        <v>78</v>
      </c>
      <c r="H94" s="15">
        <v>2755808.5648832647</v>
      </c>
      <c r="I94" s="15">
        <f t="shared" si="2"/>
        <v>75349.054487586269</v>
      </c>
      <c r="J94" s="15">
        <v>2335820.6891151741</v>
      </c>
      <c r="K94" s="15">
        <v>119215.969</v>
      </c>
      <c r="L94" s="15">
        <v>33.119251336898401</v>
      </c>
      <c r="M94" s="15">
        <v>7.0320705081243888</v>
      </c>
      <c r="N94" s="15">
        <v>5.0505214089780983</v>
      </c>
      <c r="O94" s="17">
        <v>3013.6173483101311</v>
      </c>
      <c r="P94" s="15">
        <f t="shared" si="3"/>
        <v>1.2133516228098926</v>
      </c>
      <c r="Q94" s="15">
        <f t="shared" si="4"/>
        <v>41.364673467832681</v>
      </c>
      <c r="R94" s="15">
        <v>724</v>
      </c>
      <c r="S94" s="15">
        <f t="shared" si="5"/>
        <v>662063.28487400163</v>
      </c>
      <c r="T94" s="15">
        <f>I94</f>
        <v>75349.054487586269</v>
      </c>
      <c r="U94" s="15">
        <f t="shared" si="7"/>
        <v>737412.33936158789</v>
      </c>
      <c r="V94" s="15" t="str">
        <f>VLOOKUP(B94,NUTS_Europa!$B$2:$F$41,5,FALSE)</f>
        <v>Languedoc-Roussillon</v>
      </c>
      <c r="W94" s="15" t="str">
        <f>VLOOKUP(C94,Puertos!$N$3:$O$27,2,FALSE)</f>
        <v>Valencia</v>
      </c>
      <c r="X94" s="15" t="str">
        <f>VLOOKUP(D94,NUTS_Europa!$B$2:$F$41,5,FALSE)</f>
        <v>Centro (PT)</v>
      </c>
      <c r="Y94" s="15" t="str">
        <f>VLOOKUP(E94,Puertos!$N$3:$O$27,2,FALSE)</f>
        <v>Lisboa</v>
      </c>
      <c r="Z94" s="15">
        <f t="shared" si="8"/>
        <v>1.723528061159695</v>
      </c>
      <c r="AA94" s="15">
        <f>SUM(Q94:Q97)</f>
        <v>115.12124736997558</v>
      </c>
      <c r="AB94" s="15">
        <f>AA94/24</f>
        <v>4.7967186404156488</v>
      </c>
      <c r="AC94" s="15">
        <f>AB94/7</f>
        <v>0.68524552005937844</v>
      </c>
    </row>
    <row r="95" spans="2:29" s="15" customFormat="1" x14ac:dyDescent="0.25">
      <c r="B95" s="15" t="str">
        <f>VLOOKUP(G95,[1]NUTS_Europa!$A$2:$C$81,2,FALSE)</f>
        <v>PT16</v>
      </c>
      <c r="C95" s="15">
        <f>VLOOKUP(G95,[1]NUTS_Europa!$A$2:$C$81,3,FALSE)</f>
        <v>294</v>
      </c>
      <c r="D95" s="15" t="str">
        <f>VLOOKUP(F95,[1]NUTS_Europa!$A$2:$C$81,2,FALSE)</f>
        <v>PT15</v>
      </c>
      <c r="E95" s="15">
        <f>VLOOKUP(F95,[1]NUTS_Europa!$A$2:$C$81,3,FALSE)</f>
        <v>61</v>
      </c>
      <c r="F95" s="15">
        <v>77</v>
      </c>
      <c r="G95" s="15">
        <v>78</v>
      </c>
      <c r="H95" s="15">
        <v>2517854.2024435047</v>
      </c>
      <c r="I95" s="15">
        <f t="shared" si="2"/>
        <v>49374.826101621569</v>
      </c>
      <c r="J95" s="15">
        <v>1530619.6091502686</v>
      </c>
      <c r="K95" s="15">
        <v>127001.217</v>
      </c>
      <c r="L95" s="15">
        <v>16.454545454545453</v>
      </c>
      <c r="M95" s="15">
        <v>6.7426472127475865</v>
      </c>
      <c r="N95" s="15">
        <v>4.7011353025642819</v>
      </c>
      <c r="O95" s="17">
        <v>3013.6173483101311</v>
      </c>
      <c r="P95" s="15">
        <f t="shared" si="3"/>
        <v>1.1294141112391398</v>
      </c>
      <c r="Q95" s="15">
        <f t="shared" si="4"/>
        <v>24.326606778532181</v>
      </c>
      <c r="R95" s="15">
        <v>724</v>
      </c>
      <c r="S95" s="15">
        <f t="shared" si="5"/>
        <v>604896.45229554211</v>
      </c>
      <c r="T95" s="15">
        <f t="shared" ref="T95:T106" si="12">I95</f>
        <v>49374.826101621569</v>
      </c>
      <c r="U95" s="15">
        <f t="shared" si="7"/>
        <v>654271.27839716373</v>
      </c>
      <c r="V95" s="15" t="str">
        <f>VLOOKUP(B95,NUTS_Europa!$B$2:$F$41,5,FALSE)</f>
        <v>Centro (PT)</v>
      </c>
      <c r="W95" s="15" t="str">
        <f>VLOOKUP(C95,Puertos!$N$3:$O$27,2,FALSE)</f>
        <v>Lisboa</v>
      </c>
      <c r="X95" s="15" t="str">
        <f>VLOOKUP(D95,NUTS_Europa!$B$2:$F$41,5,FALSE)</f>
        <v>Algarve</v>
      </c>
      <c r="Y95" s="15" t="str">
        <f>VLOOKUP(E95,Puertos!$N$3:$O$27,2,FALSE)</f>
        <v>Algeciras</v>
      </c>
      <c r="Z95" s="15">
        <f t="shared" si="8"/>
        <v>1.0136086157721742</v>
      </c>
    </row>
    <row r="96" spans="2:29" s="15" customFormat="1" x14ac:dyDescent="0.25">
      <c r="B96" s="15" t="str">
        <f>VLOOKUP(F96,[1]NUTS_Europa!$A$2:$C$81,2,FALSE)</f>
        <v>PT15</v>
      </c>
      <c r="C96" s="15">
        <f>VLOOKUP(F96,[1]NUTS_Europa!$A$2:$C$81,3,FALSE)</f>
        <v>61</v>
      </c>
      <c r="D96" s="15" t="str">
        <f>VLOOKUP(G96,[1]NUTS_Europa!$A$2:$C$81,2,FALSE)</f>
        <v>PT17</v>
      </c>
      <c r="E96" s="15">
        <f>VLOOKUP(G96,[1]NUTS_Europa!$A$2:$C$81,3,FALSE)</f>
        <v>297</v>
      </c>
      <c r="F96" s="15">
        <v>77</v>
      </c>
      <c r="G96" s="15">
        <v>79</v>
      </c>
      <c r="H96" s="15">
        <v>766553.72554434254</v>
      </c>
      <c r="I96" s="15">
        <f t="shared" si="2"/>
        <v>30089.063285603203</v>
      </c>
      <c r="J96" s="15">
        <v>932760.96185369929</v>
      </c>
      <c r="K96" s="15">
        <v>113696.3812</v>
      </c>
      <c r="L96" s="15">
        <v>4.0106951871657754</v>
      </c>
      <c r="M96" s="15">
        <v>9.0300416304922635</v>
      </c>
      <c r="N96" s="15">
        <v>1.4069343440323983</v>
      </c>
      <c r="O96" s="17">
        <v>901.90166294440382</v>
      </c>
      <c r="P96" s="15">
        <f t="shared" si="3"/>
        <v>1.1138144688187099</v>
      </c>
      <c r="Q96" s="15">
        <f t="shared" si="4"/>
        <v>14.15455128647675</v>
      </c>
      <c r="R96" s="15">
        <v>714</v>
      </c>
      <c r="S96" s="15">
        <f t="shared" si="5"/>
        <v>606850.37241404783</v>
      </c>
      <c r="T96" s="15">
        <f t="shared" si="12"/>
        <v>30089.063285603203</v>
      </c>
      <c r="U96" s="15">
        <f t="shared" si="7"/>
        <v>636939.43569965102</v>
      </c>
      <c r="V96" s="15" t="str">
        <f>VLOOKUP(B96,NUTS_Europa!$B$2:$F$41,5,FALSE)</f>
        <v>Algarve</v>
      </c>
      <c r="W96" s="15" t="str">
        <f>VLOOKUP(C96,Puertos!$N$3:$O$27,2,FALSE)</f>
        <v>Algeciras</v>
      </c>
      <c r="X96" s="15" t="str">
        <f>VLOOKUP(D96,NUTS_Europa!$B$2:$F$41,5,FALSE)</f>
        <v>Área Metropolitana de Lisboa</v>
      </c>
      <c r="Y96" s="15" t="str">
        <f>VLOOKUP(E96,Puertos!$N$3:$O$27,2,FALSE)</f>
        <v>Cádiz</v>
      </c>
      <c r="Z96" s="15">
        <f t="shared" si="8"/>
        <v>0.58977297026986453</v>
      </c>
    </row>
    <row r="97" spans="2:29" s="15" customFormat="1" x14ac:dyDescent="0.25">
      <c r="B97" s="15" t="str">
        <f>VLOOKUP(G97,[1]NUTS_Europa!$A$2:$C$81,2,FALSE)</f>
        <v>PT17</v>
      </c>
      <c r="C97" s="15">
        <f>VLOOKUP(G97,[1]NUTS_Europa!$A$2:$C$81,3,FALSE)</f>
        <v>297</v>
      </c>
      <c r="D97" s="15" t="str">
        <f>VLOOKUP(F97,[1]NUTS_Europa!$A$2:$C$81,2,FALSE)</f>
        <v>FRJ1</v>
      </c>
      <c r="E97" s="15">
        <f>VLOOKUP(F97,[1]NUTS_Europa!$A$2:$C$81,3,FALSE)</f>
        <v>1064</v>
      </c>
      <c r="F97" s="15">
        <v>66</v>
      </c>
      <c r="G97" s="15">
        <v>79</v>
      </c>
      <c r="H97" s="15">
        <v>837768.38350014319</v>
      </c>
      <c r="I97" s="15">
        <f t="shared" si="2"/>
        <v>62090.776635215712</v>
      </c>
      <c r="J97" s="15">
        <v>1924814.0756916872</v>
      </c>
      <c r="K97" s="15">
        <v>192445.7181</v>
      </c>
      <c r="L97" s="15">
        <v>24.759358288770056</v>
      </c>
      <c r="M97" s="15">
        <v>9.3194649258690649</v>
      </c>
      <c r="N97" s="15">
        <v>1.511497025343278</v>
      </c>
      <c r="O97" s="17">
        <v>901.90166294440382</v>
      </c>
      <c r="P97" s="15">
        <f t="shared" si="3"/>
        <v>1.1965926224948389</v>
      </c>
      <c r="Q97" s="15">
        <f t="shared" si="4"/>
        <v>35.275415837133963</v>
      </c>
      <c r="R97" s="15">
        <v>714</v>
      </c>
      <c r="S97" s="15">
        <f t="shared" si="5"/>
        <v>663228.21034201281</v>
      </c>
      <c r="T97" s="15">
        <f t="shared" si="12"/>
        <v>62090.776635215712</v>
      </c>
      <c r="U97" s="15">
        <f t="shared" si="7"/>
        <v>725318.98697722855</v>
      </c>
      <c r="V97" s="15" t="str">
        <f>VLOOKUP(B97,NUTS_Europa!$B$2:$F$41,5,FALSE)</f>
        <v>Área Metropolitana de Lisboa</v>
      </c>
      <c r="W97" s="15" t="str">
        <f>VLOOKUP(C97,Puertos!$N$3:$O$27,2,FALSE)</f>
        <v>Cádiz</v>
      </c>
      <c r="X97" s="15" t="str">
        <f>VLOOKUP(D97,NUTS_Europa!$B$2:$F$41,5,FALSE)</f>
        <v>Languedoc-Roussillon</v>
      </c>
      <c r="Y97" s="15" t="str">
        <f>VLOOKUP(E97,Puertos!$N$3:$O$27,2,FALSE)</f>
        <v>Valencia</v>
      </c>
      <c r="Z97" s="15">
        <f t="shared" si="8"/>
        <v>1.4698089932139151</v>
      </c>
    </row>
    <row r="98" spans="2:29" s="15" customFormat="1" x14ac:dyDescent="0.25">
      <c r="O98" s="17"/>
    </row>
    <row r="99" spans="2:29" s="15" customFormat="1" x14ac:dyDescent="0.25">
      <c r="B99" s="15" t="s">
        <v>15</v>
      </c>
      <c r="O99" s="17"/>
    </row>
    <row r="100" spans="2:29" s="15" customFormat="1" x14ac:dyDescent="0.25">
      <c r="B100" s="15" t="str">
        <f>B93</f>
        <v>nodo inicial</v>
      </c>
      <c r="C100" s="15" t="str">
        <f t="shared" ref="C100:H100" si="13">C93</f>
        <v>puerto O</v>
      </c>
      <c r="D100" s="15" t="str">
        <f t="shared" si="13"/>
        <v>nodo final</v>
      </c>
      <c r="E100" s="15" t="str">
        <f t="shared" si="13"/>
        <v>puerto D</v>
      </c>
      <c r="F100" s="15" t="str">
        <f t="shared" si="13"/>
        <v>Var1</v>
      </c>
      <c r="G100" s="15" t="str">
        <f t="shared" si="13"/>
        <v>Var2</v>
      </c>
      <c r="H100" s="15" t="str">
        <f t="shared" si="13"/>
        <v>Coste variable</v>
      </c>
      <c r="I100" s="15" t="str">
        <f t="shared" ref="I100:P100" si="14">I93</f>
        <v>Coste fijo/buque</v>
      </c>
      <c r="J100" s="15" t="str">
        <f t="shared" si="14"/>
        <v>Coste fijo</v>
      </c>
      <c r="K100" s="15" t="str">
        <f t="shared" si="14"/>
        <v>flow</v>
      </c>
      <c r="L100" s="15" t="str">
        <f t="shared" si="14"/>
        <v>TiempoNav</v>
      </c>
      <c r="M100" s="15" t="str">
        <f t="shared" si="14"/>
        <v>TiempoPort</v>
      </c>
      <c r="N100" s="15" t="str">
        <f t="shared" si="14"/>
        <v>TiempoCD</v>
      </c>
      <c r="O100" s="17" t="str">
        <f t="shared" si="14"/>
        <v>offer</v>
      </c>
      <c r="P100" s="15" t="str">
        <f t="shared" si="14"/>
        <v>Tiempo C/D</v>
      </c>
      <c r="Q100" s="15" t="str">
        <f t="shared" ref="Q100:Y100" si="15">Q93</f>
        <v>Tiempo total</v>
      </c>
      <c r="R100" s="15" t="str">
        <f t="shared" si="15"/>
        <v>TEUs/buque</v>
      </c>
      <c r="S100" s="15" t="str">
        <f t="shared" si="15"/>
        <v>Coste variable</v>
      </c>
      <c r="T100" s="15" t="str">
        <f t="shared" si="15"/>
        <v>Coste fijo</v>
      </c>
      <c r="U100" s="15" t="str">
        <f t="shared" si="15"/>
        <v>Coste Total</v>
      </c>
      <c r="V100" s="15" t="str">
        <f t="shared" si="15"/>
        <v>Nodo inicial</v>
      </c>
      <c r="W100" s="15" t="str">
        <f t="shared" si="15"/>
        <v>Puerto O</v>
      </c>
      <c r="X100" s="15" t="str">
        <f t="shared" si="15"/>
        <v>Nodo final</v>
      </c>
      <c r="Y100" s="15" t="str">
        <f t="shared" si="15"/>
        <v>Puerto D</v>
      </c>
    </row>
    <row r="101" spans="2:29" s="15" customFormat="1" x14ac:dyDescent="0.25">
      <c r="B101" s="15" t="str">
        <f>VLOOKUP(F101,[1]NUTS_Europa!$A$2:$C$81,2,FALSE)</f>
        <v>NL12</v>
      </c>
      <c r="C101" s="15">
        <f>VLOOKUP(F101,[1]NUTS_Europa!$A$2:$C$81,3,FALSE)</f>
        <v>250</v>
      </c>
      <c r="D101" s="15" t="str">
        <f>VLOOKUP(G101,[1]NUTS_Europa!$A$2:$C$81,2,FALSE)</f>
        <v>NL34</v>
      </c>
      <c r="E101" s="15">
        <f>VLOOKUP(G101,[1]NUTS_Europa!$A$2:$C$81,3,FALSE)</f>
        <v>218</v>
      </c>
      <c r="F101" s="15">
        <v>71</v>
      </c>
      <c r="G101" s="15">
        <v>74</v>
      </c>
      <c r="H101" s="15">
        <v>2837073.7426444283</v>
      </c>
      <c r="I101" s="15">
        <f t="shared" si="2"/>
        <v>46562.2731104044</v>
      </c>
      <c r="J101" s="15">
        <v>1443430.4664225364</v>
      </c>
      <c r="K101" s="15">
        <v>117768.50930000001</v>
      </c>
      <c r="L101" s="15">
        <v>3.6363636363636367</v>
      </c>
      <c r="M101" s="15">
        <v>8.9367797908723574</v>
      </c>
      <c r="N101" s="15">
        <v>8.9977427933730816</v>
      </c>
      <c r="O101" s="17">
        <v>4803.0739633682033</v>
      </c>
      <c r="P101" s="15">
        <f t="shared" si="3"/>
        <v>0</v>
      </c>
      <c r="Q101" s="15">
        <f t="shared" si="4"/>
        <v>12.573143427235994</v>
      </c>
      <c r="S101" s="15">
        <f t="shared" si="5"/>
        <v>0</v>
      </c>
      <c r="T101" s="15">
        <f t="shared" si="12"/>
        <v>46562.2731104044</v>
      </c>
      <c r="U101" s="15">
        <f t="shared" si="7"/>
        <v>46562.2731104044</v>
      </c>
      <c r="V101" s="15" t="str">
        <f>VLOOKUP(B101,NUTS_Europa!$B$2:$F$41,5,FALSE)</f>
        <v>Friesland (NL)</v>
      </c>
      <c r="W101" s="15" t="str">
        <f>VLOOKUP(C101,Puertos!$N$3:$O$27,2,FALSE)</f>
        <v>Rotterdam</v>
      </c>
      <c r="X101" s="15" t="str">
        <f>VLOOKUP(D101,NUTS_Europa!$B$2:$F$41,5,FALSE)</f>
        <v>Zeeland</v>
      </c>
      <c r="Y101" s="15" t="str">
        <f>VLOOKUP(E101,Puertos!$N$3:$O$27,2,FALSE)</f>
        <v>Amsterdam</v>
      </c>
      <c r="Z101" s="15">
        <f t="shared" si="8"/>
        <v>0.52388097613483309</v>
      </c>
    </row>
    <row r="102" spans="2:29" s="15" customFormat="1" x14ac:dyDescent="0.25">
      <c r="B102" s="15" t="str">
        <f>VLOOKUP(G102,[1]NUTS_Europa!$A$2:$C$81,2,FALSE)</f>
        <v>NL34</v>
      </c>
      <c r="C102" s="15">
        <f>VLOOKUP(G102,[1]NUTS_Europa!$A$2:$C$81,3,FALSE)</f>
        <v>218</v>
      </c>
      <c r="D102" s="15" t="str">
        <f>VLOOKUP(F102,[1]NUTS_Europa!$A$2:$C$81,2,FALSE)</f>
        <v>NL32</v>
      </c>
      <c r="E102" s="15">
        <f>VLOOKUP(F102,[1]NUTS_Europa!$A$2:$C$81,3,FALSE)</f>
        <v>253</v>
      </c>
      <c r="F102" s="15">
        <v>72</v>
      </c>
      <c r="G102" s="15">
        <v>74</v>
      </c>
      <c r="H102" s="15">
        <v>2430914.2415192355</v>
      </c>
      <c r="I102" s="15">
        <f t="shared" si="2"/>
        <v>51041.053363875712</v>
      </c>
      <c r="J102" s="15">
        <v>1582272.654280147</v>
      </c>
      <c r="K102" s="15">
        <v>120125.8052</v>
      </c>
      <c r="L102" s="15">
        <v>9.5716577540106957</v>
      </c>
      <c r="M102" s="15">
        <v>8.7180932322954501</v>
      </c>
      <c r="N102" s="15">
        <v>8.9977427933730816</v>
      </c>
      <c r="O102" s="17">
        <v>4803.0739633682033</v>
      </c>
      <c r="P102" s="15">
        <f t="shared" si="3"/>
        <v>1.3562909570174195</v>
      </c>
      <c r="Q102" s="15">
        <f t="shared" si="4"/>
        <v>19.646041943323567</v>
      </c>
      <c r="R102" s="15">
        <v>724</v>
      </c>
      <c r="S102" s="15">
        <f t="shared" si="5"/>
        <v>366428.23414397758</v>
      </c>
      <c r="T102" s="15">
        <f t="shared" si="12"/>
        <v>51041.053363875712</v>
      </c>
      <c r="U102" s="15">
        <f t="shared" si="7"/>
        <v>417469.2875078533</v>
      </c>
      <c r="V102" s="15" t="str">
        <f>VLOOKUP(B102,NUTS_Europa!$B$2:$F$41,5,FALSE)</f>
        <v>Zeeland</v>
      </c>
      <c r="W102" s="15" t="str">
        <f>VLOOKUP(C102,Puertos!$N$3:$O$27,2,FALSE)</f>
        <v>Amsterdam</v>
      </c>
      <c r="X102" s="15" t="str">
        <f>VLOOKUP(D102,NUTS_Europa!$B$2:$F$41,5,FALSE)</f>
        <v>Noord-Holland</v>
      </c>
      <c r="Y102" s="15" t="str">
        <f>VLOOKUP(E102,Puertos!$N$3:$O$27,2,FALSE)</f>
        <v>Amberes</v>
      </c>
      <c r="Z102" s="15">
        <f t="shared" si="8"/>
        <v>0.81858508097181526</v>
      </c>
      <c r="AA102" s="15">
        <f>SUM(Q102:Q105)</f>
        <v>153.9732105621992</v>
      </c>
      <c r="AB102" s="15">
        <f>AA102/24</f>
        <v>6.415550440091633</v>
      </c>
      <c r="AC102" s="15">
        <f>AB102/7</f>
        <v>0.9165072057273761</v>
      </c>
    </row>
    <row r="103" spans="2:29" s="15" customFormat="1" x14ac:dyDescent="0.25">
      <c r="B103" s="15" t="str">
        <f>VLOOKUP(F103,[1]NUTS_Europa!$A$2:$C$81,2,FALSE)</f>
        <v>NL32</v>
      </c>
      <c r="C103" s="15">
        <f>VLOOKUP(F103,[1]NUTS_Europa!$A$2:$C$81,3,FALSE)</f>
        <v>253</v>
      </c>
      <c r="D103" s="15" t="str">
        <f>VLOOKUP(G103,[1]NUTS_Europa!$A$2:$C$81,2,FALSE)</f>
        <v>PT11</v>
      </c>
      <c r="E103" s="15">
        <f>VLOOKUP(G103,[1]NUTS_Europa!$A$2:$C$81,3,FALSE)</f>
        <v>288</v>
      </c>
      <c r="F103" s="15">
        <v>72</v>
      </c>
      <c r="G103" s="15">
        <v>76</v>
      </c>
      <c r="H103" s="15">
        <v>593261.54343220894</v>
      </c>
      <c r="I103" s="15">
        <f t="shared" si="2"/>
        <v>102727.98099788174</v>
      </c>
      <c r="J103" s="15">
        <v>3184567.4109343337</v>
      </c>
      <c r="K103" s="15">
        <v>114346.8514</v>
      </c>
      <c r="L103" s="15">
        <v>47.441176470588239</v>
      </c>
      <c r="M103" s="15">
        <v>9.0176874894897434</v>
      </c>
      <c r="N103" s="15">
        <v>1.9024611467921977</v>
      </c>
      <c r="O103" s="17">
        <v>960.48207385839237</v>
      </c>
      <c r="P103" s="15">
        <f t="shared" si="3"/>
        <v>1.4340526572707528</v>
      </c>
      <c r="Q103" s="15">
        <f t="shared" si="4"/>
        <v>57.892916617348732</v>
      </c>
      <c r="R103" s="15">
        <v>724</v>
      </c>
      <c r="S103" s="15">
        <f t="shared" si="5"/>
        <v>447193.51785449905</v>
      </c>
      <c r="T103" s="15">
        <f t="shared" si="12"/>
        <v>102727.98099788174</v>
      </c>
      <c r="U103" s="15">
        <f t="shared" si="7"/>
        <v>549921.49885238078</v>
      </c>
      <c r="V103" s="15" t="str">
        <f>VLOOKUP(B103,NUTS_Europa!$B$2:$F$41,5,FALSE)</f>
        <v>Noord-Holland</v>
      </c>
      <c r="W103" s="15" t="str">
        <f>VLOOKUP(C103,Puertos!$N$3:$O$27,2,FALSE)</f>
        <v>Amberes</v>
      </c>
      <c r="X103" s="15" t="str">
        <f>VLOOKUP(D103,NUTS_Europa!$B$2:$F$41,5,FALSE)</f>
        <v>Norte</v>
      </c>
      <c r="Y103" s="15" t="str">
        <f>VLOOKUP(E103,Puertos!$N$3:$O$27,2,FALSE)</f>
        <v>Vigo</v>
      </c>
      <c r="Z103" s="15">
        <f t="shared" si="8"/>
        <v>2.4122048590561973</v>
      </c>
    </row>
    <row r="104" spans="2:29" s="15" customFormat="1" x14ac:dyDescent="0.25">
      <c r="B104" s="15" t="str">
        <f>VLOOKUP(G104,[1]NUTS_Europa!$A$2:$C$81,2,FALSE)</f>
        <v>PT11</v>
      </c>
      <c r="C104" s="15">
        <f>VLOOKUP(G104,[1]NUTS_Europa!$A$2:$C$81,3,FALSE)</f>
        <v>288</v>
      </c>
      <c r="D104" s="15" t="str">
        <f>VLOOKUP(F104,[1]NUTS_Europa!$A$2:$C$81,2,FALSE)</f>
        <v>NL33</v>
      </c>
      <c r="E104" s="15">
        <f>VLOOKUP(F104,[1]NUTS_Europa!$A$2:$C$81,3,FALSE)</f>
        <v>220</v>
      </c>
      <c r="F104" s="15">
        <v>73</v>
      </c>
      <c r="G104" s="15">
        <v>76</v>
      </c>
      <c r="H104" s="15">
        <v>617961.58907200187</v>
      </c>
      <c r="I104" s="15">
        <f t="shared" si="2"/>
        <v>97612.545106492806</v>
      </c>
      <c r="J104" s="15">
        <v>3025988.8983012768</v>
      </c>
      <c r="K104" s="15">
        <v>163171.4883</v>
      </c>
      <c r="L104" s="15">
        <v>44.95775401069519</v>
      </c>
      <c r="M104" s="15">
        <v>11.296698882676578</v>
      </c>
      <c r="N104" s="15">
        <v>1.7086791720628125</v>
      </c>
      <c r="O104" s="17">
        <v>960.48207385839237</v>
      </c>
      <c r="P104" s="15">
        <f t="shared" si="3"/>
        <v>1.2879821021582796</v>
      </c>
      <c r="Q104" s="15">
        <f t="shared" si="4"/>
        <v>57.542434995530044</v>
      </c>
      <c r="R104" s="15">
        <v>724</v>
      </c>
      <c r="S104" s="15">
        <f t="shared" si="5"/>
        <v>465812.11941920314</v>
      </c>
      <c r="T104" s="15">
        <f t="shared" si="12"/>
        <v>97612.545106492806</v>
      </c>
      <c r="U104" s="15">
        <f t="shared" si="7"/>
        <v>563424.66452569596</v>
      </c>
      <c r="V104" s="15" t="str">
        <f>VLOOKUP(B104,NUTS_Europa!$B$2:$F$41,5,FALSE)</f>
        <v>Norte</v>
      </c>
      <c r="W104" s="15" t="str">
        <f>VLOOKUP(C104,Puertos!$N$3:$O$27,2,FALSE)</f>
        <v>Vigo</v>
      </c>
      <c r="X104" s="15" t="str">
        <f>VLOOKUP(D104,NUTS_Europa!$B$2:$F$41,5,FALSE)</f>
        <v>Zuid-Holland</v>
      </c>
      <c r="Y104" s="15" t="str">
        <f>VLOOKUP(E104,Puertos!$N$3:$O$27,2,FALSE)</f>
        <v>Zeebrugge</v>
      </c>
      <c r="Z104" s="15">
        <f t="shared" si="8"/>
        <v>2.397601458147085</v>
      </c>
    </row>
    <row r="105" spans="2:29" s="15" customFormat="1" x14ac:dyDescent="0.25">
      <c r="B105" s="15" t="str">
        <f>VLOOKUP(F105,[1]NUTS_Europa!$A$2:$C$81,2,FALSE)</f>
        <v>NL33</v>
      </c>
      <c r="C105" s="15">
        <f>VLOOKUP(F105,[1]NUTS_Europa!$A$2:$C$81,3,FALSE)</f>
        <v>220</v>
      </c>
      <c r="D105" s="15" t="str">
        <f>VLOOKUP(G105,[1]NUTS_Europa!$A$2:$C$81,2,FALSE)</f>
        <v>NL41</v>
      </c>
      <c r="E105" s="15">
        <f>VLOOKUP(G105,[1]NUTS_Europa!$A$2:$C$81,3,FALSE)</f>
        <v>218</v>
      </c>
      <c r="F105" s="15">
        <v>73</v>
      </c>
      <c r="G105" s="15">
        <v>75</v>
      </c>
      <c r="H105" s="15">
        <v>2211988.5622368986</v>
      </c>
      <c r="I105" s="15">
        <f t="shared" si="2"/>
        <v>44986.686979055041</v>
      </c>
      <c r="J105" s="15">
        <v>1394587.2963507064</v>
      </c>
      <c r="K105" s="15">
        <v>176841.96369999999</v>
      </c>
      <c r="L105" s="15">
        <v>6.6844919786096257</v>
      </c>
      <c r="M105" s="15">
        <v>10.997104625482285</v>
      </c>
      <c r="N105" s="15">
        <v>8.0286990363627755</v>
      </c>
      <c r="O105" s="17">
        <v>4803.0739633682033</v>
      </c>
      <c r="P105" s="15">
        <f t="shared" si="3"/>
        <v>1.2102204019049461</v>
      </c>
      <c r="Q105" s="15">
        <f t="shared" si="4"/>
        <v>18.891817005996856</v>
      </c>
      <c r="R105" s="15">
        <v>724</v>
      </c>
      <c r="S105" s="15">
        <f t="shared" si="5"/>
        <v>333428.07778384926</v>
      </c>
      <c r="T105" s="15">
        <f t="shared" si="12"/>
        <v>44986.686979055041</v>
      </c>
      <c r="U105" s="15">
        <f t="shared" si="7"/>
        <v>378414.76476290432</v>
      </c>
      <c r="V105" s="15" t="str">
        <f>VLOOKUP(B105,NUTS_Europa!$B$2:$F$41,5,FALSE)</f>
        <v>Zuid-Holland</v>
      </c>
      <c r="W105" s="15" t="str">
        <f>VLOOKUP(C105,Puertos!$N$3:$O$27,2,FALSE)</f>
        <v>Zeebrugge</v>
      </c>
      <c r="X105" s="15" t="str">
        <f>VLOOKUP(D105,NUTS_Europa!$B$2:$F$41,5,FALSE)</f>
        <v>Noord-Brabant</v>
      </c>
      <c r="Y105" s="15" t="str">
        <f>VLOOKUP(E105,Puertos!$N$3:$O$27,2,FALSE)</f>
        <v>Amsterdam</v>
      </c>
      <c r="Z105" s="15">
        <f t="shared" si="8"/>
        <v>0.78715904191653563</v>
      </c>
    </row>
    <row r="106" spans="2:29" s="15" customFormat="1" x14ac:dyDescent="0.25">
      <c r="B106" s="15" t="str">
        <f>VLOOKUP(G106,[1]NUTS_Europa!$A$2:$C$81,2,FALSE)</f>
        <v>NL41</v>
      </c>
      <c r="C106" s="15">
        <f>VLOOKUP(G106,[1]NUTS_Europa!$A$2:$C$81,3,FALSE)</f>
        <v>218</v>
      </c>
      <c r="D106" s="15" t="str">
        <f>VLOOKUP(F106,[1]NUTS_Europa!$A$2:$C$81,2,FALSE)</f>
        <v>NL12</v>
      </c>
      <c r="E106" s="15">
        <f>VLOOKUP(F106,[1]NUTS_Europa!$A$2:$C$81,3,FALSE)</f>
        <v>250</v>
      </c>
      <c r="F106" s="15">
        <v>71</v>
      </c>
      <c r="G106" s="15">
        <v>75</v>
      </c>
      <c r="H106" s="15">
        <v>2490219.7563797939</v>
      </c>
      <c r="I106" s="15">
        <f t="shared" si="2"/>
        <v>46562.2731104044</v>
      </c>
      <c r="J106" s="15">
        <v>1443430.4664225364</v>
      </c>
      <c r="K106" s="15">
        <v>126450.71709999999</v>
      </c>
      <c r="L106" s="15">
        <v>3.6363636363636367</v>
      </c>
      <c r="M106" s="15">
        <v>8.9367797908723574</v>
      </c>
      <c r="N106" s="15">
        <v>8.9977427933730816</v>
      </c>
      <c r="O106" s="17">
        <v>4803.0739633682033</v>
      </c>
      <c r="P106" s="15">
        <f t="shared" si="3"/>
        <v>0</v>
      </c>
      <c r="Q106" s="15">
        <f t="shared" si="4"/>
        <v>12.573143427235994</v>
      </c>
      <c r="S106" s="15">
        <f t="shared" si="5"/>
        <v>0</v>
      </c>
      <c r="T106" s="15">
        <f t="shared" si="12"/>
        <v>46562.2731104044</v>
      </c>
      <c r="U106" s="15">
        <f t="shared" si="7"/>
        <v>46562.2731104044</v>
      </c>
      <c r="V106" s="15" t="str">
        <f>VLOOKUP(B106,NUTS_Europa!$B$2:$F$41,5,FALSE)</f>
        <v>Noord-Brabant</v>
      </c>
      <c r="W106" s="15" t="str">
        <f>VLOOKUP(C106,Puertos!$N$3:$O$27,2,FALSE)</f>
        <v>Amsterdam</v>
      </c>
      <c r="X106" s="15" t="str">
        <f>VLOOKUP(D106,NUTS_Europa!$B$2:$F$41,5,FALSE)</f>
        <v>Friesland (NL)</v>
      </c>
      <c r="Y106" s="15" t="str">
        <f>VLOOKUP(E106,Puertos!$N$3:$O$27,2,FALSE)</f>
        <v>Rotterdam</v>
      </c>
      <c r="Z106" s="15">
        <f t="shared" si="8"/>
        <v>0.52388097613483309</v>
      </c>
    </row>
    <row r="107" spans="2:29" s="15" customFormat="1" x14ac:dyDescent="0.25">
      <c r="O107" s="17"/>
    </row>
    <row r="108" spans="2:29" s="15" customFormat="1" x14ac:dyDescent="0.25">
      <c r="B108" s="15" t="s">
        <v>20</v>
      </c>
      <c r="O108" s="17"/>
    </row>
    <row r="109" spans="2:29" s="15" customFormat="1" x14ac:dyDescent="0.25">
      <c r="B109" s="15" t="str">
        <f>B100</f>
        <v>nodo inicial</v>
      </c>
      <c r="C109" s="15" t="str">
        <f t="shared" ref="C109:H109" si="16">C100</f>
        <v>puerto O</v>
      </c>
      <c r="D109" s="15" t="str">
        <f t="shared" si="16"/>
        <v>nodo final</v>
      </c>
      <c r="E109" s="15" t="str">
        <f t="shared" si="16"/>
        <v>puerto D</v>
      </c>
      <c r="F109" s="15" t="str">
        <f t="shared" si="16"/>
        <v>Var1</v>
      </c>
      <c r="G109" s="15" t="str">
        <f t="shared" si="16"/>
        <v>Var2</v>
      </c>
      <c r="H109" s="15" t="str">
        <f t="shared" si="16"/>
        <v>Coste variable</v>
      </c>
      <c r="I109" s="15" t="str">
        <f t="shared" ref="I109:P109" si="17">I100</f>
        <v>Coste fijo/buque</v>
      </c>
      <c r="J109" s="15" t="str">
        <f t="shared" si="17"/>
        <v>Coste fijo</v>
      </c>
      <c r="K109" s="15" t="str">
        <f t="shared" si="17"/>
        <v>flow</v>
      </c>
      <c r="L109" s="15" t="str">
        <f t="shared" si="17"/>
        <v>TiempoNav</v>
      </c>
      <c r="M109" s="15" t="str">
        <f t="shared" si="17"/>
        <v>TiempoPort</v>
      </c>
      <c r="N109" s="15" t="str">
        <f t="shared" si="17"/>
        <v>TiempoCD</v>
      </c>
      <c r="O109" s="17" t="str">
        <f t="shared" si="17"/>
        <v>offer</v>
      </c>
      <c r="P109" s="15" t="str">
        <f t="shared" si="17"/>
        <v>Tiempo C/D</v>
      </c>
      <c r="Q109" s="15" t="str">
        <f t="shared" ref="Q109:Y109" si="18">Q100</f>
        <v>Tiempo total</v>
      </c>
      <c r="R109" s="15" t="str">
        <f t="shared" si="18"/>
        <v>TEUs/buque</v>
      </c>
      <c r="S109" s="15" t="str">
        <f t="shared" si="18"/>
        <v>Coste variable</v>
      </c>
      <c r="T109" s="15" t="str">
        <f t="shared" si="18"/>
        <v>Coste fijo</v>
      </c>
      <c r="U109" s="15" t="str">
        <f t="shared" si="18"/>
        <v>Coste Total</v>
      </c>
      <c r="V109" s="15" t="str">
        <f t="shared" si="18"/>
        <v>Nodo inicial</v>
      </c>
      <c r="W109" s="15" t="str">
        <f t="shared" si="18"/>
        <v>Puerto O</v>
      </c>
      <c r="X109" s="15" t="str">
        <f t="shared" si="18"/>
        <v>Nodo final</v>
      </c>
      <c r="Y109" s="15" t="str">
        <f t="shared" si="18"/>
        <v>Puerto D</v>
      </c>
    </row>
    <row r="110" spans="2:29" s="15" customFormat="1" x14ac:dyDescent="0.25">
      <c r="B110" s="15" t="str">
        <f>VLOOKUP(F110,[1]NUTS_Europa!$A$2:$C$81,2,FALSE)</f>
        <v>ES21</v>
      </c>
      <c r="C110" s="15">
        <f>VLOOKUP(F110,[1]NUTS_Europa!$A$2:$C$81,3,FALSE)</f>
        <v>1063</v>
      </c>
      <c r="D110" s="15" t="str">
        <f>VLOOKUP(G110,[1]NUTS_Europa!$A$2:$C$81,2,FALSE)</f>
        <v>ES61</v>
      </c>
      <c r="E110" s="15">
        <f>VLOOKUP(G110,[1]NUTS_Europa!$A$2:$C$81,3,FALSE)</f>
        <v>297</v>
      </c>
      <c r="F110" s="15">
        <v>54</v>
      </c>
      <c r="G110" s="15">
        <v>57</v>
      </c>
      <c r="H110" s="15">
        <v>1055817.9199836885</v>
      </c>
      <c r="I110" s="15">
        <f t="shared" si="2"/>
        <v>352894.46405031398</v>
      </c>
      <c r="J110" s="15">
        <v>10939728.385559734</v>
      </c>
      <c r="K110" s="15">
        <v>199597.76430000001</v>
      </c>
      <c r="L110" s="15">
        <v>31.336898395721928</v>
      </c>
      <c r="M110" s="15">
        <v>10.82126941020336</v>
      </c>
      <c r="N110" s="15">
        <v>1.511497025343278</v>
      </c>
      <c r="O110" s="17">
        <v>901.90166294440382</v>
      </c>
      <c r="P110" s="15">
        <f t="shared" si="3"/>
        <v>0</v>
      </c>
      <c r="Q110" s="15">
        <f t="shared" si="4"/>
        <v>42.158167805925288</v>
      </c>
      <c r="S110" s="15">
        <f t="shared" si="5"/>
        <v>0</v>
      </c>
      <c r="U110" s="15">
        <f t="shared" si="7"/>
        <v>0</v>
      </c>
      <c r="V110" s="15" t="str">
        <f>VLOOKUP(B110,NUTS_Europa!$B$2:$F$41,5,FALSE)</f>
        <v>País Vasco</v>
      </c>
      <c r="W110" s="15" t="str">
        <f>VLOOKUP(C110,Puertos!$N$3:$O$27,2,FALSE)</f>
        <v>Barcelona</v>
      </c>
      <c r="X110" s="15" t="str">
        <f>VLOOKUP(D110,NUTS_Europa!$B$2:$F$41,5,FALSE)</f>
        <v>Andalucía</v>
      </c>
      <c r="Y110" s="15" t="str">
        <f>VLOOKUP(E110,Puertos!$N$3:$O$27,2,FALSE)</f>
        <v>Cádiz</v>
      </c>
      <c r="Z110" s="15">
        <f t="shared" si="8"/>
        <v>1.7565903252468871</v>
      </c>
    </row>
    <row r="111" spans="2:29" s="15" customFormat="1" x14ac:dyDescent="0.25">
      <c r="B111" s="15" t="str">
        <f>VLOOKUP(G111,[1]NUTS_Europa!$A$2:$C$81,2,FALSE)</f>
        <v>ES61</v>
      </c>
      <c r="C111" s="15">
        <f>VLOOKUP(G111,[1]NUTS_Europa!$A$2:$C$81,3,FALSE)</f>
        <v>297</v>
      </c>
      <c r="D111" s="15" t="str">
        <f>VLOOKUP(F111,[1]NUTS_Europa!$A$2:$C$81,2,FALSE)</f>
        <v>ES52</v>
      </c>
      <c r="E111" s="15">
        <f>VLOOKUP(F111,[1]NUTS_Europa!$A$2:$C$81,3,FALSE)</f>
        <v>1063</v>
      </c>
      <c r="F111" s="15">
        <v>56</v>
      </c>
      <c r="G111" s="15">
        <v>57</v>
      </c>
      <c r="H111" s="15">
        <v>766873.88042286399</v>
      </c>
      <c r="I111" s="15">
        <f t="shared" si="2"/>
        <v>352894.46405031398</v>
      </c>
      <c r="J111" s="15">
        <v>10939728.385559734</v>
      </c>
      <c r="K111" s="15">
        <v>176841.96369999999</v>
      </c>
      <c r="L111" s="15">
        <v>31.336898395721928</v>
      </c>
      <c r="M111" s="15">
        <v>10.82126941020336</v>
      </c>
      <c r="N111" s="15">
        <v>1.511497025343278</v>
      </c>
      <c r="O111" s="17">
        <v>901.90166294440382</v>
      </c>
      <c r="P111" s="15">
        <f t="shared" si="3"/>
        <v>0</v>
      </c>
      <c r="Q111" s="15">
        <f t="shared" si="4"/>
        <v>42.158167805925288</v>
      </c>
      <c r="S111" s="15">
        <f t="shared" si="5"/>
        <v>0</v>
      </c>
      <c r="U111" s="15">
        <f t="shared" si="7"/>
        <v>0</v>
      </c>
      <c r="V111" s="15" t="str">
        <f>VLOOKUP(B111,NUTS_Europa!$B$2:$F$41,5,FALSE)</f>
        <v>Andalucía</v>
      </c>
      <c r="W111" s="15" t="str">
        <f>VLOOKUP(C111,Puertos!$N$3:$O$27,2,FALSE)</f>
        <v>Cádiz</v>
      </c>
      <c r="X111" s="15" t="str">
        <f>VLOOKUP(D111,NUTS_Europa!$B$2:$F$41,5,FALSE)</f>
        <v xml:space="preserve">Comunitat Valenciana </v>
      </c>
      <c r="Y111" s="15" t="str">
        <f>VLOOKUP(E111,Puertos!$N$3:$O$27,2,FALSE)</f>
        <v>Barcelona</v>
      </c>
      <c r="Z111" s="15">
        <f t="shared" si="8"/>
        <v>1.7565903252468871</v>
      </c>
    </row>
    <row r="112" spans="2:29" s="15" customFormat="1" x14ac:dyDescent="0.25">
      <c r="B112" s="15" t="str">
        <f>VLOOKUP(F112,[1]NUTS_Europa!$A$2:$C$81,2,FALSE)</f>
        <v>ES52</v>
      </c>
      <c r="C112" s="15">
        <f>VLOOKUP(F112,[1]NUTS_Europa!$A$2:$C$81,3,FALSE)</f>
        <v>1063</v>
      </c>
      <c r="D112" s="15" t="str">
        <f>VLOOKUP(G112,[1]NUTS_Europa!$A$2:$C$81,2,FALSE)</f>
        <v>ES62</v>
      </c>
      <c r="E112" s="15">
        <f>VLOOKUP(G112,[1]NUTS_Europa!$A$2:$C$81,3,FALSE)</f>
        <v>462</v>
      </c>
      <c r="F112" s="15">
        <v>56</v>
      </c>
      <c r="G112" s="15">
        <v>58</v>
      </c>
      <c r="H112" s="15">
        <v>1058334.6872627917</v>
      </c>
      <c r="I112" s="15">
        <f t="shared" si="2"/>
        <v>342457.41712988063</v>
      </c>
      <c r="J112" s="15">
        <v>10616179.9310263</v>
      </c>
      <c r="K112" s="15">
        <v>163171.4883</v>
      </c>
      <c r="L112" s="15">
        <v>24.598930481283425</v>
      </c>
      <c r="M112" s="15">
        <v>8.5783275588460715</v>
      </c>
      <c r="N112" s="15">
        <v>1.6342367823033064</v>
      </c>
      <c r="O112" s="17">
        <v>975.13977658640761</v>
      </c>
      <c r="P112" s="15">
        <f t="shared" si="3"/>
        <v>1.2133516228098926</v>
      </c>
      <c r="Q112" s="15">
        <f t="shared" si="4"/>
        <v>34.39060966293939</v>
      </c>
      <c r="R112" s="15">
        <v>724</v>
      </c>
      <c r="S112" s="15">
        <f t="shared" si="5"/>
        <v>785768.69898647279</v>
      </c>
      <c r="T112" s="15">
        <f>2*I112</f>
        <v>684914.83425976126</v>
      </c>
      <c r="U112" s="15">
        <f t="shared" si="7"/>
        <v>1470683.5332462341</v>
      </c>
      <c r="V112" s="15" t="str">
        <f>VLOOKUP(B112,NUTS_Europa!$B$2:$F$41,5,FALSE)</f>
        <v xml:space="preserve">Comunitat Valenciana </v>
      </c>
      <c r="W112" s="15" t="str">
        <f>VLOOKUP(C112,Puertos!$N$3:$O$27,2,FALSE)</f>
        <v>Barcelona</v>
      </c>
      <c r="X112" s="15" t="str">
        <f>VLOOKUP(D112,NUTS_Europa!$B$2:$F$41,5,FALSE)</f>
        <v>Región de Murcia</v>
      </c>
      <c r="Y112" s="15" t="str">
        <f>VLOOKUP(E112,Puertos!$N$3:$O$27,2,FALSE)</f>
        <v>Málaga</v>
      </c>
      <c r="Z112" s="15">
        <f t="shared" si="8"/>
        <v>1.4329420692891413</v>
      </c>
      <c r="AA112" s="15">
        <f>SUM(Q112:Q115)</f>
        <v>255.20523198452446</v>
      </c>
      <c r="AB112" s="15">
        <f>AA112/24</f>
        <v>10.633551332688519</v>
      </c>
      <c r="AC112" s="15">
        <f>AB112/7</f>
        <v>1.5190787618126456</v>
      </c>
    </row>
    <row r="113" spans="2:26" s="15" customFormat="1" x14ac:dyDescent="0.25">
      <c r="B113" s="15" t="str">
        <f>VLOOKUP(G113,[1]NUTS_Europa!$A$2:$C$81,2,FALSE)</f>
        <v>ES62</v>
      </c>
      <c r="C113" s="15">
        <f>VLOOKUP(G113,[1]NUTS_Europa!$A$2:$C$81,3,FALSE)</f>
        <v>462</v>
      </c>
      <c r="D113" s="15" t="str">
        <f>VLOOKUP(F113,[1]NUTS_Europa!$A$2:$C$81,2,FALSE)</f>
        <v>ES51</v>
      </c>
      <c r="E113" s="15">
        <f>VLOOKUP(F113,[1]NUTS_Europa!$A$2:$C$81,3,FALSE)</f>
        <v>1064</v>
      </c>
      <c r="F113" s="15">
        <v>55</v>
      </c>
      <c r="G113" s="15">
        <v>58</v>
      </c>
      <c r="H113" s="15">
        <v>1046641.3763820025</v>
      </c>
      <c r="I113" s="15">
        <f t="shared" si="2"/>
        <v>51480.197357150617</v>
      </c>
      <c r="J113" s="15">
        <v>1595886.118071669</v>
      </c>
      <c r="K113" s="15">
        <v>114203.5226</v>
      </c>
      <c r="L113" s="15">
        <v>17.807486631016044</v>
      </c>
      <c r="M113" s="15">
        <v>7.0765230745117762</v>
      </c>
      <c r="N113" s="15">
        <v>1.6342367823033064</v>
      </c>
      <c r="O113" s="17">
        <v>975.13977658640761</v>
      </c>
      <c r="P113" s="15">
        <f t="shared" si="3"/>
        <v>1.2133516228098926</v>
      </c>
      <c r="Q113" s="15">
        <f t="shared" si="4"/>
        <v>26.097361328337712</v>
      </c>
      <c r="R113" s="15">
        <v>724</v>
      </c>
      <c r="S113" s="15">
        <f t="shared" si="5"/>
        <v>777086.91071266506</v>
      </c>
      <c r="T113" s="15">
        <f t="shared" ref="T113:T115" si="19">2*I113</f>
        <v>102960.39471430123</v>
      </c>
      <c r="U113" s="15">
        <f t="shared" si="7"/>
        <v>880047.30542696628</v>
      </c>
      <c r="V113" s="15" t="str">
        <f>VLOOKUP(B113,NUTS_Europa!$B$2:$F$41,5,FALSE)</f>
        <v>Región de Murcia</v>
      </c>
      <c r="W113" s="15" t="str">
        <f>VLOOKUP(C113,Puertos!$N$3:$O$27,2,FALSE)</f>
        <v>Málaga</v>
      </c>
      <c r="X113" s="15" t="str">
        <f>VLOOKUP(D113,NUTS_Europa!$B$2:$F$41,5,FALSE)</f>
        <v>Cataluña</v>
      </c>
      <c r="Y113" s="15" t="str">
        <f>VLOOKUP(E113,Puertos!$N$3:$O$27,2,FALSE)</f>
        <v>Valencia</v>
      </c>
      <c r="Z113" s="15">
        <f t="shared" si="8"/>
        <v>1.0873900553474047</v>
      </c>
    </row>
    <row r="114" spans="2:26" s="15" customFormat="1" x14ac:dyDescent="0.25">
      <c r="B114" s="15" t="str">
        <f>VLOOKUP(F114,[1]NUTS_Europa!$A$2:$C$81,2,FALSE)</f>
        <v>ES51</v>
      </c>
      <c r="C114" s="15">
        <f>VLOOKUP(F114,[1]NUTS_Europa!$A$2:$C$81,3,FALSE)</f>
        <v>1064</v>
      </c>
      <c r="D114" s="15" t="str">
        <f>VLOOKUP(G114,[1]NUTS_Europa!$A$2:$C$81,2,FALSE)</f>
        <v>FRD2</v>
      </c>
      <c r="E114" s="15">
        <f>VLOOKUP(G114,[1]NUTS_Europa!$A$2:$C$81,3,FALSE)</f>
        <v>271</v>
      </c>
      <c r="F114" s="15">
        <v>55</v>
      </c>
      <c r="G114" s="15">
        <v>60</v>
      </c>
      <c r="H114" s="15">
        <v>170363.52098564262</v>
      </c>
      <c r="I114" s="15">
        <f t="shared" si="2"/>
        <v>149787.69435567106</v>
      </c>
      <c r="J114" s="15">
        <v>4643418.5250258027</v>
      </c>
      <c r="K114" s="15">
        <v>507158.32770000002</v>
      </c>
      <c r="L114" s="15">
        <v>82.406417112299465</v>
      </c>
      <c r="M114" s="15">
        <v>10.137963478783295</v>
      </c>
      <c r="N114" s="15">
        <v>0.64088777032564392</v>
      </c>
      <c r="O114" s="17">
        <v>323.56046576339998</v>
      </c>
      <c r="P114" s="15">
        <f t="shared" si="3"/>
        <v>0.64088777032564392</v>
      </c>
      <c r="Q114" s="15">
        <f t="shared" si="4"/>
        <v>93.185268361408404</v>
      </c>
      <c r="R114" s="17">
        <f>O114</f>
        <v>323.56046576339998</v>
      </c>
      <c r="S114" s="15">
        <f t="shared" si="5"/>
        <v>170363.52098564262</v>
      </c>
      <c r="T114" s="15">
        <f t="shared" si="19"/>
        <v>299575.38871134212</v>
      </c>
      <c r="U114" s="15">
        <f t="shared" si="7"/>
        <v>469938.90969698475</v>
      </c>
      <c r="V114" s="15" t="str">
        <f>VLOOKUP(B114,NUTS_Europa!$B$2:$F$41,5,FALSE)</f>
        <v>Cataluña</v>
      </c>
      <c r="W114" s="15" t="str">
        <f>VLOOKUP(C114,Puertos!$N$3:$O$27,2,FALSE)</f>
        <v>Valencia</v>
      </c>
      <c r="X114" s="15" t="str">
        <f>VLOOKUP(D114,NUTS_Europa!$B$2:$F$41,5,FALSE)</f>
        <v xml:space="preserve">Haute-Normandie </v>
      </c>
      <c r="Y114" s="15" t="str">
        <f>VLOOKUP(E114,Puertos!$N$3:$O$27,2,FALSE)</f>
        <v>Lyon</v>
      </c>
      <c r="Z114" s="15">
        <f t="shared" si="8"/>
        <v>3.8827195150586835</v>
      </c>
    </row>
    <row r="115" spans="2:26" s="15" customFormat="1" x14ac:dyDescent="0.25">
      <c r="B115" s="15" t="str">
        <f>VLOOKUP(G115,[1]NUTS_Europa!$A$2:$C$81,2,FALSE)</f>
        <v>FRD2</v>
      </c>
      <c r="C115" s="15">
        <f>VLOOKUP(G115,[1]NUTS_Europa!$A$2:$C$81,3,FALSE)</f>
        <v>271</v>
      </c>
      <c r="D115" s="15" t="str">
        <f>VLOOKUP(F115,[1]NUTS_Europa!$A$2:$C$81,2,FALSE)</f>
        <v>ES21</v>
      </c>
      <c r="E115" s="15">
        <f>VLOOKUP(F115,[1]NUTS_Europa!$A$2:$C$81,3,FALSE)</f>
        <v>1063</v>
      </c>
      <c r="F115" s="15">
        <v>54</v>
      </c>
      <c r="G115" s="15">
        <v>60</v>
      </c>
      <c r="H115" s="15">
        <v>278286.24218795553</v>
      </c>
      <c r="I115" s="15">
        <f t="shared" si="2"/>
        <v>441115.24376813322</v>
      </c>
      <c r="J115" s="15">
        <v>13674572.55681213</v>
      </c>
      <c r="K115" s="15">
        <v>159445.52859999999</v>
      </c>
      <c r="L115" s="15">
        <v>89.251336898395721</v>
      </c>
      <c r="M115" s="15">
        <v>11.639767963117592</v>
      </c>
      <c r="N115" s="15">
        <v>0.64088777032564392</v>
      </c>
      <c r="O115" s="17">
        <v>323.56046576339998</v>
      </c>
      <c r="P115" s="15">
        <f t="shared" si="3"/>
        <v>0.64088777032564392</v>
      </c>
      <c r="Q115" s="15">
        <f t="shared" si="4"/>
        <v>101.53199263183896</v>
      </c>
      <c r="R115" s="17">
        <f>O115</f>
        <v>323.56046576339998</v>
      </c>
      <c r="S115" s="15">
        <f t="shared" si="5"/>
        <v>278286.24218795553</v>
      </c>
      <c r="T115" s="15">
        <f t="shared" si="19"/>
        <v>882230.48753626645</v>
      </c>
      <c r="U115" s="15">
        <f t="shared" si="7"/>
        <v>1160516.7297242219</v>
      </c>
      <c r="V115" s="15" t="str">
        <f>VLOOKUP(B115,NUTS_Europa!$B$2:$F$41,5,FALSE)</f>
        <v xml:space="preserve">Haute-Normandie </v>
      </c>
      <c r="W115" s="15" t="str">
        <f>VLOOKUP(C115,Puertos!$N$3:$O$27,2,FALSE)</f>
        <v>Lyon</v>
      </c>
      <c r="X115" s="15" t="str">
        <f>VLOOKUP(D115,NUTS_Europa!$B$2:$F$41,5,FALSE)</f>
        <v>País Vasco</v>
      </c>
      <c r="Y115" s="15" t="str">
        <f>VLOOKUP(E115,Puertos!$N$3:$O$27,2,FALSE)</f>
        <v>Barcelona</v>
      </c>
      <c r="Z115" s="15">
        <f t="shared" si="8"/>
        <v>4.2304996929932903</v>
      </c>
    </row>
    <row r="116" spans="2:26" s="15" customFormat="1" x14ac:dyDescent="0.25"/>
    <row r="117" spans="2:26" s="15" customFormat="1" x14ac:dyDescent="0.25">
      <c r="B117" s="15" t="s">
        <v>27</v>
      </c>
    </row>
    <row r="118" spans="2:26" s="15" customFormat="1" x14ac:dyDescent="0.25">
      <c r="B118" s="15" t="str">
        <f>B109</f>
        <v>nodo inicial</v>
      </c>
      <c r="C118" s="15" t="str">
        <f t="shared" ref="C118:H118" si="20">C109</f>
        <v>puerto O</v>
      </c>
      <c r="D118" s="15" t="str">
        <f t="shared" si="20"/>
        <v>nodo final</v>
      </c>
      <c r="E118" s="15" t="str">
        <f t="shared" si="20"/>
        <v>puerto D</v>
      </c>
      <c r="F118" s="15" t="str">
        <f t="shared" si="20"/>
        <v>Var1</v>
      </c>
      <c r="G118" s="15" t="str">
        <f t="shared" si="20"/>
        <v>Var2</v>
      </c>
      <c r="H118" s="15" t="str">
        <f t="shared" si="20"/>
        <v>Coste variable</v>
      </c>
      <c r="I118" s="15" t="str">
        <f t="shared" ref="I118:N118" si="21">J109</f>
        <v>Coste fijo</v>
      </c>
      <c r="J118" s="15" t="str">
        <f t="shared" si="21"/>
        <v>flow</v>
      </c>
      <c r="K118" s="15" t="str">
        <f t="shared" si="21"/>
        <v>TiempoNav</v>
      </c>
      <c r="L118" s="15" t="str">
        <f t="shared" si="21"/>
        <v>TiempoPort</v>
      </c>
      <c r="M118" s="15" t="str">
        <f t="shared" si="21"/>
        <v>TiempoCD</v>
      </c>
      <c r="N118" s="15" t="str">
        <f t="shared" si="21"/>
        <v>offer</v>
      </c>
    </row>
    <row r="119" spans="2:26" s="15" customFormat="1" x14ac:dyDescent="0.25">
      <c r="B119" s="15" t="str">
        <f>VLOOKUP(F119,[1]NUTS_Europa!$A$2:$C$81,2,FALSE)</f>
        <v>BE21</v>
      </c>
      <c r="C119" s="15">
        <f>VLOOKUP(F119,[1]NUTS_Europa!$A$2:$C$81,3,FALSE)</f>
        <v>253</v>
      </c>
      <c r="D119" s="15" t="str">
        <f>VLOOKUP(G119,[1]NUTS_Europa!$A$2:$C$81,2,FALSE)</f>
        <v>FRD2</v>
      </c>
      <c r="E119" s="15">
        <f>VLOOKUP(G119,[1]NUTS_Europa!$A$2:$C$81,3,FALSE)</f>
        <v>269</v>
      </c>
      <c r="F119" s="15">
        <v>1</v>
      </c>
      <c r="G119" s="15">
        <v>20</v>
      </c>
      <c r="H119" s="15">
        <v>2424121.7586334166</v>
      </c>
      <c r="I119" s="15">
        <v>1880572.9342947495</v>
      </c>
      <c r="J119" s="15">
        <v>191087.21979999999</v>
      </c>
      <c r="K119" s="15">
        <v>14.754545454545456</v>
      </c>
      <c r="L119" s="15">
        <v>12.341174768868395</v>
      </c>
      <c r="M119" s="15">
        <v>33.891057840455574</v>
      </c>
      <c r="N119" s="15">
        <v>14828.264773842575</v>
      </c>
    </row>
    <row r="120" spans="2:26" s="15" customFormat="1" x14ac:dyDescent="0.25">
      <c r="B120" s="15" t="s">
        <v>21</v>
      </c>
      <c r="C120" s="15">
        <v>269</v>
      </c>
      <c r="D120" s="15" t="s">
        <v>43</v>
      </c>
      <c r="E120" s="15">
        <v>1069</v>
      </c>
      <c r="F120" s="15">
        <v>5</v>
      </c>
      <c r="G120" s="15">
        <v>20</v>
      </c>
      <c r="H120" s="15">
        <v>1985554.6343977337</v>
      </c>
      <c r="I120" s="15">
        <v>2439370.5320169409</v>
      </c>
      <c r="J120" s="15">
        <v>145277.79319999999</v>
      </c>
      <c r="K120" s="15">
        <v>27.863636363636363</v>
      </c>
      <c r="L120" s="15">
        <v>12.053425460440232</v>
      </c>
      <c r="M120" s="15">
        <v>29.370873621054205</v>
      </c>
      <c r="N120" s="15">
        <v>14828.264773842575</v>
      </c>
    </row>
    <row r="121" spans="2:26" s="15" customFormat="1" x14ac:dyDescent="0.25">
      <c r="B121" s="15" t="s">
        <v>43</v>
      </c>
      <c r="C121" s="15">
        <v>1069</v>
      </c>
      <c r="D121" s="15" t="s">
        <v>89</v>
      </c>
      <c r="E121" s="15">
        <v>218</v>
      </c>
      <c r="F121" s="15">
        <v>5</v>
      </c>
      <c r="G121" s="15">
        <v>32</v>
      </c>
      <c r="H121" s="15">
        <v>276660.77432971681</v>
      </c>
      <c r="I121" s="15">
        <v>1766476.9082964701</v>
      </c>
      <c r="J121" s="15">
        <v>119215.969</v>
      </c>
      <c r="K121" s="15">
        <v>14.436898395721927</v>
      </c>
      <c r="L121" s="15">
        <v>8.4303439238672873</v>
      </c>
      <c r="M121" s="15">
        <v>7.5335944614568007</v>
      </c>
      <c r="N121" s="15">
        <v>4803.0739633682033</v>
      </c>
    </row>
    <row r="122" spans="2:26" s="15" customFormat="1" x14ac:dyDescent="0.25">
      <c r="B122" s="15" t="s">
        <v>26</v>
      </c>
      <c r="C122" s="15">
        <v>218</v>
      </c>
      <c r="D122" s="15" t="s">
        <v>47</v>
      </c>
      <c r="E122" s="15">
        <v>1069</v>
      </c>
      <c r="F122" s="15">
        <v>7</v>
      </c>
      <c r="G122" s="15">
        <v>32</v>
      </c>
      <c r="H122" s="15">
        <v>525765.00082886359</v>
      </c>
      <c r="I122" s="15">
        <v>1766476.9082964701</v>
      </c>
      <c r="J122" s="15">
        <v>199058.85829999999</v>
      </c>
      <c r="K122" s="15">
        <v>14.436898395721927</v>
      </c>
      <c r="L122" s="15">
        <v>8.4303439238672873</v>
      </c>
      <c r="M122" s="15">
        <v>7.5335944614568007</v>
      </c>
      <c r="N122" s="15">
        <v>4803.0739633682033</v>
      </c>
    </row>
    <row r="123" spans="2:26" s="15" customFormat="1" x14ac:dyDescent="0.25">
      <c r="B123" s="15" t="s">
        <v>47</v>
      </c>
      <c r="C123" s="15">
        <v>1069</v>
      </c>
      <c r="D123" s="15" t="s">
        <v>89</v>
      </c>
      <c r="E123" s="15">
        <v>218</v>
      </c>
      <c r="F123" s="15">
        <v>7</v>
      </c>
      <c r="G123" s="15">
        <v>31</v>
      </c>
      <c r="H123" s="15">
        <v>1268032.5314351821</v>
      </c>
      <c r="I123" s="15">
        <v>1766476.9082964701</v>
      </c>
      <c r="J123" s="15">
        <v>163171.4883</v>
      </c>
      <c r="K123" s="15">
        <v>14.436898395721927</v>
      </c>
      <c r="L123" s="15">
        <v>8.4303439238672873</v>
      </c>
      <c r="M123" s="15">
        <v>7.5335944614568007</v>
      </c>
      <c r="N123" s="15">
        <v>4803.0739633682033</v>
      </c>
    </row>
    <row r="124" spans="2:26" s="15" customFormat="1" x14ac:dyDescent="0.25">
      <c r="B124" s="15" t="s">
        <v>26</v>
      </c>
      <c r="C124" s="15">
        <v>218</v>
      </c>
      <c r="D124" s="15" t="s">
        <v>25</v>
      </c>
      <c r="E124" s="15">
        <v>269</v>
      </c>
      <c r="F124" s="15">
        <v>27</v>
      </c>
      <c r="G124" s="15">
        <v>31</v>
      </c>
      <c r="H124" s="15">
        <v>2277902.5525231436</v>
      </c>
      <c r="I124" s="15">
        <v>2011314.9379771177</v>
      </c>
      <c r="J124" s="15">
        <v>145035.59770000001</v>
      </c>
      <c r="K124" s="15">
        <v>14.705882352941178</v>
      </c>
      <c r="L124" s="15">
        <v>12.098477583242264</v>
      </c>
      <c r="M124" s="15">
        <v>8.9977427933730816</v>
      </c>
      <c r="N124" s="15">
        <v>4803.0739633682033</v>
      </c>
    </row>
    <row r="125" spans="2:26" s="15" customFormat="1" x14ac:dyDescent="0.25">
      <c r="B125" s="15" t="s">
        <v>25</v>
      </c>
      <c r="C125" s="15">
        <v>269</v>
      </c>
      <c r="D125" s="15" t="s">
        <v>24</v>
      </c>
      <c r="E125" s="15">
        <v>283</v>
      </c>
      <c r="F125" s="15">
        <v>27</v>
      </c>
      <c r="G125" s="15">
        <v>28</v>
      </c>
      <c r="H125" s="15">
        <v>1747313.5580278533</v>
      </c>
      <c r="I125" s="15">
        <v>2272545.3106661933</v>
      </c>
      <c r="J125" s="15">
        <v>176841.96369999999</v>
      </c>
      <c r="K125" s="15">
        <v>24.759358288770056</v>
      </c>
      <c r="L125" s="15">
        <v>14.953688803939809</v>
      </c>
      <c r="M125" s="15">
        <v>4.3190488929168307</v>
      </c>
      <c r="N125" s="15">
        <v>2110.3462577932792</v>
      </c>
    </row>
    <row r="126" spans="2:26" s="15" customFormat="1" x14ac:dyDescent="0.25">
      <c r="B126" s="15" t="s">
        <v>24</v>
      </c>
      <c r="C126" s="15">
        <v>283</v>
      </c>
      <c r="D126" s="15" t="s">
        <v>52</v>
      </c>
      <c r="E126" s="15">
        <v>1069</v>
      </c>
      <c r="F126" s="15">
        <v>10</v>
      </c>
      <c r="G126" s="15">
        <v>28</v>
      </c>
      <c r="H126" s="15">
        <v>1440549.845843843</v>
      </c>
      <c r="I126" s="15">
        <v>3248280.7998750126</v>
      </c>
      <c r="J126" s="15">
        <v>114203.5226</v>
      </c>
      <c r="K126" s="15">
        <v>51.223529411764709</v>
      </c>
      <c r="L126" s="15">
        <v>11.285555144564832</v>
      </c>
      <c r="M126" s="15">
        <v>3.6757400501466893</v>
      </c>
      <c r="N126" s="15">
        <v>2110.3462577932792</v>
      </c>
    </row>
    <row r="127" spans="2:26" s="15" customFormat="1" x14ac:dyDescent="0.25">
      <c r="B127" s="15" t="str">
        <f>VLOOKUP(F127,[1]NUTS_Europa!$A$2:$C$81,2,FALSE)</f>
        <v>DEF0</v>
      </c>
      <c r="C127" s="15">
        <f>VLOOKUP(F127,[1]NUTS_Europa!$A$2:$C$81,3,FALSE)</f>
        <v>1069</v>
      </c>
      <c r="D127" s="15" t="str">
        <f>VLOOKUP(G127,[1]NUTS_Europa!$A$2:$C$81,2,FALSE)</f>
        <v>FRI3</v>
      </c>
      <c r="E127" s="15">
        <f>VLOOKUP(G127,[1]NUTS_Europa!$A$2:$C$81,3,FALSE)</f>
        <v>283</v>
      </c>
      <c r="F127" s="15">
        <v>10</v>
      </c>
      <c r="G127" s="15">
        <v>25</v>
      </c>
      <c r="H127" s="15">
        <v>552481.31985117763</v>
      </c>
      <c r="I127" s="15">
        <v>3248280.7998750126</v>
      </c>
      <c r="J127" s="15">
        <v>156784.57750000001</v>
      </c>
      <c r="K127" s="15">
        <v>51.223529411764709</v>
      </c>
      <c r="L127" s="15">
        <v>11.285555144564832</v>
      </c>
      <c r="M127" s="15">
        <v>3.6757400501466893</v>
      </c>
      <c r="N127" s="15">
        <v>2110.3462577932792</v>
      </c>
    </row>
    <row r="128" spans="2:26" s="15" customFormat="1" x14ac:dyDescent="0.25">
      <c r="B128" s="15" t="str">
        <f>VLOOKUP(G128,[1]NUTS_Europa!$A$2:$C$81,2,FALSE)</f>
        <v>FRI3</v>
      </c>
      <c r="C128" s="15">
        <f>VLOOKUP(G128,[1]NUTS_Europa!$A$2:$C$81,3,FALSE)</f>
        <v>283</v>
      </c>
      <c r="D128" s="15" t="str">
        <f>VLOOKUP(F128,[1]NUTS_Europa!$A$2:$C$81,2,FALSE)</f>
        <v>ES21</v>
      </c>
      <c r="E128" s="15">
        <f>VLOOKUP(F128,[1]NUTS_Europa!$A$2:$C$81,3,FALSE)</f>
        <v>163</v>
      </c>
      <c r="F128" s="15">
        <v>14</v>
      </c>
      <c r="G128" s="15">
        <v>25</v>
      </c>
      <c r="H128" s="15">
        <v>577358.04015712498</v>
      </c>
      <c r="I128" s="15">
        <v>1478780.4748121537</v>
      </c>
      <c r="J128" s="15">
        <v>120437.3524</v>
      </c>
      <c r="K128" s="15">
        <v>10.04812834224599</v>
      </c>
      <c r="L128" s="15">
        <v>16.73649032378448</v>
      </c>
      <c r="M128" s="15">
        <v>4.3190488929168307</v>
      </c>
      <c r="N128" s="15">
        <v>2110.3462577932792</v>
      </c>
    </row>
    <row r="129" spans="2:21" s="15" customFormat="1" x14ac:dyDescent="0.25">
      <c r="B129" s="15" t="str">
        <f>VLOOKUP(G129,[1]NUTS_Europa!$A$2:$C$81,2,FALSE)</f>
        <v>ES21</v>
      </c>
      <c r="C129" s="15">
        <f>VLOOKUP(G129,[1]NUTS_Europa!$A$2:$C$81,3,FALSE)</f>
        <v>163</v>
      </c>
      <c r="D129" s="15" t="str">
        <f>VLOOKUP(F129,[1]NUTS_Europa!$A$2:$C$81,2,FALSE)</f>
        <v>BE23</v>
      </c>
      <c r="E129" s="15">
        <f>VLOOKUP(F129,[1]NUTS_Europa!$A$2:$C$81,3,FALSE)</f>
        <v>253</v>
      </c>
      <c r="F129" s="15">
        <v>2</v>
      </c>
      <c r="G129" s="15">
        <v>14</v>
      </c>
      <c r="H129" s="15">
        <v>757376.53322927433</v>
      </c>
      <c r="I129" s="15">
        <v>2979508.1846662802</v>
      </c>
      <c r="J129" s="15">
        <v>145277.79319999999</v>
      </c>
      <c r="K129" s="15">
        <v>41.492513368983957</v>
      </c>
      <c r="L129" s="15">
        <v>14.12397628871307</v>
      </c>
      <c r="M129" s="15">
        <v>7.0510801760087141</v>
      </c>
      <c r="N129" s="15">
        <v>3085.0404340770574</v>
      </c>
    </row>
    <row r="130" spans="2:21" s="15" customFormat="1" x14ac:dyDescent="0.25">
      <c r="B130" s="15" t="str">
        <f>VLOOKUP(F130,[1]NUTS_Europa!$A$2:$C$81,2,FALSE)</f>
        <v>BE23</v>
      </c>
      <c r="C130" s="15">
        <f>VLOOKUP(F130,[1]NUTS_Europa!$A$2:$C$81,3,FALSE)</f>
        <v>253</v>
      </c>
      <c r="D130" s="15" t="str">
        <f>VLOOKUP(G130,[1]NUTS_Europa!$A$2:$C$81,2,FALSE)</f>
        <v>BE25</v>
      </c>
      <c r="E130" s="15">
        <f>VLOOKUP(G130,[1]NUTS_Europa!$A$2:$C$81,3,FALSE)</f>
        <v>235</v>
      </c>
      <c r="F130" s="15">
        <v>2</v>
      </c>
      <c r="G130" s="15">
        <v>3</v>
      </c>
      <c r="H130" s="15">
        <v>371953.04811989353</v>
      </c>
      <c r="I130" s="15">
        <v>1181617.0641688311</v>
      </c>
      <c r="J130" s="15">
        <v>135416.16140000001</v>
      </c>
      <c r="K130" s="15">
        <v>6.7272727272727275</v>
      </c>
      <c r="L130" s="15">
        <v>8.3796390647101227</v>
      </c>
      <c r="M130" s="15">
        <v>3.2621205613440782</v>
      </c>
      <c r="N130" s="15">
        <v>1644.4693436659541</v>
      </c>
    </row>
    <row r="131" spans="2:21" s="15" customFormat="1" x14ac:dyDescent="0.25">
      <c r="B131" s="15" t="str">
        <f>VLOOKUP(G131,[1]NUTS_Europa!$A$2:$C$81,2,FALSE)</f>
        <v>BE25</v>
      </c>
      <c r="C131" s="15">
        <f>VLOOKUP(G131,[1]NUTS_Europa!$A$2:$C$81,3,FALSE)</f>
        <v>235</v>
      </c>
      <c r="D131" s="15" t="str">
        <f>VLOOKUP(F131,[1]NUTS_Europa!$A$2:$C$81,2,FALSE)</f>
        <v>BE21</v>
      </c>
      <c r="E131" s="15">
        <f>VLOOKUP(F131,[1]NUTS_Europa!$A$2:$C$81,3,FALSE)</f>
        <v>253</v>
      </c>
      <c r="F131" s="15">
        <v>1</v>
      </c>
      <c r="G131" s="15">
        <v>3</v>
      </c>
      <c r="H131" s="16">
        <v>298540.64767995797</v>
      </c>
      <c r="I131" s="16">
        <v>1181617.0641688311</v>
      </c>
      <c r="J131" s="15">
        <v>135416.16140000001</v>
      </c>
      <c r="K131" s="15">
        <v>6.7272727272727275</v>
      </c>
      <c r="L131" s="15">
        <v>8.3796390647101227</v>
      </c>
      <c r="M131" s="15">
        <v>3.2621205613440782</v>
      </c>
      <c r="N131" s="15">
        <v>1644.4693436659541</v>
      </c>
    </row>
    <row r="132" spans="2:21" s="15" customFormat="1" x14ac:dyDescent="0.25"/>
    <row r="133" spans="2:21" s="15" customFormat="1" x14ac:dyDescent="0.25">
      <c r="B133" s="15" t="s">
        <v>103</v>
      </c>
    </row>
    <row r="134" spans="2:21" s="15" customFormat="1" x14ac:dyDescent="0.25">
      <c r="B134" s="15" t="str">
        <f>B118</f>
        <v>nodo inicial</v>
      </c>
      <c r="C134" s="15" t="str">
        <f t="shared" ref="C134:H134" si="22">C118</f>
        <v>puerto O</v>
      </c>
      <c r="D134" s="15" t="str">
        <f t="shared" si="22"/>
        <v>nodo final</v>
      </c>
      <c r="E134" s="15" t="str">
        <f t="shared" si="22"/>
        <v>puerto D</v>
      </c>
      <c r="F134" s="15" t="str">
        <f t="shared" si="22"/>
        <v>Var1</v>
      </c>
      <c r="G134" s="15" t="str">
        <f t="shared" si="22"/>
        <v>Var2</v>
      </c>
      <c r="H134" s="15" t="str">
        <f t="shared" si="22"/>
        <v>Coste variable</v>
      </c>
      <c r="I134" s="15" t="str">
        <f>I109</f>
        <v>Coste fijo/buque</v>
      </c>
      <c r="J134" s="15" t="str">
        <f t="shared" ref="J134:O134" si="23">I118</f>
        <v>Coste fijo</v>
      </c>
      <c r="K134" s="15" t="str">
        <f t="shared" si="23"/>
        <v>flow</v>
      </c>
      <c r="L134" s="15" t="str">
        <f t="shared" si="23"/>
        <v>TiempoNav</v>
      </c>
      <c r="M134" s="15" t="str">
        <f t="shared" si="23"/>
        <v>TiempoPort</v>
      </c>
      <c r="N134" s="15" t="str">
        <f t="shared" si="23"/>
        <v>TiempoCD</v>
      </c>
      <c r="O134" s="15" t="str">
        <f t="shared" si="23"/>
        <v>offer</v>
      </c>
    </row>
    <row r="135" spans="2:21" s="15" customFormat="1" x14ac:dyDescent="0.25">
      <c r="B135" s="15" t="str">
        <f>VLOOKUP(F135,[1]NUTS_Europa!$A$2:$C$81,2,FALSE)</f>
        <v>ES61</v>
      </c>
      <c r="C135" s="15">
        <f>VLOOKUP(F135,[1]NUTS_Europa!$A$2:$C$81,3,FALSE)</f>
        <v>61</v>
      </c>
      <c r="D135" s="15" t="str">
        <f>VLOOKUP(G135,[1]NUTS_Europa!$A$2:$C$81,2,FALSE)</f>
        <v>PT11</v>
      </c>
      <c r="E135" s="15">
        <f>VLOOKUP(G135,[1]NUTS_Europa!$A$2:$C$81,3,FALSE)</f>
        <v>111</v>
      </c>
      <c r="F135" s="15">
        <v>17</v>
      </c>
      <c r="G135" s="15">
        <v>36</v>
      </c>
      <c r="H135" s="15">
        <v>1757327.9197523517</v>
      </c>
      <c r="J135" s="15">
        <v>1578637.7877182043</v>
      </c>
      <c r="K135" s="15">
        <v>507158.32770000002</v>
      </c>
      <c r="L135" s="15">
        <v>17.122459893048127</v>
      </c>
      <c r="M135" s="15">
        <v>7.5165760162751383</v>
      </c>
      <c r="N135" s="15">
        <v>4.7011353025642819</v>
      </c>
      <c r="O135" s="15">
        <v>3013.6173483101311</v>
      </c>
      <c r="P135" s="15">
        <f t="shared" si="3"/>
        <v>0</v>
      </c>
      <c r="Q135" s="15">
        <f t="shared" si="4"/>
        <v>24.639035909323265</v>
      </c>
      <c r="S135" s="15">
        <f t="shared" si="5"/>
        <v>0</v>
      </c>
      <c r="U135" s="15">
        <f t="shared" si="7"/>
        <v>0</v>
      </c>
    </row>
    <row r="136" spans="2:21" s="15" customFormat="1" x14ac:dyDescent="0.25">
      <c r="B136" s="15" t="str">
        <f>VLOOKUP(G136,[1]NUTS_Europa!$A$2:$C$81,2,FALSE)</f>
        <v>PT11</v>
      </c>
      <c r="C136" s="15">
        <f>VLOOKUP(G136,[1]NUTS_Europa!$A$2:$C$81,3,FALSE)</f>
        <v>111</v>
      </c>
      <c r="D136" s="15" t="str">
        <f>VLOOKUP(F136,[1]NUTS_Europa!$A$2:$C$81,2,FALSE)</f>
        <v>ES62</v>
      </c>
      <c r="E136" s="15">
        <f>VLOOKUP(F136,[1]NUTS_Europa!$A$2:$C$81,3,FALSE)</f>
        <v>1064</v>
      </c>
      <c r="F136" s="15">
        <v>18</v>
      </c>
      <c r="G136" s="15">
        <v>36</v>
      </c>
      <c r="H136" s="15">
        <v>1674834.2651996284</v>
      </c>
      <c r="J136" s="15">
        <v>2643473.0684984289</v>
      </c>
      <c r="K136" s="15">
        <v>199058.85829999999</v>
      </c>
      <c r="L136" s="15">
        <v>39.471711229946521</v>
      </c>
      <c r="M136" s="15">
        <v>7.8059993116519397</v>
      </c>
      <c r="N136" s="15">
        <v>5.0505214089780983</v>
      </c>
      <c r="O136" s="15">
        <v>3013.6173483101311</v>
      </c>
      <c r="P136" s="15">
        <f t="shared" si="3"/>
        <v>0</v>
      </c>
      <c r="Q136" s="15">
        <f t="shared" si="4"/>
        <v>47.277710541598459</v>
      </c>
      <c r="S136" s="15">
        <f t="shared" si="5"/>
        <v>0</v>
      </c>
      <c r="U136" s="15">
        <f t="shared" si="7"/>
        <v>0</v>
      </c>
    </row>
    <row r="137" spans="2:21" s="15" customFormat="1" x14ac:dyDescent="0.25">
      <c r="B137" s="15" t="str">
        <f>VLOOKUP(G137,[1]NUTS_Europa!$A$2:$C$81,2,FALSE)</f>
        <v>ES62</v>
      </c>
      <c r="C137" s="15">
        <f>VLOOKUP(G137,[1]NUTS_Europa!$A$2:$C$81,3,FALSE)</f>
        <v>1064</v>
      </c>
      <c r="D137" s="15" t="str">
        <f>VLOOKUP(F137,[1]NUTS_Europa!$A$2:$C$81,2,FALSE)</f>
        <v>ES51</v>
      </c>
      <c r="E137" s="15">
        <f>VLOOKUP(F137,[1]NUTS_Europa!$A$2:$C$81,3,FALSE)</f>
        <v>1063</v>
      </c>
      <c r="F137" s="15">
        <v>15</v>
      </c>
      <c r="G137" s="15">
        <v>18</v>
      </c>
      <c r="H137" s="15">
        <v>5602620.6409168812</v>
      </c>
      <c r="J137" s="15">
        <v>9931668.5666883886</v>
      </c>
      <c r="K137" s="15">
        <v>199597.76430000001</v>
      </c>
      <c r="L137" s="15">
        <v>8.6631016042780757</v>
      </c>
      <c r="M137" s="15">
        <v>9.3375915658578155</v>
      </c>
      <c r="N137" s="15">
        <v>19.110181589409933</v>
      </c>
      <c r="O137" s="15">
        <v>11402.936470049601</v>
      </c>
      <c r="P137" s="15">
        <f t="shared" si="3"/>
        <v>0</v>
      </c>
      <c r="Q137" s="15">
        <f t="shared" si="4"/>
        <v>18.000693170135889</v>
      </c>
      <c r="S137" s="15">
        <f t="shared" si="5"/>
        <v>0</v>
      </c>
      <c r="U137" s="15">
        <f t="shared" si="7"/>
        <v>0</v>
      </c>
    </row>
    <row r="138" spans="2:21" s="15" customFormat="1" x14ac:dyDescent="0.25">
      <c r="B138" s="15" t="str">
        <f>VLOOKUP(F138,[1]NUTS_Europa!$A$2:$C$81,2,FALSE)</f>
        <v>ES51</v>
      </c>
      <c r="C138" s="15">
        <f>VLOOKUP(F138,[1]NUTS_Europa!$A$2:$C$81,3,FALSE)</f>
        <v>1063</v>
      </c>
      <c r="D138" s="15" t="str">
        <f>VLOOKUP(G138,[1]NUTS_Europa!$A$2:$C$81,2,FALSE)</f>
        <v>ES52</v>
      </c>
      <c r="E138" s="15">
        <f>VLOOKUP(G138,[1]NUTS_Europa!$A$2:$C$81,3,FALSE)</f>
        <v>1064</v>
      </c>
      <c r="F138" s="15">
        <v>15</v>
      </c>
      <c r="G138" s="15">
        <v>16</v>
      </c>
      <c r="H138" s="15">
        <v>2852254.0299202101</v>
      </c>
      <c r="J138" s="15">
        <v>9931668.5666883886</v>
      </c>
      <c r="K138" s="15">
        <v>135416.16140000001</v>
      </c>
      <c r="L138" s="15">
        <v>8.6631016042780757</v>
      </c>
      <c r="M138" s="15">
        <v>9.3375915658578155</v>
      </c>
      <c r="N138" s="15">
        <v>19.110181589409933</v>
      </c>
      <c r="O138" s="15">
        <v>11402.936470049601</v>
      </c>
      <c r="P138" s="15">
        <f t="shared" si="3"/>
        <v>0</v>
      </c>
      <c r="Q138" s="15">
        <f t="shared" si="4"/>
        <v>18.000693170135889</v>
      </c>
      <c r="S138" s="15">
        <f t="shared" si="5"/>
        <v>0</v>
      </c>
      <c r="U138" s="15">
        <f t="shared" si="7"/>
        <v>0</v>
      </c>
    </row>
    <row r="139" spans="2:21" s="15" customFormat="1" x14ac:dyDescent="0.25">
      <c r="B139" s="15" t="str">
        <f>VLOOKUP(F139,[1]NUTS_Europa!$A$2:$C$81,2,FALSE)</f>
        <v>ES52</v>
      </c>
      <c r="C139" s="15">
        <f>VLOOKUP(F139,[1]NUTS_Europa!$A$2:$C$81,3,FALSE)</f>
        <v>1064</v>
      </c>
      <c r="D139" s="15" t="str">
        <f>VLOOKUP(G139,[1]NUTS_Europa!$A$2:$C$81,2,FALSE)</f>
        <v>PT18</v>
      </c>
      <c r="E139" s="15">
        <f>VLOOKUP(G139,[1]NUTS_Europa!$A$2:$C$81,3,FALSE)</f>
        <v>61</v>
      </c>
      <c r="F139" s="15">
        <v>16</v>
      </c>
      <c r="G139" s="15">
        <v>80</v>
      </c>
      <c r="H139" s="15">
        <v>13024476.249807447</v>
      </c>
      <c r="J139" s="15">
        <v>1736371.283951299</v>
      </c>
      <c r="K139" s="15">
        <v>145277.79319999999</v>
      </c>
      <c r="L139" s="15">
        <v>20.908556149732622</v>
      </c>
      <c r="M139" s="15">
        <v>7.5463637861467188</v>
      </c>
      <c r="N139" s="15">
        <v>28.917468204786822</v>
      </c>
      <c r="O139" s="15">
        <v>18537.263499652392</v>
      </c>
      <c r="P139" s="15">
        <f t="shared" si="3"/>
        <v>0</v>
      </c>
      <c r="Q139" s="15">
        <f t="shared" si="4"/>
        <v>28.454919935879339</v>
      </c>
      <c r="S139" s="15">
        <f t="shared" si="5"/>
        <v>0</v>
      </c>
      <c r="U139" s="15">
        <f t="shared" si="7"/>
        <v>0</v>
      </c>
    </row>
    <row r="140" spans="2:21" s="15" customFormat="1" x14ac:dyDescent="0.25">
      <c r="B140" s="15" t="str">
        <f>VLOOKUP(G140,[1]NUTS_Europa!$A$2:$C$81,2,FALSE)</f>
        <v>PT18</v>
      </c>
      <c r="C140" s="15">
        <f>VLOOKUP(G140,[1]NUTS_Europa!$A$2:$C$81,3,FALSE)</f>
        <v>61</v>
      </c>
      <c r="D140" s="15" t="str">
        <f>VLOOKUP(F140,[1]NUTS_Europa!$A$2:$C$81,2,FALSE)</f>
        <v>BE25</v>
      </c>
      <c r="E140" s="15">
        <f>VLOOKUP(F140,[1]NUTS_Europa!$A$2:$C$81,3,FALSE)</f>
        <v>220</v>
      </c>
      <c r="F140" s="15">
        <v>43</v>
      </c>
      <c r="G140" s="15">
        <v>80</v>
      </c>
      <c r="H140" s="15">
        <v>12356232.93160438</v>
      </c>
      <c r="J140" s="15">
        <v>4120748.1958984262</v>
      </c>
      <c r="K140" s="15">
        <v>117768.50930000001</v>
      </c>
      <c r="L140" s="15">
        <v>72.388770053475938</v>
      </c>
      <c r="M140" s="15">
        <v>10.387876847532583</v>
      </c>
      <c r="N140" s="15">
        <v>30.828303647861983</v>
      </c>
      <c r="O140" s="15">
        <v>18537.263499652392</v>
      </c>
      <c r="P140" s="15">
        <f t="shared" si="3"/>
        <v>0</v>
      </c>
      <c r="Q140" s="15">
        <f t="shared" si="4"/>
        <v>82.776646901008519</v>
      </c>
      <c r="S140" s="15">
        <f t="shared" si="5"/>
        <v>0</v>
      </c>
      <c r="U140" s="15">
        <f t="shared" si="7"/>
        <v>0</v>
      </c>
    </row>
    <row r="141" spans="2:21" s="15" customFormat="1" x14ac:dyDescent="0.25">
      <c r="B141" s="15" t="str">
        <f>VLOOKUP(F141,[1]NUTS_Europa!$A$2:$C$81,2,FALSE)</f>
        <v>BE25</v>
      </c>
      <c r="C141" s="15">
        <f>VLOOKUP(F141,[1]NUTS_Europa!$A$2:$C$81,3,FALSE)</f>
        <v>220</v>
      </c>
      <c r="D141" s="15" t="str">
        <f>VLOOKUP(G141,[1]NUTS_Europa!$A$2:$C$81,2,FALSE)</f>
        <v>FRD1</v>
      </c>
      <c r="E141" s="15">
        <f>VLOOKUP(G141,[1]NUTS_Europa!$A$2:$C$81,3,FALSE)</f>
        <v>269</v>
      </c>
      <c r="F141" s="15">
        <v>43</v>
      </c>
      <c r="G141" s="15">
        <v>59</v>
      </c>
      <c r="H141" s="15">
        <v>3708286.6204605158</v>
      </c>
      <c r="J141" s="15">
        <v>1593606.7988159368</v>
      </c>
      <c r="K141" s="15">
        <v>199058.85829999999</v>
      </c>
      <c r="L141" s="15">
        <v>9.6786096256684502</v>
      </c>
      <c r="M141" s="15">
        <v>14.62018616205523</v>
      </c>
      <c r="N141" s="15">
        <v>30.89938260997226</v>
      </c>
      <c r="O141" s="15">
        <v>14828.264773842575</v>
      </c>
      <c r="P141" s="15">
        <f t="shared" si="3"/>
        <v>0</v>
      </c>
      <c r="Q141" s="15">
        <f t="shared" si="4"/>
        <v>24.29879578772368</v>
      </c>
      <c r="S141" s="15">
        <f t="shared" si="5"/>
        <v>0</v>
      </c>
      <c r="U141" s="15">
        <f t="shared" si="7"/>
        <v>0</v>
      </c>
    </row>
    <row r="142" spans="2:21" s="15" customFormat="1" x14ac:dyDescent="0.25">
      <c r="B142" s="15" t="str">
        <f>VLOOKUP(G142,[1]NUTS_Europa!$A$2:$C$81,2,FALSE)</f>
        <v>FRD1</v>
      </c>
      <c r="C142" s="15">
        <f>VLOOKUP(G142,[1]NUTS_Europa!$A$2:$C$81,3,FALSE)</f>
        <v>269</v>
      </c>
      <c r="D142" s="15" t="str">
        <f>VLOOKUP(F142,[1]NUTS_Europa!$A$2:$C$81,2,FALSE)</f>
        <v>BE23</v>
      </c>
      <c r="E142" s="15">
        <f>VLOOKUP(F142,[1]NUTS_Europa!$A$2:$C$81,3,FALSE)</f>
        <v>220</v>
      </c>
      <c r="F142" s="15">
        <v>42</v>
      </c>
      <c r="G142" s="15">
        <v>59</v>
      </c>
      <c r="H142" s="15">
        <v>4269008.5559245087</v>
      </c>
      <c r="J142" s="15">
        <v>1593606.7988159368</v>
      </c>
      <c r="K142" s="15">
        <v>115262.5922</v>
      </c>
      <c r="L142" s="15">
        <v>9.6786096256684502</v>
      </c>
      <c r="M142" s="15">
        <v>14.62018616205523</v>
      </c>
      <c r="N142" s="15">
        <v>30.89938260997226</v>
      </c>
      <c r="O142" s="15">
        <v>14828.264773842575</v>
      </c>
      <c r="P142" s="15">
        <f t="shared" si="3"/>
        <v>0</v>
      </c>
      <c r="Q142" s="15">
        <f t="shared" si="4"/>
        <v>24.29879578772368</v>
      </c>
      <c r="S142" s="15">
        <f t="shared" si="5"/>
        <v>0</v>
      </c>
      <c r="U142" s="15">
        <f t="shared" si="7"/>
        <v>0</v>
      </c>
    </row>
    <row r="143" spans="2:21" s="15" customFormat="1" x14ac:dyDescent="0.25">
      <c r="B143" s="15" t="str">
        <f>VLOOKUP(F143,[1]NUTS_Europa!$A$2:$C$81,2,FALSE)</f>
        <v>BE23</v>
      </c>
      <c r="C143" s="15">
        <f>VLOOKUP(F143,[1]NUTS_Europa!$A$2:$C$81,3,FALSE)</f>
        <v>220</v>
      </c>
      <c r="D143" s="15" t="str">
        <f>VLOOKUP(G143,[1]NUTS_Europa!$A$2:$C$81,2,FALSE)</f>
        <v>FRJ2</v>
      </c>
      <c r="E143" s="15">
        <f>VLOOKUP(G143,[1]NUTS_Europa!$A$2:$C$81,3,FALSE)</f>
        <v>163</v>
      </c>
      <c r="F143" s="15">
        <v>42</v>
      </c>
      <c r="G143" s="15">
        <v>68</v>
      </c>
      <c r="H143" s="15">
        <v>2557320.0700930664</v>
      </c>
      <c r="J143" s="15">
        <v>2812504.0160646383</v>
      </c>
      <c r="K143" s="15">
        <v>156784.57750000001</v>
      </c>
      <c r="L143" s="15">
        <v>39.037433155080215</v>
      </c>
      <c r="M143" s="15">
        <v>16.402987681899905</v>
      </c>
      <c r="N143" s="15">
        <v>6.4286581197240986</v>
      </c>
      <c r="O143" s="15">
        <v>3085.0404340770574</v>
      </c>
      <c r="P143" s="15">
        <f t="shared" si="3"/>
        <v>0</v>
      </c>
      <c r="Q143" s="15">
        <f t="shared" si="4"/>
        <v>55.440420836980124</v>
      </c>
      <c r="S143" s="15">
        <f t="shared" si="5"/>
        <v>0</v>
      </c>
      <c r="U143" s="15">
        <f t="shared" si="7"/>
        <v>0</v>
      </c>
    </row>
    <row r="144" spans="2:21" s="15" customFormat="1" x14ac:dyDescent="0.25">
      <c r="B144" s="15" t="str">
        <f>VLOOKUP(G144,[1]NUTS_Europa!$A$2:$C$81,2,FALSE)</f>
        <v>FRJ2</v>
      </c>
      <c r="C144" s="15">
        <f>VLOOKUP(G144,[1]NUTS_Europa!$A$2:$C$81,3,FALSE)</f>
        <v>163</v>
      </c>
      <c r="D144" s="15" t="str">
        <f>VLOOKUP(F144,[1]NUTS_Europa!$A$2:$C$81,2,FALSE)</f>
        <v>DE50</v>
      </c>
      <c r="E144" s="15">
        <f>VLOOKUP(F144,[1]NUTS_Europa!$A$2:$C$81,3,FALSE)</f>
        <v>1069</v>
      </c>
      <c r="F144" s="15">
        <v>44</v>
      </c>
      <c r="G144" s="15">
        <v>68</v>
      </c>
      <c r="H144" s="15">
        <v>2714958.3728162339</v>
      </c>
      <c r="J144" s="15">
        <v>3603388.9857444302</v>
      </c>
      <c r="K144" s="15">
        <v>122072.6309</v>
      </c>
      <c r="L144" s="15">
        <v>56.045454545454547</v>
      </c>
      <c r="M144" s="15">
        <v>13.836226980284906</v>
      </c>
      <c r="N144" s="15">
        <v>6.1106497683369074</v>
      </c>
      <c r="O144" s="15">
        <v>3085.0404340770574</v>
      </c>
      <c r="P144" s="15">
        <f t="shared" si="3"/>
        <v>0</v>
      </c>
      <c r="Q144" s="15">
        <f t="shared" si="4"/>
        <v>69.881681525739452</v>
      </c>
      <c r="S144" s="15">
        <f t="shared" si="5"/>
        <v>0</v>
      </c>
      <c r="U144" s="15">
        <f t="shared" si="7"/>
        <v>0</v>
      </c>
    </row>
    <row r="145" spans="2:21" s="15" customFormat="1" x14ac:dyDescent="0.25">
      <c r="B145" s="15" t="str">
        <f>VLOOKUP(F145,[1]NUTS_Europa!$A$2:$C$81,2,FALSE)</f>
        <v>DE50</v>
      </c>
      <c r="C145" s="15">
        <f>VLOOKUP(F145,[1]NUTS_Europa!$A$2:$C$81,3,FALSE)</f>
        <v>1069</v>
      </c>
      <c r="D145" s="15" t="str">
        <f>VLOOKUP(G145,[1]NUTS_Europa!$A$2:$C$81,2,FALSE)</f>
        <v>NL11</v>
      </c>
      <c r="E145" s="15">
        <f>VLOOKUP(G145,[1]NUTS_Europa!$A$2:$C$81,3,FALSE)</f>
        <v>218</v>
      </c>
      <c r="F145" s="15">
        <v>44</v>
      </c>
      <c r="G145" s="15">
        <v>70</v>
      </c>
      <c r="H145" s="15">
        <v>1927055.1053379884</v>
      </c>
      <c r="J145" s="15">
        <v>1766476.9082964701</v>
      </c>
      <c r="K145" s="15">
        <v>120437.3524</v>
      </c>
      <c r="L145" s="15">
        <v>14.436898395721927</v>
      </c>
      <c r="M145" s="15">
        <v>8.4303439238672873</v>
      </c>
      <c r="N145" s="15">
        <v>7.5335944614568007</v>
      </c>
      <c r="O145" s="15">
        <v>4803.0739633682033</v>
      </c>
      <c r="P145" s="15">
        <f t="shared" si="3"/>
        <v>0</v>
      </c>
      <c r="Q145" s="15">
        <f t="shared" si="4"/>
        <v>22.867242319589216</v>
      </c>
      <c r="S145" s="15">
        <f t="shared" si="5"/>
        <v>0</v>
      </c>
      <c r="U145" s="15">
        <f t="shared" si="7"/>
        <v>0</v>
      </c>
    </row>
    <row r="146" spans="2:21" s="15" customFormat="1" x14ac:dyDescent="0.25">
      <c r="B146" s="15" t="str">
        <f>VLOOKUP(G146,[1]NUTS_Europa!$A$2:$C$81,2,FALSE)</f>
        <v>NL11</v>
      </c>
      <c r="C146" s="15">
        <f>VLOOKUP(G146,[1]NUTS_Europa!$A$2:$C$81,3,FALSE)</f>
        <v>218</v>
      </c>
      <c r="D146" s="15" t="str">
        <f>VLOOKUP(F146,[1]NUTS_Europa!$A$2:$C$81,2,FALSE)</f>
        <v>DE94</v>
      </c>
      <c r="E146" s="15">
        <f>VLOOKUP(F146,[1]NUTS_Europa!$A$2:$C$81,3,FALSE)</f>
        <v>1069</v>
      </c>
      <c r="F146" s="15">
        <v>48</v>
      </c>
      <c r="G146" s="15">
        <v>70</v>
      </c>
      <c r="H146" s="15">
        <v>2229764.038805306</v>
      </c>
      <c r="J146" s="15">
        <v>1766476.9082964701</v>
      </c>
      <c r="K146" s="15">
        <v>135416.16140000001</v>
      </c>
      <c r="L146" s="15">
        <v>14.436898395721927</v>
      </c>
      <c r="M146" s="15">
        <v>8.4303439238672873</v>
      </c>
      <c r="N146" s="15">
        <v>7.5335944614568007</v>
      </c>
      <c r="O146" s="15">
        <v>4803.0739633682033</v>
      </c>
      <c r="P146" s="15">
        <f t="shared" si="3"/>
        <v>0</v>
      </c>
      <c r="Q146" s="15">
        <f t="shared" si="4"/>
        <v>22.867242319589216</v>
      </c>
      <c r="S146" s="15">
        <f t="shared" si="5"/>
        <v>0</v>
      </c>
      <c r="U146" s="15">
        <f t="shared" si="7"/>
        <v>0</v>
      </c>
    </row>
    <row r="147" spans="2:21" s="15" customFormat="1" x14ac:dyDescent="0.25">
      <c r="B147" s="15" t="str">
        <f>VLOOKUP(F147,[1]NUTS_Europa!$A$2:$C$81,2,FALSE)</f>
        <v>DE94</v>
      </c>
      <c r="C147" s="15">
        <f>VLOOKUP(F147,[1]NUTS_Europa!$A$2:$C$81,3,FALSE)</f>
        <v>1069</v>
      </c>
      <c r="D147" s="15" t="str">
        <f>VLOOKUP(G147,[1]NUTS_Europa!$A$2:$C$81,2,FALSE)</f>
        <v>FRG0</v>
      </c>
      <c r="E147" s="15">
        <f>VLOOKUP(G147,[1]NUTS_Europa!$A$2:$C$81,3,FALSE)</f>
        <v>283</v>
      </c>
      <c r="F147" s="15">
        <v>48</v>
      </c>
      <c r="G147" s="15">
        <v>62</v>
      </c>
      <c r="H147" s="15">
        <v>1116633.43183903</v>
      </c>
      <c r="J147" s="15">
        <v>3248280.7998750126</v>
      </c>
      <c r="K147" s="15">
        <v>144185.261</v>
      </c>
      <c r="L147" s="15">
        <v>51.223529411764709</v>
      </c>
      <c r="M147" s="15">
        <v>11.285555144564832</v>
      </c>
      <c r="N147" s="15">
        <v>3.6757400501466893</v>
      </c>
      <c r="O147" s="15">
        <v>2110.3462577932792</v>
      </c>
      <c r="P147" s="15">
        <f t="shared" si="3"/>
        <v>0</v>
      </c>
      <c r="Q147" s="15">
        <f t="shared" si="4"/>
        <v>62.50908455632954</v>
      </c>
      <c r="S147" s="15">
        <f t="shared" si="5"/>
        <v>0</v>
      </c>
      <c r="U147" s="15">
        <f t="shared" si="7"/>
        <v>0</v>
      </c>
    </row>
    <row r="148" spans="2:21" s="15" customFormat="1" x14ac:dyDescent="0.25">
      <c r="B148" s="15" t="str">
        <f>VLOOKUP(G148,[1]NUTS_Europa!$A$2:$C$81,2,FALSE)</f>
        <v>FRG0</v>
      </c>
      <c r="C148" s="15">
        <f>VLOOKUP(G148,[1]NUTS_Europa!$A$2:$C$81,3,FALSE)</f>
        <v>283</v>
      </c>
      <c r="D148" s="15" t="str">
        <f>VLOOKUP(F148,[1]NUTS_Europa!$A$2:$C$81,2,FALSE)</f>
        <v>FRI2</v>
      </c>
      <c r="E148" s="15">
        <f>VLOOKUP(F148,[1]NUTS_Europa!$A$2:$C$81,3,FALSE)</f>
        <v>269</v>
      </c>
      <c r="F148" s="15">
        <v>29</v>
      </c>
      <c r="G148" s="15">
        <v>62</v>
      </c>
      <c r="H148" s="15">
        <v>1265179.6312798851</v>
      </c>
      <c r="J148" s="15">
        <v>2272545.3106661933</v>
      </c>
      <c r="K148" s="15">
        <v>118487.9544</v>
      </c>
      <c r="L148" s="15">
        <v>24.759358288770056</v>
      </c>
      <c r="M148" s="15">
        <v>14.953688803939809</v>
      </c>
      <c r="N148" s="15">
        <v>4.3190488929168307</v>
      </c>
      <c r="O148" s="15">
        <v>2110.3462577932792</v>
      </c>
      <c r="P148" s="15">
        <f t="shared" si="3"/>
        <v>0</v>
      </c>
      <c r="Q148" s="15">
        <f t="shared" si="4"/>
        <v>39.713047092709864</v>
      </c>
      <c r="S148" s="15">
        <f t="shared" si="5"/>
        <v>0</v>
      </c>
      <c r="U148" s="15">
        <f t="shared" si="7"/>
        <v>0</v>
      </c>
    </row>
    <row r="149" spans="2:21" s="15" customFormat="1" x14ac:dyDescent="0.25">
      <c r="B149" s="15" t="str">
        <f>VLOOKUP(F149,[1]NUTS_Europa!$A$2:$C$81,2,FALSE)</f>
        <v>FRI2</v>
      </c>
      <c r="C149" s="15">
        <f>VLOOKUP(F149,[1]NUTS_Europa!$A$2:$C$81,3,FALSE)</f>
        <v>269</v>
      </c>
      <c r="D149" s="15" t="str">
        <f>VLOOKUP(G149,[1]NUTS_Europa!$A$2:$C$81,2,FALSE)</f>
        <v>FRI1</v>
      </c>
      <c r="E149" s="15">
        <f>VLOOKUP(G149,[1]NUTS_Europa!$A$2:$C$81,3,FALSE)</f>
        <v>275</v>
      </c>
      <c r="F149" s="15">
        <v>29</v>
      </c>
      <c r="G149" s="15">
        <v>64</v>
      </c>
      <c r="H149" s="15">
        <v>150285.85704500347</v>
      </c>
      <c r="J149" s="15">
        <v>2826153.4099711808</v>
      </c>
      <c r="K149" s="15">
        <v>113696.3812</v>
      </c>
      <c r="L149" s="15">
        <v>36.898395721925134</v>
      </c>
      <c r="M149" s="15">
        <v>14.779365266768032</v>
      </c>
      <c r="N149" s="15">
        <v>0.44157730193321143</v>
      </c>
      <c r="O149" s="15">
        <v>193.20214736314847</v>
      </c>
      <c r="P149" s="15">
        <f t="shared" si="3"/>
        <v>0</v>
      </c>
      <c r="Q149" s="15">
        <f t="shared" si="4"/>
        <v>51.677760988693166</v>
      </c>
      <c r="S149" s="15">
        <f t="shared" si="5"/>
        <v>0</v>
      </c>
      <c r="U149" s="15">
        <f t="shared" si="7"/>
        <v>0</v>
      </c>
    </row>
    <row r="150" spans="2:21" s="15" customFormat="1" x14ac:dyDescent="0.25">
      <c r="B150" s="15" t="str">
        <f>VLOOKUP(G150,[1]NUTS_Europa!$A$2:$C$81,2,FALSE)</f>
        <v>FRI1</v>
      </c>
      <c r="C150" s="15">
        <f>VLOOKUP(G150,[1]NUTS_Europa!$A$2:$C$81,3,FALSE)</f>
        <v>275</v>
      </c>
      <c r="D150" s="15" t="str">
        <f>VLOOKUP(F150,[1]NUTS_Europa!$A$2:$C$81,2,FALSE)</f>
        <v>DE93</v>
      </c>
      <c r="E150" s="15">
        <f>VLOOKUP(F150,[1]NUTS_Europa!$A$2:$C$81,3,FALSE)</f>
        <v>245</v>
      </c>
      <c r="F150" s="15">
        <v>47</v>
      </c>
      <c r="G150" s="15">
        <v>64</v>
      </c>
      <c r="H150" s="15">
        <v>506113.60095341731</v>
      </c>
      <c r="J150" s="15">
        <v>12986668.525710296</v>
      </c>
      <c r="K150" s="15">
        <v>154854.3009</v>
      </c>
      <c r="L150" s="15">
        <v>63.63636363636364</v>
      </c>
      <c r="M150" s="15">
        <v>11.237008078287969</v>
      </c>
      <c r="N150" s="15">
        <v>0.44157730193321143</v>
      </c>
      <c r="O150" s="15">
        <v>193.20214736314847</v>
      </c>
      <c r="P150" s="15">
        <f t="shared" si="3"/>
        <v>0</v>
      </c>
      <c r="Q150" s="15">
        <f t="shared" si="4"/>
        <v>74.873371714651611</v>
      </c>
      <c r="S150" s="15">
        <f t="shared" si="5"/>
        <v>0</v>
      </c>
      <c r="U150" s="15">
        <f t="shared" si="7"/>
        <v>0</v>
      </c>
    </row>
    <row r="151" spans="2:21" s="15" customFormat="1" x14ac:dyDescent="0.25">
      <c r="B151" s="15" t="str">
        <f>VLOOKUP(F151,[1]NUTS_Europa!$A$2:$C$81,2,FALSE)</f>
        <v>DE93</v>
      </c>
      <c r="C151" s="15">
        <f>VLOOKUP(F151,[1]NUTS_Europa!$A$2:$C$81,3,FALSE)</f>
        <v>245</v>
      </c>
      <c r="D151" s="15" t="str">
        <f>VLOOKUP(G151,[1]NUTS_Europa!$A$2:$C$81,2,FALSE)</f>
        <v>FRI2</v>
      </c>
      <c r="E151" s="15">
        <f>VLOOKUP(G151,[1]NUTS_Europa!$A$2:$C$81,3,FALSE)</f>
        <v>275</v>
      </c>
      <c r="F151" s="15">
        <v>47</v>
      </c>
      <c r="G151" s="15">
        <v>69</v>
      </c>
      <c r="H151" s="15">
        <v>472628.57758102583</v>
      </c>
      <c r="J151" s="15">
        <v>12986668.525710296</v>
      </c>
      <c r="K151" s="15">
        <v>114346.8514</v>
      </c>
      <c r="L151" s="15">
        <v>63.63636363636364</v>
      </c>
      <c r="M151" s="15">
        <v>11.237008078287969</v>
      </c>
      <c r="N151" s="15">
        <v>0.44157730193321143</v>
      </c>
      <c r="O151" s="15">
        <v>193.20214736314847</v>
      </c>
      <c r="P151" s="15">
        <f t="shared" si="3"/>
        <v>0</v>
      </c>
      <c r="Q151" s="15">
        <f t="shared" si="4"/>
        <v>74.873371714651611</v>
      </c>
      <c r="S151" s="15">
        <f t="shared" si="5"/>
        <v>0</v>
      </c>
      <c r="U151" s="15">
        <f t="shared" si="7"/>
        <v>0</v>
      </c>
    </row>
    <row r="152" spans="2:21" s="15" customFormat="1" x14ac:dyDescent="0.25">
      <c r="B152" s="15" t="str">
        <f>VLOOKUP(G152,[1]NUTS_Europa!$A$2:$C$81,2,FALSE)</f>
        <v>FRI2</v>
      </c>
      <c r="C152" s="15">
        <f>VLOOKUP(G152,[1]NUTS_Europa!$A$2:$C$81,3,FALSE)</f>
        <v>275</v>
      </c>
      <c r="D152" s="15" t="str">
        <f>VLOOKUP(F152,[1]NUTS_Europa!$A$2:$C$81,2,FALSE)</f>
        <v>NL11</v>
      </c>
      <c r="E152" s="15">
        <f>VLOOKUP(F152,[1]NUTS_Europa!$A$2:$C$81,3,FALSE)</f>
        <v>245</v>
      </c>
      <c r="F152" s="15">
        <v>30</v>
      </c>
      <c r="G152" s="15">
        <v>69</v>
      </c>
      <c r="H152" s="15">
        <v>470599.18222512334</v>
      </c>
      <c r="J152" s="15">
        <v>12986668.525710296</v>
      </c>
      <c r="K152" s="15">
        <v>145277.79319999999</v>
      </c>
      <c r="L152" s="15">
        <v>63.63636363636364</v>
      </c>
      <c r="M152" s="15">
        <v>11.237008078287969</v>
      </c>
      <c r="N152" s="15">
        <v>0.44157730193321143</v>
      </c>
      <c r="O152" s="15">
        <v>193.20214736314847</v>
      </c>
      <c r="P152" s="15">
        <f t="shared" ref="P152:P160" si="24">N152*(R152/O152)</f>
        <v>0</v>
      </c>
      <c r="Q152" s="15">
        <f t="shared" ref="Q152:Q160" si="25">P152+M152+L152</f>
        <v>74.873371714651611</v>
      </c>
      <c r="S152" s="15">
        <f t="shared" ref="S152:S160" si="26">H152*(R152/O152)</f>
        <v>0</v>
      </c>
      <c r="U152" s="15">
        <f t="shared" ref="U152:U160" si="27">T152+S152</f>
        <v>0</v>
      </c>
    </row>
    <row r="153" spans="2:21" s="15" customFormat="1" x14ac:dyDescent="0.25">
      <c r="B153" s="15" t="str">
        <f>VLOOKUP(F153,[1]NUTS_Europa!$A$2:$C$81,2,FALSE)</f>
        <v>NL11</v>
      </c>
      <c r="C153" s="15">
        <f>VLOOKUP(F153,[1]NUTS_Europa!$A$2:$C$81,3,FALSE)</f>
        <v>245</v>
      </c>
      <c r="D153" s="15" t="str">
        <f>VLOOKUP(G153,[1]NUTS_Europa!$A$2:$C$81,2,FALSE)</f>
        <v>FRI3</v>
      </c>
      <c r="E153" s="15">
        <f>VLOOKUP(G153,[1]NUTS_Europa!$A$2:$C$81,3,FALSE)</f>
        <v>282</v>
      </c>
      <c r="F153" s="15">
        <v>30</v>
      </c>
      <c r="G153" s="15">
        <v>65</v>
      </c>
      <c r="H153" s="15">
        <v>1924193.7420904378</v>
      </c>
      <c r="J153" s="15">
        <v>10700311.568508694</v>
      </c>
      <c r="K153" s="15">
        <v>141512.31529999999</v>
      </c>
      <c r="L153" s="15">
        <v>47.383422459893055</v>
      </c>
      <c r="M153" s="15">
        <v>9.3468756000890991</v>
      </c>
      <c r="N153" s="15">
        <v>1.737507325640167</v>
      </c>
      <c r="O153" s="15">
        <v>760.20697826459991</v>
      </c>
      <c r="P153" s="15">
        <f t="shared" si="24"/>
        <v>0</v>
      </c>
      <c r="Q153" s="15">
        <f t="shared" si="25"/>
        <v>56.730298059982154</v>
      </c>
      <c r="S153" s="15">
        <f t="shared" si="26"/>
        <v>0</v>
      </c>
      <c r="U153" s="15">
        <f t="shared" si="27"/>
        <v>0</v>
      </c>
    </row>
    <row r="154" spans="2:21" s="15" customFormat="1" x14ac:dyDescent="0.25">
      <c r="B154" s="15" t="str">
        <f>VLOOKUP(G154,[1]NUTS_Europa!$A$2:$C$81,2,FALSE)</f>
        <v>FRI3</v>
      </c>
      <c r="C154" s="15">
        <f>VLOOKUP(G154,[1]NUTS_Europa!$A$2:$C$81,3,FALSE)</f>
        <v>282</v>
      </c>
      <c r="D154" s="15" t="str">
        <f>VLOOKUP(F154,[1]NUTS_Europa!$A$2:$C$81,2,FALSE)</f>
        <v>NL34</v>
      </c>
      <c r="E154" s="15">
        <f>VLOOKUP(F154,[1]NUTS_Europa!$A$2:$C$81,3,FALSE)</f>
        <v>250</v>
      </c>
      <c r="F154" s="15">
        <v>34</v>
      </c>
      <c r="G154" s="15">
        <v>65</v>
      </c>
      <c r="H154" s="15">
        <v>469327.57680964877</v>
      </c>
      <c r="J154" s="15">
        <v>1974336.7153102469</v>
      </c>
      <c r="K154" s="15">
        <v>199597.76430000001</v>
      </c>
      <c r="L154" s="15">
        <v>19.411764705882355</v>
      </c>
      <c r="M154" s="15">
        <v>9.7275349961992568</v>
      </c>
      <c r="N154" s="15">
        <v>1.737507325640167</v>
      </c>
      <c r="O154" s="15">
        <v>760.20697826459991</v>
      </c>
      <c r="P154" s="15">
        <f t="shared" si="24"/>
        <v>0</v>
      </c>
      <c r="Q154" s="15">
        <f t="shared" si="25"/>
        <v>29.139299702081612</v>
      </c>
      <c r="S154" s="15">
        <f t="shared" si="26"/>
        <v>0</v>
      </c>
      <c r="U154" s="15">
        <f t="shared" si="27"/>
        <v>0</v>
      </c>
    </row>
    <row r="155" spans="2:21" s="15" customFormat="1" x14ac:dyDescent="0.25">
      <c r="B155" s="15" t="str">
        <f>VLOOKUP(F155,[1]NUTS_Europa!$A$2:$C$81,2,FALSE)</f>
        <v>NL34</v>
      </c>
      <c r="C155" s="15">
        <f>VLOOKUP(F155,[1]NUTS_Europa!$A$2:$C$81,3,FALSE)</f>
        <v>250</v>
      </c>
      <c r="D155" s="15" t="str">
        <f>VLOOKUP(G155,[1]NUTS_Europa!$A$2:$C$81,2,FALSE)</f>
        <v>FRH0</v>
      </c>
      <c r="E155" s="15">
        <f>VLOOKUP(G155,[1]NUTS_Europa!$A$2:$C$81,3,FALSE)</f>
        <v>282</v>
      </c>
      <c r="F155" s="15">
        <v>34</v>
      </c>
      <c r="G155" s="15">
        <v>63</v>
      </c>
      <c r="H155" s="15">
        <v>328588.17830258858</v>
      </c>
      <c r="J155" s="15">
        <v>1974336.7153102469</v>
      </c>
      <c r="K155" s="15">
        <v>135416.16140000001</v>
      </c>
      <c r="L155" s="15">
        <v>19.411764705882355</v>
      </c>
      <c r="M155" s="15">
        <v>9.7275349961992568</v>
      </c>
      <c r="N155" s="15">
        <v>1.737507325640167</v>
      </c>
      <c r="O155" s="15">
        <v>760.20697826459991</v>
      </c>
      <c r="P155" s="15">
        <f t="shared" si="24"/>
        <v>0</v>
      </c>
      <c r="Q155" s="15">
        <f t="shared" si="25"/>
        <v>29.139299702081612</v>
      </c>
      <c r="S155" s="15">
        <f t="shared" si="26"/>
        <v>0</v>
      </c>
      <c r="U155" s="15">
        <f t="shared" si="27"/>
        <v>0</v>
      </c>
    </row>
    <row r="156" spans="2:21" s="15" customFormat="1" x14ac:dyDescent="0.25">
      <c r="B156" s="15" t="str">
        <f>VLOOKUP(G156,[1]NUTS_Europa!$A$2:$C$81,2,FALSE)</f>
        <v>FRH0</v>
      </c>
      <c r="C156" s="15">
        <f>VLOOKUP(G156,[1]NUTS_Europa!$A$2:$C$81,3,FALSE)</f>
        <v>282</v>
      </c>
      <c r="D156" s="15" t="str">
        <f>VLOOKUP(F156,[1]NUTS_Europa!$A$2:$C$81,2,FALSE)</f>
        <v>BE21</v>
      </c>
      <c r="E156" s="15">
        <f>VLOOKUP(F156,[1]NUTS_Europa!$A$2:$C$81,3,FALSE)</f>
        <v>250</v>
      </c>
      <c r="F156" s="15">
        <v>41</v>
      </c>
      <c r="G156" s="15">
        <v>63</v>
      </c>
      <c r="H156" s="15">
        <v>314614.05362812872</v>
      </c>
      <c r="J156" s="15">
        <v>1974336.7153102469</v>
      </c>
      <c r="K156" s="15">
        <v>123614.25509999999</v>
      </c>
      <c r="L156" s="15">
        <v>19.411764705882355</v>
      </c>
      <c r="M156" s="15">
        <v>9.7275349961992568</v>
      </c>
      <c r="N156" s="15">
        <v>1.737507325640167</v>
      </c>
      <c r="O156" s="15">
        <v>760.20697826459991</v>
      </c>
      <c r="P156" s="15">
        <f t="shared" si="24"/>
        <v>0</v>
      </c>
      <c r="Q156" s="15">
        <f t="shared" si="25"/>
        <v>29.139299702081612</v>
      </c>
      <c r="S156" s="15">
        <f t="shared" si="26"/>
        <v>0</v>
      </c>
      <c r="U156" s="15">
        <f t="shared" si="27"/>
        <v>0</v>
      </c>
    </row>
    <row r="157" spans="2:21" s="15" customFormat="1" x14ac:dyDescent="0.25">
      <c r="B157" s="15" t="str">
        <f>VLOOKUP(F157,[1]NUTS_Europa!$A$2:$C$81,2,FALSE)</f>
        <v>BE21</v>
      </c>
      <c r="C157" s="15">
        <f>VLOOKUP(F157,[1]NUTS_Europa!$A$2:$C$81,3,FALSE)</f>
        <v>250</v>
      </c>
      <c r="D157" s="15" t="str">
        <f>VLOOKUP(G157,[1]NUTS_Europa!$A$2:$C$81,2,FALSE)</f>
        <v>ES12</v>
      </c>
      <c r="E157" s="15">
        <f>VLOOKUP(G157,[1]NUTS_Europa!$A$2:$C$81,3,FALSE)</f>
        <v>163</v>
      </c>
      <c r="F157" s="15">
        <v>41</v>
      </c>
      <c r="G157" s="15">
        <v>52</v>
      </c>
      <c r="H157" s="15">
        <v>1790118.0818280804</v>
      </c>
      <c r="I157" s="15">
        <f>J157/31</f>
        <v>102901.44314375245</v>
      </c>
      <c r="J157" s="15">
        <v>3189944.7374563259</v>
      </c>
      <c r="K157" s="15">
        <v>117923.68180000001</v>
      </c>
      <c r="L157" s="15">
        <v>41.983796791443851</v>
      </c>
      <c r="M157" s="15">
        <v>14.342662847289976</v>
      </c>
      <c r="N157" s="15">
        <v>7.0510801760087141</v>
      </c>
      <c r="O157" s="17">
        <v>3085.0404340770574</v>
      </c>
      <c r="P157" s="15">
        <f t="shared" si="24"/>
        <v>1.6547536917316132</v>
      </c>
      <c r="Q157" s="15">
        <f t="shared" si="25"/>
        <v>57.981213330465437</v>
      </c>
      <c r="R157" s="15">
        <v>724</v>
      </c>
      <c r="S157" s="15">
        <f t="shared" si="26"/>
        <v>420106.48448154435</v>
      </c>
      <c r="U157" s="15">
        <f t="shared" si="27"/>
        <v>420106.48448154435</v>
      </c>
    </row>
    <row r="158" spans="2:21" s="15" customFormat="1" x14ac:dyDescent="0.25">
      <c r="B158" s="15" t="str">
        <f>VLOOKUP(G158,[1]NUTS_Europa!$A$2:$C$81,2,FALSE)</f>
        <v>ES12</v>
      </c>
      <c r="C158" s="15">
        <f>VLOOKUP(G158,[1]NUTS_Europa!$A$2:$C$81,3,FALSE)</f>
        <v>163</v>
      </c>
      <c r="D158" s="15" t="str">
        <f>VLOOKUP(F158,[1]NUTS_Europa!$A$2:$C$81,2,FALSE)</f>
        <v>NL41</v>
      </c>
      <c r="E158" s="15">
        <f>VLOOKUP(F158,[1]NUTS_Europa!$A$2:$C$81,3,FALSE)</f>
        <v>253</v>
      </c>
      <c r="F158" s="15">
        <v>35</v>
      </c>
      <c r="G158" s="15">
        <v>52</v>
      </c>
      <c r="H158" s="15">
        <v>1594242.4946115345</v>
      </c>
      <c r="I158" s="15">
        <f t="shared" ref="I158:I160" si="28">J158/31</f>
        <v>96113.167247299367</v>
      </c>
      <c r="J158" s="15">
        <v>2979508.1846662802</v>
      </c>
      <c r="K158" s="15">
        <v>113696.3812</v>
      </c>
      <c r="L158" s="15">
        <v>41.492513368983957</v>
      </c>
      <c r="M158" s="15">
        <v>14.12397628871307</v>
      </c>
      <c r="N158" s="15">
        <v>7.0510801760087141</v>
      </c>
      <c r="O158" s="17">
        <v>3085.0404340770574</v>
      </c>
      <c r="P158" s="15">
        <f t="shared" si="24"/>
        <v>1.6547536917316132</v>
      </c>
      <c r="Q158" s="15">
        <f t="shared" si="25"/>
        <v>57.271243349428644</v>
      </c>
      <c r="R158" s="15">
        <v>724</v>
      </c>
      <c r="S158" s="15">
        <f t="shared" si="26"/>
        <v>374138.22955097153</v>
      </c>
      <c r="U158" s="15">
        <f t="shared" si="27"/>
        <v>374138.22955097153</v>
      </c>
    </row>
    <row r="159" spans="2:21" s="15" customFormat="1" x14ac:dyDescent="0.25">
      <c r="B159" s="15" t="str">
        <f>VLOOKUP(F159,[1]NUTS_Europa!$A$2:$C$81,2,FALSE)</f>
        <v>NL41</v>
      </c>
      <c r="C159" s="15">
        <f>VLOOKUP(F159,[1]NUTS_Europa!$A$2:$C$81,3,FALSE)</f>
        <v>253</v>
      </c>
      <c r="D159" s="15" t="str">
        <f>VLOOKUP(G159,[1]NUTS_Europa!$A$2:$C$81,2,FALSE)</f>
        <v>PT18</v>
      </c>
      <c r="E159" s="15">
        <f>VLOOKUP(G159,[1]NUTS_Europa!$A$2:$C$81,3,FALSE)</f>
        <v>1065</v>
      </c>
      <c r="F159" s="15">
        <v>35</v>
      </c>
      <c r="G159" s="15">
        <v>40</v>
      </c>
      <c r="H159" s="15">
        <v>2403500.6988779767</v>
      </c>
      <c r="I159" s="15">
        <f t="shared" si="28"/>
        <v>121882.51432434416</v>
      </c>
      <c r="J159" s="15">
        <v>3778357.9440546688</v>
      </c>
      <c r="K159" s="15">
        <v>120437.3524</v>
      </c>
      <c r="L159" s="15">
        <v>62.340481283422463</v>
      </c>
      <c r="M159" s="15">
        <v>6.8401772088331079</v>
      </c>
      <c r="N159" s="15">
        <v>14.965475708560767</v>
      </c>
      <c r="O159" s="17">
        <v>7555.5136403560382</v>
      </c>
      <c r="P159" s="15">
        <f t="shared" si="24"/>
        <v>1.4340526572707528</v>
      </c>
      <c r="Q159" s="15">
        <f t="shared" si="25"/>
        <v>70.614711149526329</v>
      </c>
      <c r="R159" s="15">
        <v>724</v>
      </c>
      <c r="S159" s="15">
        <f t="shared" si="26"/>
        <v>230313.1975956111</v>
      </c>
      <c r="U159" s="15">
        <f t="shared" si="27"/>
        <v>230313.1975956111</v>
      </c>
    </row>
    <row r="160" spans="2:21" s="15" customFormat="1" x14ac:dyDescent="0.25">
      <c r="B160" s="15" t="str">
        <f>VLOOKUP(G160,[1]NUTS_Europa!$A$2:$C$81,2,FALSE)</f>
        <v>PT18</v>
      </c>
      <c r="C160" s="15">
        <f>VLOOKUP(G160,[1]NUTS_Europa!$A$2:$C$81,3,FALSE)</f>
        <v>1065</v>
      </c>
      <c r="D160" s="15" t="str">
        <f>VLOOKUP(F160,[1]NUTS_Europa!$A$2:$C$81,2,FALSE)</f>
        <v>NL33</v>
      </c>
      <c r="E160" s="15">
        <f>VLOOKUP(F160,[1]NUTS_Europa!$A$2:$C$81,3,FALSE)</f>
        <v>250</v>
      </c>
      <c r="F160" s="15">
        <v>33</v>
      </c>
      <c r="G160" s="15">
        <v>40</v>
      </c>
      <c r="H160" s="15">
        <v>2172865.3369284901</v>
      </c>
      <c r="I160" s="15">
        <f t="shared" si="28"/>
        <v>125543.69900661202</v>
      </c>
      <c r="J160" s="15">
        <v>3891854.6692049727</v>
      </c>
      <c r="K160" s="15">
        <v>137713.6226</v>
      </c>
      <c r="L160" s="15">
        <v>62.340106951871661</v>
      </c>
      <c r="M160" s="15">
        <v>7.0588637674100152</v>
      </c>
      <c r="N160" s="15">
        <v>14.965475708560767</v>
      </c>
      <c r="O160" s="17">
        <v>7555.5136403560382</v>
      </c>
      <c r="P160" s="15">
        <f t="shared" si="24"/>
        <v>1.4340526572707528</v>
      </c>
      <c r="Q160" s="15">
        <f t="shared" si="25"/>
        <v>70.833023376552433</v>
      </c>
      <c r="R160" s="15">
        <v>724</v>
      </c>
      <c r="S160" s="15">
        <f t="shared" si="26"/>
        <v>208212.78060217955</v>
      </c>
      <c r="U160" s="15">
        <f t="shared" si="27"/>
        <v>208212.78060217955</v>
      </c>
    </row>
    <row r="161" spans="2:14" s="15" customFormat="1" x14ac:dyDescent="0.25">
      <c r="B161" s="15" t="str">
        <f>VLOOKUP(F161,[1]NUTS_Europa!$A$2:$C$81,2,FALSE)</f>
        <v>NL33</v>
      </c>
      <c r="C161" s="15">
        <f>VLOOKUP(F161,[1]NUTS_Europa!$A$2:$C$81,3,FALSE)</f>
        <v>250</v>
      </c>
      <c r="D161" s="15" t="str">
        <f>VLOOKUP(G161,[1]NUTS_Europa!$A$2:$C$81,2,FALSE)</f>
        <v>PT15</v>
      </c>
      <c r="E161" s="15">
        <f>VLOOKUP(G161,[1]NUTS_Europa!$A$2:$C$81,3,FALSE)</f>
        <v>1065</v>
      </c>
      <c r="F161" s="15">
        <v>33</v>
      </c>
      <c r="G161" s="15">
        <v>37</v>
      </c>
      <c r="H161" s="15">
        <v>2708566.365057013</v>
      </c>
      <c r="I161" s="15">
        <v>3891854.6692049727</v>
      </c>
      <c r="J161" s="15">
        <v>114346.8514</v>
      </c>
      <c r="K161" s="15">
        <v>62.340106951871661</v>
      </c>
      <c r="L161" s="15">
        <v>7.0588637674100152</v>
      </c>
      <c r="M161" s="15">
        <v>14.965475708560767</v>
      </c>
      <c r="N161" s="15">
        <v>7555.5136403560382</v>
      </c>
    </row>
    <row r="162" spans="2:14" s="15" customFormat="1" x14ac:dyDescent="0.25">
      <c r="B162" s="15" t="str">
        <f>VLOOKUP(F162,[1]NUTS_Europa!$A$2:$C$81,2,FALSE)</f>
        <v>PT15</v>
      </c>
      <c r="C162" s="15">
        <f>VLOOKUP(F162,[1]NUTS_Europa!$A$2:$C$81,3,FALSE)</f>
        <v>1065</v>
      </c>
      <c r="D162" s="15" t="str">
        <f>VLOOKUP(G162,[1]NUTS_Europa!$A$2:$C$81,2,FALSE)</f>
        <v>PT17</v>
      </c>
      <c r="E162" s="15">
        <f>VLOOKUP(G162,[1]NUTS_Europa!$A$2:$C$81,3,FALSE)</f>
        <v>294</v>
      </c>
      <c r="F162" s="15">
        <v>37</v>
      </c>
      <c r="G162" s="15">
        <v>39</v>
      </c>
      <c r="H162" s="15">
        <v>947107.55538900441</v>
      </c>
      <c r="I162" s="15">
        <v>944366.82938131411</v>
      </c>
      <c r="J162" s="15">
        <v>507158.32770000002</v>
      </c>
      <c r="K162" s="15">
        <v>2.4064171122994655</v>
      </c>
      <c r="L162" s="15">
        <v>5.473958967234946</v>
      </c>
      <c r="M162" s="15">
        <v>5.0505214089780983</v>
      </c>
      <c r="N162" s="15">
        <v>3013.6173483101311</v>
      </c>
    </row>
    <row r="163" spans="2:14" s="15" customFormat="1" x14ac:dyDescent="0.25">
      <c r="B163" s="15" t="str">
        <f>VLOOKUP(G163,[1]NUTS_Europa!$A$2:$C$81,2,FALSE)</f>
        <v>PT17</v>
      </c>
      <c r="C163" s="15">
        <f>VLOOKUP(G163,[1]NUTS_Europa!$A$2:$C$81,3,FALSE)</f>
        <v>294</v>
      </c>
      <c r="D163" s="15" t="str">
        <f>VLOOKUP(F163,[1]NUTS_Europa!$A$2:$C$81,2,FALSE)</f>
        <v>FRJ1</v>
      </c>
      <c r="E163" s="15">
        <f>VLOOKUP(F163,[1]NUTS_Europa!$A$2:$C$81,3,FALSE)</f>
        <v>1063</v>
      </c>
      <c r="F163" s="15">
        <v>26</v>
      </c>
      <c r="G163" s="15">
        <v>39</v>
      </c>
      <c r="H163" s="15">
        <v>1559773.816340517</v>
      </c>
      <c r="I163" s="15">
        <v>11516750.199726569</v>
      </c>
      <c r="J163" s="15">
        <v>137713.6226</v>
      </c>
      <c r="K163" s="15">
        <v>43.529411764705884</v>
      </c>
      <c r="L163" s="15">
        <v>8.533874992458685</v>
      </c>
      <c r="M163" s="15">
        <v>5.0505214089780983</v>
      </c>
      <c r="N163" s="15">
        <v>3013.6173483101311</v>
      </c>
    </row>
    <row r="164" spans="2:14" s="15" customFormat="1" x14ac:dyDescent="0.25">
      <c r="B164" s="15" t="str">
        <f>VLOOKUP(F164,[1]NUTS_Europa!$A$2:$C$81,2,FALSE)</f>
        <v>FRJ1</v>
      </c>
      <c r="C164" s="15">
        <f>VLOOKUP(F164,[1]NUTS_Europa!$A$2:$C$81,3,FALSE)</f>
        <v>1063</v>
      </c>
      <c r="D164" s="15" t="str">
        <f>VLOOKUP(G164,[1]NUTS_Europa!$A$2:$C$81,2,FALSE)</f>
        <v>PT16</v>
      </c>
      <c r="E164" s="15">
        <f>VLOOKUP(G164,[1]NUTS_Europa!$A$2:$C$81,3,FALSE)</f>
        <v>111</v>
      </c>
      <c r="F164" s="15">
        <v>26</v>
      </c>
      <c r="G164" s="15">
        <v>38</v>
      </c>
      <c r="H164" s="15">
        <v>1948384.5920490893</v>
      </c>
      <c r="I164" s="15">
        <v>11911125.045146087</v>
      </c>
      <c r="J164" s="15">
        <v>141734.02660000001</v>
      </c>
      <c r="K164" s="15">
        <v>51.710695187165776</v>
      </c>
      <c r="L164" s="15">
        <v>9.307803795986235</v>
      </c>
      <c r="M164" s="15">
        <v>5.0505214089780983</v>
      </c>
      <c r="N164" s="15">
        <v>3013.6173483101311</v>
      </c>
    </row>
    <row r="165" spans="2:14" s="15" customFormat="1" x14ac:dyDescent="0.25">
      <c r="B165" s="15" t="str">
        <f>VLOOKUP(G165,[1]NUTS_Europa!$A$2:$C$81,2,FALSE)</f>
        <v>PT16</v>
      </c>
      <c r="C165" s="15">
        <f>VLOOKUP(G165,[1]NUTS_Europa!$A$2:$C$81,3,FALSE)</f>
        <v>111</v>
      </c>
      <c r="D165" s="15" t="str">
        <f>VLOOKUP(F165,[1]NUTS_Europa!$A$2:$C$81,2,FALSE)</f>
        <v>ES61</v>
      </c>
      <c r="E165" s="15">
        <f>VLOOKUP(F165,[1]NUTS_Europa!$A$2:$C$81,3,FALSE)</f>
        <v>61</v>
      </c>
      <c r="F165" s="15">
        <v>17</v>
      </c>
      <c r="G165" s="15">
        <v>38</v>
      </c>
      <c r="H165" s="15">
        <v>1658405.930294072</v>
      </c>
      <c r="I165" s="15">
        <v>1578637.7877182043</v>
      </c>
      <c r="J165" s="15">
        <v>118487.9544</v>
      </c>
      <c r="K165" s="15">
        <v>17.122459893048127</v>
      </c>
      <c r="L165" s="15">
        <v>7.5165760162751383</v>
      </c>
      <c r="M165" s="15">
        <v>4.7011353025642819</v>
      </c>
      <c r="N165" s="15">
        <v>3013.6173483101311</v>
      </c>
    </row>
    <row r="166" spans="2:14" s="15" customFormat="1" x14ac:dyDescent="0.25"/>
    <row r="167" spans="2:14" s="15" customFormat="1" x14ac:dyDescent="0.25"/>
    <row r="168" spans="2:14" s="15" customFormat="1" x14ac:dyDescent="0.25"/>
    <row r="169" spans="2:14" s="15" customFormat="1" x14ac:dyDescent="0.25"/>
    <row r="170" spans="2:14" s="15" customFormat="1" x14ac:dyDescent="0.25"/>
    <row r="171" spans="2:14" s="15" customFormat="1" x14ac:dyDescent="0.25"/>
    <row r="172" spans="2:14" s="15" customFormat="1" x14ac:dyDescent="0.25"/>
    <row r="173" spans="2:14" s="15" customFormat="1" x14ac:dyDescent="0.25"/>
    <row r="174" spans="2:14" s="15" customFormat="1" x14ac:dyDescent="0.25"/>
    <row r="175" spans="2:14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0D66-61A0-48B2-93B3-E605E87350D6}">
  <dimension ref="B3:AC177"/>
  <sheetViews>
    <sheetView topLeftCell="C1" workbookViewId="0">
      <selection activeCell="F5" sqref="F5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3" spans="2:14" x14ac:dyDescent="0.25">
      <c r="B3" t="s">
        <v>7</v>
      </c>
      <c r="C3" t="s">
        <v>8</v>
      </c>
      <c r="D3" t="s">
        <v>9</v>
      </c>
      <c r="E3" t="s">
        <v>10</v>
      </c>
      <c r="F3" t="s">
        <v>0</v>
      </c>
      <c r="G3" t="s">
        <v>1</v>
      </c>
      <c r="H3" t="s">
        <v>11</v>
      </c>
      <c r="I3" t="s">
        <v>12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2:14" s="15" customFormat="1" x14ac:dyDescent="0.25">
      <c r="B4" s="15" t="str">
        <f>VLOOKUP(F4,[1]NUTS_Europa!$A$2:$C$81,2,FALSE)</f>
        <v>BE21</v>
      </c>
      <c r="C4" s="15">
        <f>VLOOKUP(F4,[1]NUTS_Europa!$A$2:$C$81,3,FALSE)</f>
        <v>253</v>
      </c>
      <c r="D4" s="15" t="str">
        <f>VLOOKUP(G4,[1]NUTS_Europa!$A$2:$C$81,2,FALSE)</f>
        <v>BE25</v>
      </c>
      <c r="E4" s="15">
        <f>VLOOKUP(G4,[1]NUTS_Europa!$A$2:$C$81,3,FALSE)</f>
        <v>235</v>
      </c>
      <c r="F4" s="15">
        <v>1</v>
      </c>
      <c r="G4" s="15">
        <v>3</v>
      </c>
      <c r="H4" s="16">
        <v>276426.52550992725</v>
      </c>
      <c r="I4" s="16">
        <v>999068.98024717218</v>
      </c>
      <c r="J4" s="15">
        <v>135416.16140000001</v>
      </c>
      <c r="K4" s="15">
        <v>6.7272727272727275</v>
      </c>
      <c r="L4" s="15">
        <v>11.939357467884655</v>
      </c>
      <c r="M4" s="15">
        <v>3.1211647332681993</v>
      </c>
      <c r="N4" s="15">
        <v>1522.6567990315486</v>
      </c>
    </row>
    <row r="5" spans="2:14" s="15" customFormat="1" x14ac:dyDescent="0.25">
      <c r="B5" s="15" t="str">
        <f>VLOOKUP(F5,[1]NUTS_Europa!$A$2:$C$81,2,FALSE)</f>
        <v>BE21</v>
      </c>
      <c r="C5" s="15">
        <f>VLOOKUP(F5,[1]NUTS_Europa!$A$2:$C$81,3,FALSE)</f>
        <v>253</v>
      </c>
      <c r="D5" s="15" t="str">
        <f>VLOOKUP(G5,[1]NUTS_Europa!$A$2:$C$81,2,FALSE)</f>
        <v>FRD2</v>
      </c>
      <c r="E5" s="15">
        <f>VLOOKUP(G5,[1]NUTS_Europa!$A$2:$C$81,3,FALSE)</f>
        <v>269</v>
      </c>
      <c r="F5" s="15">
        <v>1</v>
      </c>
      <c r="G5" s="15">
        <v>20</v>
      </c>
      <c r="H5" s="15">
        <v>2244557.1853842488</v>
      </c>
      <c r="I5" s="15">
        <v>1654702.1798093449</v>
      </c>
      <c r="J5" s="15">
        <v>191087.21979999999</v>
      </c>
      <c r="K5" s="15">
        <v>14.754545454545456</v>
      </c>
      <c r="L5" s="15">
        <v>14.96175846341189</v>
      </c>
      <c r="M5" s="15">
        <v>32.426629436406841</v>
      </c>
      <c r="N5" s="15">
        <v>13729.874799552772</v>
      </c>
    </row>
    <row r="6" spans="2:14" s="15" customFormat="1" x14ac:dyDescent="0.25">
      <c r="B6" s="15" t="str">
        <f>VLOOKUP(F6,[1]NUTS_Europa!$A$2:$C$81,2,FALSE)</f>
        <v>BE23</v>
      </c>
      <c r="C6" s="15">
        <f>VLOOKUP(F6,[1]NUTS_Europa!$A$2:$C$81,3,FALSE)</f>
        <v>253</v>
      </c>
      <c r="D6" s="15" t="str">
        <f>VLOOKUP(G6,[1]NUTS_Europa!$A$2:$C$81,2,FALSE)</f>
        <v>BE25</v>
      </c>
      <c r="E6" s="15">
        <f>VLOOKUP(G6,[1]NUTS_Europa!$A$2:$C$81,3,FALSE)</f>
        <v>235</v>
      </c>
      <c r="F6" s="15">
        <v>2</v>
      </c>
      <c r="G6" s="15">
        <v>3</v>
      </c>
      <c r="H6" s="15">
        <v>344400.97033229365</v>
      </c>
      <c r="I6" s="15">
        <v>999068.98024717218</v>
      </c>
      <c r="J6" s="15">
        <v>135416.16140000001</v>
      </c>
      <c r="K6" s="15">
        <v>6.7272727272727275</v>
      </c>
      <c r="L6" s="15">
        <v>11.939357467884655</v>
      </c>
      <c r="M6" s="15">
        <v>3.1211647332681993</v>
      </c>
      <c r="N6" s="15">
        <v>1522.6567990315486</v>
      </c>
    </row>
    <row r="7" spans="2:14" s="15" customFormat="1" x14ac:dyDescent="0.25">
      <c r="B7" s="15" t="str">
        <f>VLOOKUP(F7,[1]NUTS_Europa!$A$2:$C$81,2,FALSE)</f>
        <v>BE23</v>
      </c>
      <c r="C7" s="15">
        <f>VLOOKUP(F7,[1]NUTS_Europa!$A$2:$C$81,3,FALSE)</f>
        <v>253</v>
      </c>
      <c r="D7" s="15" t="str">
        <f>VLOOKUP(G7,[1]NUTS_Europa!$A$2:$C$81,2,FALSE)</f>
        <v>ES21</v>
      </c>
      <c r="E7" s="15">
        <f>VLOOKUP(G7,[1]NUTS_Europa!$A$2:$C$81,3,FALSE)</f>
        <v>163</v>
      </c>
      <c r="F7" s="15">
        <v>2</v>
      </c>
      <c r="G7" s="15">
        <v>14</v>
      </c>
      <c r="H7" s="15">
        <v>804712.5668415688</v>
      </c>
      <c r="I7" s="15">
        <v>2684917.1547121448</v>
      </c>
      <c r="J7" s="15">
        <v>145277.79319999999</v>
      </c>
      <c r="K7" s="15">
        <v>41.492513368983957</v>
      </c>
      <c r="L7" s="15">
        <v>15.333432064155236</v>
      </c>
      <c r="M7" s="15">
        <v>7.7414984459891301</v>
      </c>
      <c r="N7" s="15">
        <v>3277.8554623696641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33359.780399795411</v>
      </c>
      <c r="I8" s="15">
        <v>13284195.234126361</v>
      </c>
      <c r="J8" s="15">
        <v>114346.8514</v>
      </c>
      <c r="K8" s="15">
        <v>53.793582887700538</v>
      </c>
      <c r="L8" s="15">
        <v>12.909940133213862</v>
      </c>
      <c r="M8" s="15">
        <v>3.1948865603431971E-2</v>
      </c>
      <c r="N8" s="15">
        <v>15.609481269928793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209683.6545373543</v>
      </c>
      <c r="I9" s="15">
        <v>13230957.133912645</v>
      </c>
      <c r="J9" s="15">
        <v>163171.4883</v>
      </c>
      <c r="K9" s="15">
        <v>31.173262032085567</v>
      </c>
      <c r="L9" s="15">
        <v>13.814461581117294</v>
      </c>
      <c r="M9" s="15">
        <v>0.21124840029478631</v>
      </c>
      <c r="N9" s="15">
        <v>89.445438457960648</v>
      </c>
    </row>
    <row r="10" spans="2:14" s="15" customFormat="1" x14ac:dyDescent="0.25">
      <c r="B10" s="15" t="str">
        <f>VLOOKUP(F10,[1]NUTS_Europa!$A$2:$C$81,2,FALSE)</f>
        <v>DE60</v>
      </c>
      <c r="C10" s="15">
        <f>VLOOKUP(F10,[1]NUTS_Europa!$A$2:$C$81,3,FALSE)</f>
        <v>1069</v>
      </c>
      <c r="D10" s="15" t="str">
        <f>VLOOKUP(G10,[1]NUTS_Europa!$A$2:$C$81,2,FALSE)</f>
        <v>FRD2</v>
      </c>
      <c r="E10" s="15">
        <f>VLOOKUP(G10,[1]NUTS_Europa!$A$2:$C$81,3,FALSE)</f>
        <v>269</v>
      </c>
      <c r="F10" s="15">
        <v>5</v>
      </c>
      <c r="G10" s="15">
        <v>20</v>
      </c>
      <c r="H10" s="15">
        <v>1838476.5145307139</v>
      </c>
      <c r="I10" s="15">
        <v>2173478.3946844763</v>
      </c>
      <c r="J10" s="15">
        <v>145277.79319999999</v>
      </c>
      <c r="K10" s="15">
        <v>27.863636363636363</v>
      </c>
      <c r="L10" s="15">
        <v>13.546825038840575</v>
      </c>
      <c r="M10" s="15">
        <v>28.10176181625669</v>
      </c>
      <c r="N10" s="15">
        <v>13729.874799552772</v>
      </c>
    </row>
    <row r="11" spans="2:14" s="15" customFormat="1" x14ac:dyDescent="0.25">
      <c r="B11" s="15" t="str">
        <f>VLOOKUP(F11,[1]NUTS_Europa!$A$2:$C$81,2,FALSE)</f>
        <v>DE60</v>
      </c>
      <c r="C11" s="15">
        <f>VLOOKUP(F11,[1]NUTS_Europa!$A$2:$C$81,3,FALSE)</f>
        <v>1069</v>
      </c>
      <c r="D11" s="15" t="str">
        <f>VLOOKUP(G11,[1]NUTS_Europa!$A$2:$C$81,2,FALSE)</f>
        <v>FRF2</v>
      </c>
      <c r="E11" s="15">
        <f>VLOOKUP(G11,[1]NUTS_Europa!$A$2:$C$81,3,FALSE)</f>
        <v>269</v>
      </c>
      <c r="F11" s="15">
        <v>5</v>
      </c>
      <c r="G11" s="15">
        <v>27</v>
      </c>
      <c r="H11" s="15">
        <v>4185634.3091887389</v>
      </c>
      <c r="I11" s="15">
        <v>2173478.3946844763</v>
      </c>
      <c r="J11" s="15">
        <v>163029.68049999999</v>
      </c>
      <c r="K11" s="15">
        <v>27.863636363636363</v>
      </c>
      <c r="L11" s="15">
        <v>13.546825038840575</v>
      </c>
      <c r="M11" s="15">
        <v>28.10176181625669</v>
      </c>
      <c r="N11" s="15">
        <v>13729.874799552772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539204.69068346079</v>
      </c>
      <c r="I12" s="15">
        <v>3523077.3020745176</v>
      </c>
      <c r="J12" s="15">
        <v>142841.86170000001</v>
      </c>
      <c r="K12" s="15">
        <v>61.965240641711233</v>
      </c>
      <c r="L12" s="15">
        <v>10.819177302122604</v>
      </c>
      <c r="M12" s="15">
        <v>1.7672856540305886</v>
      </c>
      <c r="N12" s="15">
        <v>1020.5122067144931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FRG0</v>
      </c>
      <c r="E13" s="15">
        <f>VLOOKUP(G13,[1]NUTS_Europa!$A$2:$C$81,3,FALSE)</f>
        <v>282</v>
      </c>
      <c r="F13" s="15">
        <v>6</v>
      </c>
      <c r="G13" s="15">
        <v>22</v>
      </c>
      <c r="H13" s="15">
        <v>423669.86218098999</v>
      </c>
      <c r="I13" s="15">
        <v>2951288.6386264758</v>
      </c>
      <c r="J13" s="15">
        <v>137713.6226</v>
      </c>
      <c r="K13" s="15">
        <v>49.952941176470588</v>
      </c>
      <c r="L13" s="15">
        <v>13.037006637820937</v>
      </c>
      <c r="M13" s="15">
        <v>1.4407050147900764</v>
      </c>
      <c r="N13" s="15">
        <v>703.89535024500003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1479371.2860987328</v>
      </c>
      <c r="I14" s="15">
        <v>1574994.7193814481</v>
      </c>
      <c r="J14" s="15">
        <v>163171.4883</v>
      </c>
      <c r="K14" s="15">
        <v>14.436898395721927</v>
      </c>
      <c r="L14" s="15">
        <v>10.999918666204188</v>
      </c>
      <c r="M14" s="15">
        <v>9.0821666527777971</v>
      </c>
      <c r="N14" s="15">
        <v>5603.586288415795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613392.50072832708</v>
      </c>
      <c r="I15" s="15">
        <v>1574994.7193814481</v>
      </c>
      <c r="J15" s="15">
        <v>199058.85829999999</v>
      </c>
      <c r="K15" s="15">
        <v>14.436898395721927</v>
      </c>
      <c r="L15" s="15">
        <v>10.999918666204188</v>
      </c>
      <c r="M15" s="15">
        <v>9.0821666527777971</v>
      </c>
      <c r="N15" s="15">
        <v>5603.586288415795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33642.614834717759</v>
      </c>
      <c r="I16" s="15">
        <v>13284195.234126361</v>
      </c>
      <c r="J16" s="15">
        <v>117061.7148</v>
      </c>
      <c r="K16" s="15">
        <v>53.793582887700538</v>
      </c>
      <c r="L16" s="15">
        <v>12.909940133213862</v>
      </c>
      <c r="M16" s="15">
        <v>3.1948865603431971E-2</v>
      </c>
      <c r="N16" s="15">
        <v>15.609481269928793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211304.35221494947</v>
      </c>
      <c r="I17" s="15">
        <v>13230957.133912645</v>
      </c>
      <c r="J17" s="15">
        <v>113696.3812</v>
      </c>
      <c r="K17" s="15">
        <v>31.173262032085567</v>
      </c>
      <c r="L17" s="15">
        <v>13.814461581117294</v>
      </c>
      <c r="M17" s="15">
        <v>0.21124840029478631</v>
      </c>
      <c r="N17" s="15">
        <v>89.445438457960648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560663.90047230583</v>
      </c>
      <c r="I18" s="15">
        <v>2947065.7785449899</v>
      </c>
      <c r="J18" s="15">
        <v>142392.87169999999</v>
      </c>
      <c r="K18" s="15">
        <v>47.441176470588239</v>
      </c>
      <c r="L18" s="15">
        <v>12.234110726693917</v>
      </c>
      <c r="M18" s="15">
        <v>2.0887438073803373</v>
      </c>
      <c r="N18" s="15">
        <v>1020.5122067144931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437652.69646979118</v>
      </c>
      <c r="I19" s="15">
        <v>2383160.2285803561</v>
      </c>
      <c r="J19" s="15">
        <v>507158.32770000002</v>
      </c>
      <c r="K19" s="15">
        <v>35.71764705882353</v>
      </c>
      <c r="L19" s="15">
        <v>14.45194006239225</v>
      </c>
      <c r="M19" s="15">
        <v>1.6624298486063329</v>
      </c>
      <c r="N19" s="15">
        <v>703.89535024500003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FRH0</v>
      </c>
      <c r="E20" s="15">
        <f>VLOOKUP(G20,[1]NUTS_Europa!$A$2:$C$81,3,FALSE)</f>
        <v>283</v>
      </c>
      <c r="F20" s="15">
        <v>10</v>
      </c>
      <c r="G20" s="15">
        <v>23</v>
      </c>
      <c r="H20" s="15">
        <v>984916.23484788288</v>
      </c>
      <c r="I20" s="15">
        <v>2873303.2133122259</v>
      </c>
      <c r="J20" s="15">
        <v>119215.969</v>
      </c>
      <c r="K20" s="15">
        <v>51.223529411764709</v>
      </c>
      <c r="L20" s="15">
        <v>9.070760611057187</v>
      </c>
      <c r="M20" s="15">
        <v>3.5169117709311464</v>
      </c>
      <c r="N20" s="15">
        <v>1954.0243097469513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FRJ2</v>
      </c>
      <c r="E21" s="15">
        <f>VLOOKUP(G21,[1]NUTS_Europa!$A$2:$C$81,3,FALSE)</f>
        <v>283</v>
      </c>
      <c r="F21" s="15">
        <v>10</v>
      </c>
      <c r="G21" s="15">
        <v>28</v>
      </c>
      <c r="H21" s="15">
        <v>1333842.4477907764</v>
      </c>
      <c r="I21" s="15">
        <v>2873303.2133122259</v>
      </c>
      <c r="J21" s="15">
        <v>114203.5226</v>
      </c>
      <c r="K21" s="15">
        <v>51.223529411764709</v>
      </c>
      <c r="L21" s="15">
        <v>9.070760611057187</v>
      </c>
      <c r="M21" s="15">
        <v>3.5169117709311464</v>
      </c>
      <c r="N21" s="15">
        <v>1954.0243097469513</v>
      </c>
    </row>
    <row r="22" spans="2:14" s="15" customFormat="1" x14ac:dyDescent="0.25">
      <c r="B22" s="15" t="str">
        <f>VLOOKUP(F22,[1]NUTS_Europa!$A$2:$C$81,2,FALSE)</f>
        <v>ES13</v>
      </c>
      <c r="C22" s="15">
        <f>VLOOKUP(F22,[1]NUTS_Europa!$A$2:$C$81,3,FALSE)</f>
        <v>163</v>
      </c>
      <c r="D22" s="15" t="str">
        <f>VLOOKUP(G22,[1]NUTS_Europa!$A$2:$C$81,2,FALSE)</f>
        <v>FRI1</v>
      </c>
      <c r="E22" s="15">
        <f>VLOOKUP(G22,[1]NUTS_Europa!$A$2:$C$81,3,FALSE)</f>
        <v>283</v>
      </c>
      <c r="F22" s="15">
        <v>13</v>
      </c>
      <c r="G22" s="15">
        <v>24</v>
      </c>
      <c r="H22" s="15">
        <v>958690.06385651685</v>
      </c>
      <c r="I22" s="15">
        <v>1119542.8771071408</v>
      </c>
      <c r="J22" s="15">
        <v>127001.217</v>
      </c>
      <c r="K22" s="15">
        <v>10.04812834224599</v>
      </c>
      <c r="L22" s="15">
        <v>12.620533987805157</v>
      </c>
      <c r="M22" s="15">
        <v>4.1324233170732931</v>
      </c>
      <c r="N22" s="15">
        <v>1954.0243097469513</v>
      </c>
    </row>
    <row r="23" spans="2:14" s="15" customFormat="1" x14ac:dyDescent="0.25">
      <c r="B23" s="15" t="str">
        <f>VLOOKUP(F23,[1]NUTS_Europa!$A$2:$C$81,2,FALSE)</f>
        <v>ES13</v>
      </c>
      <c r="C23" s="15">
        <f>VLOOKUP(F23,[1]NUTS_Europa!$A$2:$C$81,3,FALSE)</f>
        <v>163</v>
      </c>
      <c r="D23" s="15" t="str">
        <f>VLOOKUP(G23,[1]NUTS_Europa!$A$2:$C$81,2,FALSE)</f>
        <v>FRI3</v>
      </c>
      <c r="E23" s="15">
        <f>VLOOKUP(G23,[1]NUTS_Europa!$A$2:$C$81,3,FALSE)</f>
        <v>283</v>
      </c>
      <c r="F23" s="15">
        <v>13</v>
      </c>
      <c r="G23" s="15">
        <v>25</v>
      </c>
      <c r="H23" s="15">
        <v>649531.17665343825</v>
      </c>
      <c r="I23" s="15">
        <v>1119542.8771071408</v>
      </c>
      <c r="J23" s="15">
        <v>113696.3812</v>
      </c>
      <c r="K23" s="15">
        <v>10.04812834224599</v>
      </c>
      <c r="L23" s="15">
        <v>12.620533987805157</v>
      </c>
      <c r="M23" s="15">
        <v>4.1324233170732931</v>
      </c>
      <c r="N23" s="15">
        <v>1954.0243097469513</v>
      </c>
    </row>
    <row r="24" spans="2:14" s="15" customFormat="1" x14ac:dyDescent="0.25">
      <c r="B24" s="15" t="str">
        <f>VLOOKUP(F24,[1]NUTS_Europa!$A$2:$C$81,2,FALSE)</f>
        <v>ES21</v>
      </c>
      <c r="C24" s="15">
        <f>VLOOKUP(F24,[1]NUTS_Europa!$A$2:$C$81,3,FALSE)</f>
        <v>163</v>
      </c>
      <c r="D24" s="15" t="str">
        <f>VLOOKUP(G24,[1]NUTS_Europa!$A$2:$C$81,2,FALSE)</f>
        <v>FRI3</v>
      </c>
      <c r="E24" s="15">
        <f>VLOOKUP(G24,[1]NUTS_Europa!$A$2:$C$81,3,FALSE)</f>
        <v>283</v>
      </c>
      <c r="F24" s="15">
        <v>14</v>
      </c>
      <c r="G24" s="15">
        <v>25</v>
      </c>
      <c r="H24" s="15">
        <v>534590.77709577931</v>
      </c>
      <c r="I24" s="15">
        <v>1119542.8771071408</v>
      </c>
      <c r="J24" s="15">
        <v>120437.3524</v>
      </c>
      <c r="K24" s="15">
        <v>10.04812834224599</v>
      </c>
      <c r="L24" s="15">
        <v>12.620533987805157</v>
      </c>
      <c r="M24" s="15">
        <v>4.1324233170732931</v>
      </c>
      <c r="N24" s="15">
        <v>1954.0243097469513</v>
      </c>
    </row>
    <row r="25" spans="2:14" s="15" customFormat="1" x14ac:dyDescent="0.25">
      <c r="B25" s="15" t="str">
        <f>VLOOKUP(F25,[1]NUTS_Europa!$A$2:$C$81,2,FALSE)</f>
        <v>ES51</v>
      </c>
      <c r="C25" s="15">
        <f>VLOOKUP(F25,[1]NUTS_Europa!$A$2:$C$81,3,FALSE)</f>
        <v>1063</v>
      </c>
      <c r="D25" s="15" t="str">
        <f>VLOOKUP(G25,[1]NUTS_Europa!$A$2:$C$81,2,FALSE)</f>
        <v>ES52</v>
      </c>
      <c r="E25" s="15">
        <f>VLOOKUP(G25,[1]NUTS_Europa!$A$2:$C$81,3,FALSE)</f>
        <v>1064</v>
      </c>
      <c r="F25" s="15">
        <v>15</v>
      </c>
      <c r="G25" s="15">
        <v>16</v>
      </c>
      <c r="H25" s="15">
        <v>3030519.9067902234</v>
      </c>
      <c r="I25" s="15">
        <v>9377323.6945228372</v>
      </c>
      <c r="J25" s="15">
        <v>135416.16140000001</v>
      </c>
      <c r="K25" s="15">
        <v>8.6631016042780757</v>
      </c>
      <c r="L25" s="15">
        <v>9.1051979796189784</v>
      </c>
      <c r="M25" s="15">
        <v>20.981386870039657</v>
      </c>
      <c r="N25" s="15">
        <v>12115.619999427701</v>
      </c>
    </row>
    <row r="26" spans="2:14" s="15" customFormat="1" x14ac:dyDescent="0.25">
      <c r="B26" s="15" t="str">
        <f>VLOOKUP(F26,[1]NUTS_Europa!$A$2:$C$81,2,FALSE)</f>
        <v>ES51</v>
      </c>
      <c r="C26" s="15">
        <f>VLOOKUP(F26,[1]NUTS_Europa!$A$2:$C$81,3,FALSE)</f>
        <v>1063</v>
      </c>
      <c r="D26" s="15" t="str">
        <f>VLOOKUP(G26,[1]NUTS_Europa!$A$2:$C$81,2,FALSE)</f>
        <v>ES62</v>
      </c>
      <c r="E26" s="15">
        <f>VLOOKUP(G26,[1]NUTS_Europa!$A$2:$C$81,3,FALSE)</f>
        <v>1064</v>
      </c>
      <c r="F26" s="15">
        <v>15</v>
      </c>
      <c r="G26" s="15">
        <v>18</v>
      </c>
      <c r="H26" s="15">
        <v>5952784.4309741864</v>
      </c>
      <c r="I26" s="15">
        <v>9377323.6945228372</v>
      </c>
      <c r="J26" s="15">
        <v>199597.76430000001</v>
      </c>
      <c r="K26" s="15">
        <v>8.6631016042780757</v>
      </c>
      <c r="L26" s="15">
        <v>9.1051979796189784</v>
      </c>
      <c r="M26" s="15">
        <v>20.981386870039657</v>
      </c>
      <c r="N26" s="15">
        <v>12115.619999427701</v>
      </c>
    </row>
    <row r="27" spans="2:14" s="15" customFormat="1" x14ac:dyDescent="0.25">
      <c r="B27" s="15" t="str">
        <f>VLOOKUP(F27,[1]NUTS_Europa!$A$2:$C$81,2,FALSE)</f>
        <v>ES52</v>
      </c>
      <c r="C27" s="15">
        <f>VLOOKUP(F27,[1]NUTS_Europa!$A$2:$C$81,3,FALSE)</f>
        <v>1064</v>
      </c>
      <c r="D27" s="15" t="str">
        <f>VLOOKUP(G27,[1]NUTS_Europa!$A$2:$C$81,2,FALSE)</f>
        <v>PT18</v>
      </c>
      <c r="E27" s="15">
        <f>VLOOKUP(G27,[1]NUTS_Europa!$A$2:$C$81,3,FALSE)</f>
        <v>61</v>
      </c>
      <c r="F27" s="15">
        <v>16</v>
      </c>
      <c r="G27" s="15">
        <v>80</v>
      </c>
      <c r="H27" s="15">
        <v>13838506.000967506</v>
      </c>
      <c r="I27" s="15">
        <v>1463201.8200856124</v>
      </c>
      <c r="J27" s="15">
        <v>145277.79319999999</v>
      </c>
      <c r="K27" s="15">
        <v>20.908556149732622</v>
      </c>
      <c r="L27" s="15">
        <v>8.0983847738270232</v>
      </c>
      <c r="M27" s="15">
        <v>31.748970266680299</v>
      </c>
      <c r="N27" s="15">
        <v>19695.84244781037</v>
      </c>
    </row>
    <row r="28" spans="2:14" s="15" customFormat="1" x14ac:dyDescent="0.25">
      <c r="B28" s="15" t="str">
        <f>VLOOKUP(F28,[1]NUTS_Europa!$A$2:$C$81,2,FALSE)</f>
        <v>ES61</v>
      </c>
      <c r="C28" s="15">
        <f>VLOOKUP(F28,[1]NUTS_Europa!$A$2:$C$81,3,FALSE)</f>
        <v>61</v>
      </c>
      <c r="D28" s="15" t="str">
        <f>VLOOKUP(G28,[1]NUTS_Europa!$A$2:$C$81,2,FALSE)</f>
        <v>PT11</v>
      </c>
      <c r="E28" s="15">
        <f>VLOOKUP(G28,[1]NUTS_Europa!$A$2:$C$81,3,FALSE)</f>
        <v>111</v>
      </c>
      <c r="F28" s="15">
        <v>17</v>
      </c>
      <c r="G28" s="15">
        <v>36</v>
      </c>
      <c r="H28" s="15">
        <v>1757327.9205478504</v>
      </c>
      <c r="I28" s="15">
        <v>1349778.6926430233</v>
      </c>
      <c r="J28" s="15">
        <v>507158.32770000002</v>
      </c>
      <c r="K28" s="15">
        <v>17.122459893048127</v>
      </c>
      <c r="L28" s="15">
        <v>9.8252607730602488</v>
      </c>
      <c r="M28" s="15">
        <v>4.8578398148487825</v>
      </c>
      <c r="N28" s="15">
        <v>3013.6173496743208</v>
      </c>
    </row>
    <row r="29" spans="2:14" s="15" customFormat="1" x14ac:dyDescent="0.25">
      <c r="B29" s="15" t="str">
        <f>VLOOKUP(F29,[1]NUTS_Europa!$A$2:$C$81,2,FALSE)</f>
        <v>ES61</v>
      </c>
      <c r="C29" s="15">
        <f>VLOOKUP(F29,[1]NUTS_Europa!$A$2:$C$81,3,FALSE)</f>
        <v>61</v>
      </c>
      <c r="D29" s="15" t="str">
        <f>VLOOKUP(G29,[1]NUTS_Europa!$A$2:$C$81,2,FALSE)</f>
        <v>PT16</v>
      </c>
      <c r="E29" s="15">
        <f>VLOOKUP(G29,[1]NUTS_Europa!$A$2:$C$81,3,FALSE)</f>
        <v>111</v>
      </c>
      <c r="F29" s="15">
        <v>17</v>
      </c>
      <c r="G29" s="15">
        <v>38</v>
      </c>
      <c r="H29" s="15">
        <v>1658405.9310447911</v>
      </c>
      <c r="I29" s="15">
        <v>1349778.6926430233</v>
      </c>
      <c r="J29" s="15">
        <v>118487.9544</v>
      </c>
      <c r="K29" s="15">
        <v>17.122459893048127</v>
      </c>
      <c r="L29" s="15">
        <v>9.8252607730602488</v>
      </c>
      <c r="M29" s="15">
        <v>4.8578398148487825</v>
      </c>
      <c r="N29" s="15">
        <v>3013.6173496743208</v>
      </c>
    </row>
    <row r="30" spans="2:14" s="15" customFormat="1" x14ac:dyDescent="0.25">
      <c r="B30" s="15" t="str">
        <f>VLOOKUP(F30,[1]NUTS_Europa!$A$2:$C$81,2,FALSE)</f>
        <v>ES62</v>
      </c>
      <c r="C30" s="15">
        <f>VLOOKUP(F30,[1]NUTS_Europa!$A$2:$C$81,3,FALSE)</f>
        <v>1064</v>
      </c>
      <c r="D30" s="15" t="str">
        <f>VLOOKUP(G30,[1]NUTS_Europa!$A$2:$C$81,2,FALSE)</f>
        <v>PT18</v>
      </c>
      <c r="E30" s="15">
        <f>VLOOKUP(G30,[1]NUTS_Europa!$A$2:$C$81,3,FALSE)</f>
        <v>1065</v>
      </c>
      <c r="F30" s="15">
        <v>18</v>
      </c>
      <c r="G30" s="15">
        <v>40</v>
      </c>
      <c r="H30" s="15">
        <v>4050192.0383229689</v>
      </c>
      <c r="I30" s="15">
        <v>2040575.6640259754</v>
      </c>
      <c r="J30" s="15">
        <v>163029.68049999999</v>
      </c>
      <c r="K30" s="15">
        <v>30.809090909090909</v>
      </c>
      <c r="L30" s="15">
        <v>10.14715865070186</v>
      </c>
      <c r="M30" s="15">
        <v>13.084361709217845</v>
      </c>
      <c r="N30" s="15">
        <v>7555.5136267141388</v>
      </c>
    </row>
    <row r="31" spans="2:14" s="15" customFormat="1" x14ac:dyDescent="0.25">
      <c r="B31" s="15" t="str">
        <f>VLOOKUP(F31,[1]NUTS_Europa!$A$2:$C$81,2,FALSE)</f>
        <v>FRE1</v>
      </c>
      <c r="C31" s="15">
        <f>VLOOKUP(F31,[1]NUTS_Europa!$A$2:$C$81,3,FALSE)</f>
        <v>220</v>
      </c>
      <c r="D31" s="15" t="str">
        <f>VLOOKUP(G31,[1]NUTS_Europa!$A$2:$C$81,2,FALSE)</f>
        <v>FRH0</v>
      </c>
      <c r="E31" s="15">
        <f>VLOOKUP(G31,[1]NUTS_Europa!$A$2:$C$81,3,FALSE)</f>
        <v>283</v>
      </c>
      <c r="F31" s="15">
        <v>21</v>
      </c>
      <c r="G31" s="15">
        <v>23</v>
      </c>
      <c r="H31" s="15">
        <v>1042310.8521902625</v>
      </c>
      <c r="I31" s="15">
        <v>1917259.8633479143</v>
      </c>
      <c r="J31" s="15">
        <v>156784.57750000001</v>
      </c>
      <c r="K31" s="15">
        <v>32.191978609625671</v>
      </c>
      <c r="L31" s="15">
        <v>7.122357210581189</v>
      </c>
      <c r="M31" s="15">
        <v>3.7250481842708929</v>
      </c>
      <c r="N31" s="15">
        <v>1954.0243097469513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FRI1</v>
      </c>
      <c r="E32" s="15">
        <f>VLOOKUP(G32,[1]NUTS_Europa!$A$2:$C$81,3,FALSE)</f>
        <v>283</v>
      </c>
      <c r="F32" s="15">
        <v>21</v>
      </c>
      <c r="G32" s="15">
        <v>24</v>
      </c>
      <c r="H32" s="15">
        <v>878110.28139360668</v>
      </c>
      <c r="I32" s="15">
        <v>1917259.8633479143</v>
      </c>
      <c r="J32" s="15">
        <v>123840.01519999999</v>
      </c>
      <c r="K32" s="15">
        <v>32.191978609625671</v>
      </c>
      <c r="L32" s="15">
        <v>7.122357210581189</v>
      </c>
      <c r="M32" s="15">
        <v>3.7250481842708929</v>
      </c>
      <c r="N32" s="15">
        <v>1954.0243097469513</v>
      </c>
    </row>
    <row r="33" spans="2:14" s="15" customFormat="1" x14ac:dyDescent="0.25">
      <c r="B33" s="15" t="str">
        <f>VLOOKUP(F33,[1]NUTS_Europa!$A$2:$C$81,2,FALSE)</f>
        <v>FRJ1</v>
      </c>
      <c r="C33" s="15">
        <f>VLOOKUP(F33,[1]NUTS_Europa!$A$2:$C$81,3,FALSE)</f>
        <v>1063</v>
      </c>
      <c r="D33" s="15" t="str">
        <f>VLOOKUP(G33,[1]NUTS_Europa!$A$2:$C$81,2,FALSE)</f>
        <v>PT11</v>
      </c>
      <c r="E33" s="15">
        <f>VLOOKUP(G33,[1]NUTS_Europa!$A$2:$C$81,3,FALSE)</f>
        <v>111</v>
      </c>
      <c r="F33" s="15">
        <v>26</v>
      </c>
      <c r="G33" s="15">
        <v>36</v>
      </c>
      <c r="H33" s="15">
        <v>2047306.5824341341</v>
      </c>
      <c r="I33" s="15">
        <v>11339118.089435399</v>
      </c>
      <c r="J33" s="15">
        <v>114346.8514</v>
      </c>
      <c r="K33" s="15">
        <v>51.710695187165776</v>
      </c>
      <c r="L33" s="15">
        <v>10.832073978852204</v>
      </c>
      <c r="M33" s="15">
        <v>5.2188721249731556</v>
      </c>
      <c r="N33" s="15">
        <v>3013.6173496743208</v>
      </c>
    </row>
    <row r="34" spans="2:14" s="15" customFormat="1" x14ac:dyDescent="0.25">
      <c r="B34" s="15" t="str">
        <f>VLOOKUP(F34,[1]NUTS_Europa!$A$2:$C$81,2,FALSE)</f>
        <v>FRJ1</v>
      </c>
      <c r="C34" s="15">
        <f>VLOOKUP(F34,[1]NUTS_Europa!$A$2:$C$81,3,FALSE)</f>
        <v>1063</v>
      </c>
      <c r="D34" s="15" t="str">
        <f>VLOOKUP(G34,[1]NUTS_Europa!$A$2:$C$81,2,FALSE)</f>
        <v>PT17</v>
      </c>
      <c r="E34" s="15">
        <f>VLOOKUP(G34,[1]NUTS_Europa!$A$2:$C$81,3,FALSE)</f>
        <v>294</v>
      </c>
      <c r="F34" s="15">
        <v>26</v>
      </c>
      <c r="G34" s="15">
        <v>39</v>
      </c>
      <c r="H34" s="15">
        <v>1559773.8170465878</v>
      </c>
      <c r="I34" s="15">
        <v>10952082.974000938</v>
      </c>
      <c r="J34" s="15">
        <v>137713.6226</v>
      </c>
      <c r="K34" s="15">
        <v>43.529411764705884</v>
      </c>
      <c r="L34" s="15">
        <v>9.8481678152685905</v>
      </c>
      <c r="M34" s="15">
        <v>5.2188721249731556</v>
      </c>
      <c r="N34" s="15">
        <v>3013.6173496743208</v>
      </c>
    </row>
    <row r="35" spans="2:14" s="15" customFormat="1" x14ac:dyDescent="0.25">
      <c r="B35" s="15" t="str">
        <f>VLOOKUP(F35,[1]NUTS_Europa!$A$2:$C$81,2,FALSE)</f>
        <v>FRF2</v>
      </c>
      <c r="C35" s="15">
        <f>VLOOKUP(F35,[1]NUTS_Europa!$A$2:$C$81,3,FALSE)</f>
        <v>269</v>
      </c>
      <c r="D35" s="15" t="str">
        <f>VLOOKUP(G35,[1]NUTS_Europa!$A$2:$C$81,2,FALSE)</f>
        <v>FRJ2</v>
      </c>
      <c r="E35" s="15">
        <f>VLOOKUP(G35,[1]NUTS_Europa!$A$2:$C$81,3,FALSE)</f>
        <v>283</v>
      </c>
      <c r="F35" s="15">
        <v>27</v>
      </c>
      <c r="G35" s="15">
        <v>28</v>
      </c>
      <c r="H35" s="15">
        <v>1617882.9215955685</v>
      </c>
      <c r="I35" s="15">
        <v>1920134.8192642466</v>
      </c>
      <c r="J35" s="15">
        <v>176841.96369999999</v>
      </c>
      <c r="K35" s="15">
        <v>24.759358288770056</v>
      </c>
      <c r="L35" s="15">
        <v>12.248860387061811</v>
      </c>
      <c r="M35" s="15">
        <v>4.1324233170732931</v>
      </c>
      <c r="N35" s="15">
        <v>1954.0243097469513</v>
      </c>
    </row>
    <row r="36" spans="2:14" s="15" customFormat="1" x14ac:dyDescent="0.25">
      <c r="B36" s="15" t="str">
        <f>VLOOKUP(F36,[1]NUTS_Europa!$A$2:$C$81,2,FALSE)</f>
        <v>FRI2</v>
      </c>
      <c r="C36" s="15">
        <f>VLOOKUP(F36,[1]NUTS_Europa!$A$2:$C$81,3,FALSE)</f>
        <v>269</v>
      </c>
      <c r="D36" s="15" t="str">
        <f>VLOOKUP(G36,[1]NUTS_Europa!$A$2:$C$81,2,FALSE)</f>
        <v>NL12</v>
      </c>
      <c r="E36" s="15">
        <f>VLOOKUP(G36,[1]NUTS_Europa!$A$2:$C$81,3,FALSE)</f>
        <v>218</v>
      </c>
      <c r="F36" s="15">
        <v>29</v>
      </c>
      <c r="G36" s="15">
        <v>31</v>
      </c>
      <c r="H36" s="15">
        <v>2686983.0120963329</v>
      </c>
      <c r="I36" s="15">
        <v>1801972.1587278889</v>
      </c>
      <c r="J36" s="15">
        <v>154854.3009</v>
      </c>
      <c r="K36" s="15">
        <v>14.705882352941178</v>
      </c>
      <c r="L36" s="15">
        <v>14.178018442208813</v>
      </c>
      <c r="M36" s="15">
        <v>10.847278807790037</v>
      </c>
      <c r="N36" s="15">
        <v>5603.586288415795</v>
      </c>
    </row>
    <row r="37" spans="2:14" s="15" customFormat="1" x14ac:dyDescent="0.25">
      <c r="B37" s="15" t="str">
        <f>VLOOKUP(F37,[1]NUTS_Europa!$A$2:$C$81,2,FALSE)</f>
        <v>FRI2</v>
      </c>
      <c r="C37" s="15">
        <f>VLOOKUP(F37,[1]NUTS_Europa!$A$2:$C$81,3,FALSE)</f>
        <v>269</v>
      </c>
      <c r="D37" s="15" t="str">
        <f>VLOOKUP(G37,[1]NUTS_Europa!$A$2:$C$81,2,FALSE)</f>
        <v>NL32</v>
      </c>
      <c r="E37" s="15">
        <f>VLOOKUP(G37,[1]NUTS_Europa!$A$2:$C$81,3,FALSE)</f>
        <v>218</v>
      </c>
      <c r="F37" s="15">
        <v>29</v>
      </c>
      <c r="G37" s="15">
        <v>32</v>
      </c>
      <c r="H37" s="15">
        <v>1821004.2267259269</v>
      </c>
      <c r="I37" s="15">
        <v>1801972.1587278889</v>
      </c>
      <c r="J37" s="15">
        <v>199597.76430000001</v>
      </c>
      <c r="K37" s="15">
        <v>14.705882352941178</v>
      </c>
      <c r="L37" s="15">
        <v>14.178018442208813</v>
      </c>
      <c r="M37" s="15">
        <v>10.847278807790037</v>
      </c>
      <c r="N37" s="15">
        <v>5603.586288415795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FRI1</v>
      </c>
      <c r="E38" s="15">
        <f>VLOOKUP(G38,[1]NUTS_Europa!$A$2:$C$81,3,FALSE)</f>
        <v>275</v>
      </c>
      <c r="F38" s="15">
        <v>30</v>
      </c>
      <c r="G38" s="15">
        <v>64</v>
      </c>
      <c r="H38" s="15">
        <v>466744.63410237047</v>
      </c>
      <c r="I38" s="15">
        <v>14075442.469630577</v>
      </c>
      <c r="J38" s="15">
        <v>114346.8514</v>
      </c>
      <c r="K38" s="15">
        <v>63.63636363636364</v>
      </c>
      <c r="L38" s="15">
        <v>13.369394308599253</v>
      </c>
      <c r="M38" s="15">
        <v>0.42249680058957262</v>
      </c>
      <c r="N38" s="15">
        <v>178.8908769159213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FRI2</v>
      </c>
      <c r="E39" s="15">
        <f>VLOOKUP(G39,[1]NUTS_Europa!$A$2:$C$81,3,FALSE)</f>
        <v>275</v>
      </c>
      <c r="F39" s="15">
        <v>30</v>
      </c>
      <c r="G39" s="15">
        <v>69</v>
      </c>
      <c r="H39" s="15">
        <v>435739.98287881061</v>
      </c>
      <c r="I39" s="15">
        <v>14075442.469630577</v>
      </c>
      <c r="J39" s="15">
        <v>145277.79319999999</v>
      </c>
      <c r="K39" s="15">
        <v>63.63636363636364</v>
      </c>
      <c r="L39" s="15">
        <v>13.369394308599253</v>
      </c>
      <c r="M39" s="15">
        <v>0.42249680058957262</v>
      </c>
      <c r="N39" s="15">
        <v>178.8908769159213</v>
      </c>
    </row>
    <row r="40" spans="2:14" s="15" customFormat="1" x14ac:dyDescent="0.25">
      <c r="B40" s="15" t="str">
        <f>VLOOKUP(F40,[1]NUTS_Europa!$A$2:$C$81,2,FALSE)</f>
        <v>NL33</v>
      </c>
      <c r="C40" s="15">
        <f>VLOOKUP(F40,[1]NUTS_Europa!$A$2:$C$81,3,FALSE)</f>
        <v>250</v>
      </c>
      <c r="D40" s="15" t="str">
        <f>VLOOKUP(G40,[1]NUTS_Europa!$A$2:$C$81,2,FALSE)</f>
        <v>PT18</v>
      </c>
      <c r="E40" s="15">
        <f>VLOOKUP(G40,[1]NUTS_Europa!$A$2:$C$81,3,FALSE)</f>
        <v>1065</v>
      </c>
      <c r="F40" s="15">
        <v>33</v>
      </c>
      <c r="G40" s="15">
        <v>40</v>
      </c>
      <c r="H40" s="15">
        <v>2172865.3330052607</v>
      </c>
      <c r="I40" s="15">
        <v>3623060.2404016834</v>
      </c>
      <c r="J40" s="15">
        <v>137713.6226</v>
      </c>
      <c r="K40" s="15">
        <v>62.340106951871661</v>
      </c>
      <c r="L40" s="15">
        <v>9.6662484163098057</v>
      </c>
      <c r="M40" s="15">
        <v>15.464324870924431</v>
      </c>
      <c r="N40" s="15">
        <v>7555.5136267141388</v>
      </c>
    </row>
    <row r="41" spans="2:14" s="15" customFormat="1" x14ac:dyDescent="0.25">
      <c r="B41" s="15" t="str">
        <f>VLOOKUP(F41,[1]NUTS_Europa!$A$2:$C$81,2,FALSE)</f>
        <v>NL33</v>
      </c>
      <c r="C41" s="15">
        <f>VLOOKUP(F41,[1]NUTS_Europa!$A$2:$C$81,3,FALSE)</f>
        <v>250</v>
      </c>
      <c r="D41" s="15" t="str">
        <f>VLOOKUP(G41,[1]NUTS_Europa!$A$2:$C$81,2,FALSE)</f>
        <v>NL11</v>
      </c>
      <c r="E41" s="15">
        <f>VLOOKUP(G41,[1]NUTS_Europa!$A$2:$C$81,3,FALSE)</f>
        <v>218</v>
      </c>
      <c r="F41" s="15">
        <v>33</v>
      </c>
      <c r="G41" s="15">
        <v>70</v>
      </c>
      <c r="H41" s="15">
        <v>1895806.1744067529</v>
      </c>
      <c r="I41" s="15">
        <v>1207585.0524692442</v>
      </c>
      <c r="J41" s="15">
        <v>135416.16140000001</v>
      </c>
      <c r="K41" s="15">
        <v>3.6363636363636367</v>
      </c>
      <c r="L41" s="15">
        <v>9.2880776696382341</v>
      </c>
      <c r="M41" s="15">
        <v>10.847278807790037</v>
      </c>
      <c r="N41" s="15">
        <v>5603.586288415795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FRH0</v>
      </c>
      <c r="E42" s="15">
        <f>VLOOKUP(G42,[1]NUTS_Europa!$A$2:$C$81,3,FALSE)</f>
        <v>282</v>
      </c>
      <c r="F42" s="15">
        <v>34</v>
      </c>
      <c r="G42" s="15">
        <v>63</v>
      </c>
      <c r="H42" s="15">
        <v>304248.31324313761</v>
      </c>
      <c r="I42" s="15">
        <v>1732707.5830283142</v>
      </c>
      <c r="J42" s="15">
        <v>135416.16140000001</v>
      </c>
      <c r="K42" s="15">
        <v>19.411764705882355</v>
      </c>
      <c r="L42" s="15">
        <v>11.325165641254982</v>
      </c>
      <c r="M42" s="15">
        <v>1.6624298486063329</v>
      </c>
      <c r="N42" s="15">
        <v>703.89535024500003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FRI3</v>
      </c>
      <c r="E43" s="15">
        <f>VLOOKUP(G43,[1]NUTS_Europa!$A$2:$C$81,3,FALSE)</f>
        <v>282</v>
      </c>
      <c r="F43" s="15">
        <v>34</v>
      </c>
      <c r="G43" s="15">
        <v>65</v>
      </c>
      <c r="H43" s="15">
        <v>434562.57112004521</v>
      </c>
      <c r="I43" s="15">
        <v>1732707.5830283142</v>
      </c>
      <c r="J43" s="15">
        <v>199597.76430000001</v>
      </c>
      <c r="K43" s="15">
        <v>19.411764705882355</v>
      </c>
      <c r="L43" s="15">
        <v>11.325165641254982</v>
      </c>
      <c r="M43" s="15">
        <v>1.6624298486063329</v>
      </c>
      <c r="N43" s="15">
        <v>703.89535024500003</v>
      </c>
    </row>
    <row r="44" spans="2:14" s="15" customFormat="1" x14ac:dyDescent="0.25">
      <c r="B44" s="15" t="str">
        <f>VLOOKUP(F44,[1]NUTS_Europa!$A$2:$C$81,2,FALSE)</f>
        <v>NL41</v>
      </c>
      <c r="C44" s="15">
        <f>VLOOKUP(F44,[1]NUTS_Europa!$A$2:$C$81,3,FALSE)</f>
        <v>253</v>
      </c>
      <c r="D44" s="15" t="str">
        <f>VLOOKUP(G44,[1]NUTS_Europa!$A$2:$C$81,2,FALSE)</f>
        <v>ES12</v>
      </c>
      <c r="E44" s="15">
        <f>VLOOKUP(G44,[1]NUTS_Europa!$A$2:$C$81,3,FALSE)</f>
        <v>163</v>
      </c>
      <c r="F44" s="15">
        <v>35</v>
      </c>
      <c r="G44" s="15">
        <v>52</v>
      </c>
      <c r="H44" s="15">
        <v>1693882.6511256455</v>
      </c>
      <c r="I44" s="15">
        <v>2684917.1547121448</v>
      </c>
      <c r="J44" s="15">
        <v>113696.3812</v>
      </c>
      <c r="K44" s="15">
        <v>41.492513368983957</v>
      </c>
      <c r="L44" s="15">
        <v>15.333432064155236</v>
      </c>
      <c r="M44" s="15">
        <v>7.7414984459891301</v>
      </c>
      <c r="N44" s="15">
        <v>3277.8554623696641</v>
      </c>
    </row>
    <row r="45" spans="2:14" s="15" customFormat="1" x14ac:dyDescent="0.25">
      <c r="B45" s="15" t="str">
        <f>VLOOKUP(F45,[1]NUTS_Europa!$A$2:$C$81,2,FALSE)</f>
        <v>NL41</v>
      </c>
      <c r="C45" s="15">
        <f>VLOOKUP(F45,[1]NUTS_Europa!$A$2:$C$81,3,FALSE)</f>
        <v>253</v>
      </c>
      <c r="D45" s="15" t="str">
        <f>VLOOKUP(G45,[1]NUTS_Europa!$A$2:$C$81,2,FALSE)</f>
        <v>FRJ2</v>
      </c>
      <c r="E45" s="15">
        <f>VLOOKUP(G45,[1]NUTS_Europa!$A$2:$C$81,3,FALSE)</f>
        <v>163</v>
      </c>
      <c r="F45" s="15">
        <v>35</v>
      </c>
      <c r="G45" s="15">
        <v>68</v>
      </c>
      <c r="H45" s="15">
        <v>2782750.1793147619</v>
      </c>
      <c r="I45" s="15">
        <v>2684917.1547121448</v>
      </c>
      <c r="J45" s="15">
        <v>145277.79319999999</v>
      </c>
      <c r="K45" s="15">
        <v>41.492513368983957</v>
      </c>
      <c r="L45" s="15">
        <v>15.333432064155236</v>
      </c>
      <c r="M45" s="15">
        <v>7.7414984459891301</v>
      </c>
      <c r="N45" s="15">
        <v>3277.8554623696641</v>
      </c>
    </row>
    <row r="46" spans="2:14" s="15" customFormat="1" x14ac:dyDescent="0.25">
      <c r="B46" s="15" t="str">
        <f>VLOOKUP(F46,[1]NUTS_Europa!$A$2:$C$81,2,FALSE)</f>
        <v>PT15</v>
      </c>
      <c r="C46" s="15">
        <f>VLOOKUP(F46,[1]NUTS_Europa!$A$2:$C$81,3,FALSE)</f>
        <v>1065</v>
      </c>
      <c r="D46" s="15" t="str">
        <f>VLOOKUP(G46,[1]NUTS_Europa!$A$2:$C$81,2,FALSE)</f>
        <v>PT16</v>
      </c>
      <c r="E46" s="15">
        <f>VLOOKUP(G46,[1]NUTS_Europa!$A$2:$C$81,3,FALSE)</f>
        <v>111</v>
      </c>
      <c r="F46" s="15">
        <v>37</v>
      </c>
      <c r="G46" s="15">
        <v>38</v>
      </c>
      <c r="H46" s="15">
        <v>1335718.3317022233</v>
      </c>
      <c r="I46" s="15">
        <v>1229836.9031471824</v>
      </c>
      <c r="J46" s="15">
        <v>198656.2873</v>
      </c>
      <c r="K46" s="15">
        <v>11.069518716577541</v>
      </c>
      <c r="L46" s="15">
        <v>11.874034649935087</v>
      </c>
      <c r="M46" s="15">
        <v>5.2188721249731556</v>
      </c>
      <c r="N46" s="15">
        <v>3013.6173496743208</v>
      </c>
    </row>
    <row r="47" spans="2:14" s="15" customFormat="1" x14ac:dyDescent="0.25">
      <c r="B47" s="15" t="str">
        <f>VLOOKUP(F47,[1]NUTS_Europa!$A$2:$C$81,2,FALSE)</f>
        <v>PT15</v>
      </c>
      <c r="C47" s="15">
        <f>VLOOKUP(F47,[1]NUTS_Europa!$A$2:$C$81,3,FALSE)</f>
        <v>1065</v>
      </c>
      <c r="D47" s="15" t="str">
        <f>VLOOKUP(G47,[1]NUTS_Europa!$A$2:$C$81,2,FALSE)</f>
        <v>PT17</v>
      </c>
      <c r="E47" s="15">
        <f>VLOOKUP(G47,[1]NUTS_Europa!$A$2:$C$81,3,FALSE)</f>
        <v>294</v>
      </c>
      <c r="F47" s="15">
        <v>37</v>
      </c>
      <c r="G47" s="15">
        <v>39</v>
      </c>
      <c r="H47" s="15">
        <v>947107.55581773643</v>
      </c>
      <c r="I47" s="15">
        <v>821077.4659086758</v>
      </c>
      <c r="J47" s="15">
        <v>507158.32770000002</v>
      </c>
      <c r="K47" s="15">
        <v>2.4064171122994655</v>
      </c>
      <c r="L47" s="15">
        <v>10.890128486351472</v>
      </c>
      <c r="M47" s="15">
        <v>5.2188721249731556</v>
      </c>
      <c r="N47" s="15">
        <v>3013.6173496743208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FRH0</v>
      </c>
      <c r="E48" s="15">
        <f>VLOOKUP(G48,[1]NUTS_Europa!$A$2:$C$81,3,FALSE)</f>
        <v>282</v>
      </c>
      <c r="F48" s="15">
        <v>41</v>
      </c>
      <c r="G48" s="15">
        <v>63</v>
      </c>
      <c r="H48" s="15">
        <v>291309.30891493405</v>
      </c>
      <c r="I48" s="15">
        <v>1732707.5830283142</v>
      </c>
      <c r="J48" s="15">
        <v>123614.25509999999</v>
      </c>
      <c r="K48" s="15">
        <v>19.411764705882355</v>
      </c>
      <c r="L48" s="15">
        <v>11.325165641254982</v>
      </c>
      <c r="M48" s="15">
        <v>1.6624298486063329</v>
      </c>
      <c r="N48" s="15">
        <v>703.89535024500003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FRI3</v>
      </c>
      <c r="E49" s="15">
        <f>VLOOKUP(G49,[1]NUTS_Europa!$A$2:$C$81,3,FALSE)</f>
        <v>282</v>
      </c>
      <c r="F49" s="15">
        <v>41</v>
      </c>
      <c r="G49" s="15">
        <v>65</v>
      </c>
      <c r="H49" s="15">
        <v>421623.56679184164</v>
      </c>
      <c r="I49" s="15">
        <v>1732707.5830283142</v>
      </c>
      <c r="J49" s="15">
        <v>119215.969</v>
      </c>
      <c r="K49" s="15">
        <v>19.411764705882355</v>
      </c>
      <c r="L49" s="15">
        <v>11.325165641254982</v>
      </c>
      <c r="M49" s="15">
        <v>1.6624298486063329</v>
      </c>
      <c r="N49" s="15">
        <v>703.89535024500003</v>
      </c>
    </row>
    <row r="50" spans="2:14" s="15" customFormat="1" x14ac:dyDescent="0.25">
      <c r="B50" s="15" t="str">
        <f>VLOOKUP(F50,[1]NUTS_Europa!$A$2:$C$81,2,FALSE)</f>
        <v>BE23</v>
      </c>
      <c r="C50" s="15">
        <f>VLOOKUP(F50,[1]NUTS_Europa!$A$2:$C$81,3,FALSE)</f>
        <v>220</v>
      </c>
      <c r="D50" s="15" t="str">
        <f>VLOOKUP(G50,[1]NUTS_Europa!$A$2:$C$81,2,FALSE)</f>
        <v>ES12</v>
      </c>
      <c r="E50" s="15">
        <f>VLOOKUP(G50,[1]NUTS_Europa!$A$2:$C$81,3,FALSE)</f>
        <v>163</v>
      </c>
      <c r="F50" s="15">
        <v>42</v>
      </c>
      <c r="G50" s="15">
        <v>52</v>
      </c>
      <c r="H50" s="15">
        <v>1628285.0472486534</v>
      </c>
      <c r="I50" s="15">
        <v>2403883.3718264499</v>
      </c>
      <c r="J50" s="15">
        <v>137713.6226</v>
      </c>
      <c r="K50" s="15">
        <v>39.037433155080215</v>
      </c>
      <c r="L50" s="15">
        <v>11.970095239107923</v>
      </c>
      <c r="M50" s="15">
        <v>7.0581308964508933</v>
      </c>
      <c r="N50" s="15">
        <v>3277.8554623696641</v>
      </c>
    </row>
    <row r="51" spans="2:14" s="15" customFormat="1" x14ac:dyDescent="0.25">
      <c r="B51" s="15" t="str">
        <f>VLOOKUP(F51,[1]NUTS_Europa!$A$2:$C$81,2,FALSE)</f>
        <v>BE23</v>
      </c>
      <c r="C51" s="15">
        <f>VLOOKUP(F51,[1]NUTS_Europa!$A$2:$C$81,3,FALSE)</f>
        <v>220</v>
      </c>
      <c r="D51" s="15" t="str">
        <f>VLOOKUP(G51,[1]NUTS_Europa!$A$2:$C$81,2,FALSE)</f>
        <v>FRD1</v>
      </c>
      <c r="E51" s="15">
        <f>VLOOKUP(G51,[1]NUTS_Europa!$A$2:$C$81,3,FALSE)</f>
        <v>269</v>
      </c>
      <c r="F51" s="15">
        <v>42</v>
      </c>
      <c r="G51" s="15">
        <v>59</v>
      </c>
      <c r="H51" s="15">
        <v>3952785.7025090205</v>
      </c>
      <c r="I51" s="15">
        <v>1257833.4758599673</v>
      </c>
      <c r="J51" s="15">
        <v>115262.5922</v>
      </c>
      <c r="K51" s="15">
        <v>9.6786096256684502</v>
      </c>
      <c r="L51" s="15">
        <v>11.598421638364577</v>
      </c>
      <c r="M51" s="15">
        <v>29.564224121422566</v>
      </c>
      <c r="N51" s="15">
        <v>13729.874799552772</v>
      </c>
    </row>
    <row r="52" spans="2:14" s="15" customFormat="1" x14ac:dyDescent="0.25">
      <c r="B52" s="15" t="str">
        <f>VLOOKUP(F52,[1]NUTS_Europa!$A$2:$C$81,2,FALSE)</f>
        <v>BE25</v>
      </c>
      <c r="C52" s="15">
        <f>VLOOKUP(F52,[1]NUTS_Europa!$A$2:$C$81,3,FALSE)</f>
        <v>220</v>
      </c>
      <c r="D52" s="15" t="str">
        <f>VLOOKUP(G52,[1]NUTS_Europa!$A$2:$C$81,2,FALSE)</f>
        <v>FRD1</v>
      </c>
      <c r="E52" s="15">
        <f>VLOOKUP(G52,[1]NUTS_Europa!$A$2:$C$81,3,FALSE)</f>
        <v>269</v>
      </c>
      <c r="F52" s="15">
        <v>43</v>
      </c>
      <c r="G52" s="15">
        <v>59</v>
      </c>
      <c r="H52" s="15">
        <v>3433598.7248888118</v>
      </c>
      <c r="I52" s="15">
        <v>1257833.4758599673</v>
      </c>
      <c r="J52" s="15">
        <v>199058.85829999999</v>
      </c>
      <c r="K52" s="15">
        <v>9.6786096256684502</v>
      </c>
      <c r="L52" s="15">
        <v>11.598421638364577</v>
      </c>
      <c r="M52" s="15">
        <v>29.564224121422566</v>
      </c>
      <c r="N52" s="15">
        <v>13729.874799552772</v>
      </c>
    </row>
    <row r="53" spans="2:14" s="15" customFormat="1" x14ac:dyDescent="0.25">
      <c r="B53" s="15" t="str">
        <f>VLOOKUP(F53,[1]NUTS_Europa!$A$2:$C$81,2,FALSE)</f>
        <v>BE25</v>
      </c>
      <c r="C53" s="15">
        <f>VLOOKUP(F53,[1]NUTS_Europa!$A$2:$C$81,3,FALSE)</f>
        <v>220</v>
      </c>
      <c r="D53" s="15" t="str">
        <f>VLOOKUP(G53,[1]NUTS_Europa!$A$2:$C$81,2,FALSE)</f>
        <v>PT18</v>
      </c>
      <c r="E53" s="15">
        <f>VLOOKUP(G53,[1]NUTS_Europa!$A$2:$C$81,3,FALSE)</f>
        <v>61</v>
      </c>
      <c r="F53" s="15">
        <v>43</v>
      </c>
      <c r="G53" s="15">
        <v>80</v>
      </c>
      <c r="H53" s="15">
        <v>13128497.476118278</v>
      </c>
      <c r="I53" s="15">
        <v>3699856.5125793135</v>
      </c>
      <c r="J53" s="15">
        <v>117768.50930000001</v>
      </c>
      <c r="K53" s="15">
        <v>72.388770053475938</v>
      </c>
      <c r="L53" s="15">
        <v>7.380912135524925</v>
      </c>
      <c r="M53" s="15">
        <v>33.846908344698825</v>
      </c>
      <c r="N53" s="15">
        <v>19695.84244781037</v>
      </c>
    </row>
    <row r="54" spans="2:14" s="15" customFormat="1" x14ac:dyDescent="0.25">
      <c r="B54" s="15" t="str">
        <f>VLOOKUP(F54,[1]NUTS_Europa!$A$2:$C$81,2,FALSE)</f>
        <v>DE50</v>
      </c>
      <c r="C54" s="15">
        <f>VLOOKUP(F54,[1]NUTS_Europa!$A$2:$C$81,3,FALSE)</f>
        <v>1069</v>
      </c>
      <c r="D54" s="15" t="str">
        <f>VLOOKUP(G54,[1]NUTS_Europa!$A$2:$C$81,2,FALSE)</f>
        <v>FRJ2</v>
      </c>
      <c r="E54" s="15">
        <f>VLOOKUP(G54,[1]NUTS_Europa!$A$2:$C$81,3,FALSE)</f>
        <v>163</v>
      </c>
      <c r="F54" s="15">
        <v>44</v>
      </c>
      <c r="G54" s="15">
        <v>68</v>
      </c>
      <c r="H54" s="15">
        <v>2884643.2721405504</v>
      </c>
      <c r="I54" s="15">
        <v>3267302.3276479533</v>
      </c>
      <c r="J54" s="15">
        <v>122072.6309</v>
      </c>
      <c r="K54" s="15">
        <v>56.045454545454547</v>
      </c>
      <c r="L54" s="15">
        <v>13.918498639583921</v>
      </c>
      <c r="M54" s="15">
        <v>6.7089842271998501</v>
      </c>
      <c r="N54" s="15">
        <v>3277.8554623696641</v>
      </c>
    </row>
    <row r="55" spans="2:14" s="15" customFormat="1" x14ac:dyDescent="0.25">
      <c r="B55" s="15" t="str">
        <f>VLOOKUP(F55,[1]NUTS_Europa!$A$2:$C$81,2,FALSE)</f>
        <v>DE50</v>
      </c>
      <c r="C55" s="15">
        <f>VLOOKUP(F55,[1]NUTS_Europa!$A$2:$C$81,3,FALSE)</f>
        <v>1069</v>
      </c>
      <c r="D55" s="15" t="str">
        <f>VLOOKUP(G55,[1]NUTS_Europa!$A$2:$C$81,2,FALSE)</f>
        <v>NL11</v>
      </c>
      <c r="E55" s="15">
        <f>VLOOKUP(G55,[1]NUTS_Europa!$A$2:$C$81,3,FALSE)</f>
        <v>218</v>
      </c>
      <c r="F55" s="15">
        <v>44</v>
      </c>
      <c r="G55" s="15">
        <v>70</v>
      </c>
      <c r="H55" s="15">
        <v>2248230.9553528316</v>
      </c>
      <c r="I55" s="15">
        <v>1574994.7193814481</v>
      </c>
      <c r="J55" s="15">
        <v>120437.3524</v>
      </c>
      <c r="K55" s="15">
        <v>14.436898395721927</v>
      </c>
      <c r="L55" s="15">
        <v>10.999918666204188</v>
      </c>
      <c r="M55" s="15">
        <v>9.0821666527777971</v>
      </c>
      <c r="N55" s="15">
        <v>5603.586288415795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FRE1</v>
      </c>
      <c r="E56" s="15">
        <f>VLOOKUP(G56,[1]NUTS_Europa!$A$2:$C$81,3,FALSE)</f>
        <v>235</v>
      </c>
      <c r="F56" s="15">
        <v>45</v>
      </c>
      <c r="G56" s="15">
        <v>61</v>
      </c>
      <c r="H56" s="15">
        <v>3067736.2994038919</v>
      </c>
      <c r="I56" s="15">
        <v>11138090.025177995</v>
      </c>
      <c r="J56" s="15">
        <v>137713.6226</v>
      </c>
      <c r="K56" s="15">
        <v>19.086096256684495</v>
      </c>
      <c r="L56" s="15">
        <v>12.178925323247512</v>
      </c>
      <c r="M56" s="15">
        <v>3.1211647332681993</v>
      </c>
      <c r="N56" s="15">
        <v>1522.6567990315486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FRG0</v>
      </c>
      <c r="E57" s="15">
        <f>VLOOKUP(G57,[1]NUTS_Europa!$A$2:$C$81,3,FALSE)</f>
        <v>283</v>
      </c>
      <c r="F57" s="15">
        <v>45</v>
      </c>
      <c r="G57" s="15">
        <v>62</v>
      </c>
      <c r="H57" s="15">
        <v>4350178.3516791668</v>
      </c>
      <c r="I57" s="15">
        <v>11262554.796210939</v>
      </c>
      <c r="J57" s="15">
        <v>117923.68180000001</v>
      </c>
      <c r="K57" s="15">
        <v>48.654010695187168</v>
      </c>
      <c r="L57" s="15">
        <v>10.725261890991357</v>
      </c>
      <c r="M57" s="15">
        <v>4.1324233170732931</v>
      </c>
      <c r="N57" s="15">
        <v>1954.0243097469513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37151.401447667464</v>
      </c>
      <c r="I58" s="15">
        <v>13284195.234126361</v>
      </c>
      <c r="J58" s="15">
        <v>127001.217</v>
      </c>
      <c r="K58" s="15">
        <v>53.793582887700538</v>
      </c>
      <c r="L58" s="15">
        <v>12.909940133213862</v>
      </c>
      <c r="M58" s="15">
        <v>3.1948865603431971E-2</v>
      </c>
      <c r="N58" s="15">
        <v>15.609481269928793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43894.33833820749</v>
      </c>
      <c r="I59" s="15">
        <v>13284195.234126361</v>
      </c>
      <c r="J59" s="15">
        <v>117768.50930000001</v>
      </c>
      <c r="K59" s="15">
        <v>53.793582887700538</v>
      </c>
      <c r="L59" s="15">
        <v>12.909940133213862</v>
      </c>
      <c r="M59" s="15">
        <v>3.1948865603431971E-2</v>
      </c>
      <c r="N59" s="15">
        <v>15.609481269928793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468623.70387349528</v>
      </c>
      <c r="I60" s="15">
        <v>14075442.469630577</v>
      </c>
      <c r="J60" s="15">
        <v>154854.3009</v>
      </c>
      <c r="K60" s="15">
        <v>63.63636363636364</v>
      </c>
      <c r="L60" s="15">
        <v>13.369394308599253</v>
      </c>
      <c r="M60" s="15">
        <v>0.42249680058957262</v>
      </c>
      <c r="N60" s="15">
        <v>178.8908769159213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437619.05264993542</v>
      </c>
      <c r="I61" s="15">
        <v>14075442.469630577</v>
      </c>
      <c r="J61" s="15">
        <v>114346.8514</v>
      </c>
      <c r="K61" s="15">
        <v>63.63636363636364</v>
      </c>
      <c r="L61" s="15">
        <v>13.369394308599253</v>
      </c>
      <c r="M61" s="15">
        <v>0.42249680058957262</v>
      </c>
      <c r="N61" s="15">
        <v>178.8908769159213</v>
      </c>
    </row>
    <row r="62" spans="2:14" s="15" customFormat="1" x14ac:dyDescent="0.25">
      <c r="B62" s="15" t="str">
        <f>VLOOKUP(F62,[1]NUTS_Europa!$A$2:$C$81,2,FALSE)</f>
        <v>DE94</v>
      </c>
      <c r="C62" s="15">
        <f>VLOOKUP(F62,[1]NUTS_Europa!$A$2:$C$81,3,FALSE)</f>
        <v>1069</v>
      </c>
      <c r="D62" s="15" t="str">
        <f>VLOOKUP(G62,[1]NUTS_Europa!$A$2:$C$81,2,FALSE)</f>
        <v>FRE1</v>
      </c>
      <c r="E62" s="15">
        <f>VLOOKUP(G62,[1]NUTS_Europa!$A$2:$C$81,3,FALSE)</f>
        <v>235</v>
      </c>
      <c r="F62" s="15">
        <v>48</v>
      </c>
      <c r="G62" s="15">
        <v>61</v>
      </c>
      <c r="H62" s="15">
        <v>561639.06816578528</v>
      </c>
      <c r="I62" s="15">
        <v>1605198.5357128633</v>
      </c>
      <c r="J62" s="15">
        <v>507158.32770000002</v>
      </c>
      <c r="K62" s="15">
        <v>21.8</v>
      </c>
      <c r="L62" s="15">
        <v>10.524424043313342</v>
      </c>
      <c r="M62" s="15">
        <v>2.6415326038515845</v>
      </c>
      <c r="N62" s="15">
        <v>1522.6567990315486</v>
      </c>
    </row>
    <row r="63" spans="2:14" s="15" customFormat="1" x14ac:dyDescent="0.25">
      <c r="B63" s="15" t="str">
        <f>VLOOKUP(F63,[1]NUTS_Europa!$A$2:$C$81,2,FALSE)</f>
        <v>DE94</v>
      </c>
      <c r="C63" s="15">
        <f>VLOOKUP(F63,[1]NUTS_Europa!$A$2:$C$81,3,FALSE)</f>
        <v>1069</v>
      </c>
      <c r="D63" s="15" t="str">
        <f>VLOOKUP(G63,[1]NUTS_Europa!$A$2:$C$81,2,FALSE)</f>
        <v>FRF2</v>
      </c>
      <c r="E63" s="15">
        <f>VLOOKUP(G63,[1]NUTS_Europa!$A$2:$C$81,3,FALSE)</f>
        <v>235</v>
      </c>
      <c r="F63" s="15">
        <v>48</v>
      </c>
      <c r="G63" s="15">
        <v>67</v>
      </c>
      <c r="H63" s="15">
        <v>1058252.3650444858</v>
      </c>
      <c r="I63" s="15">
        <v>1605198.5357128633</v>
      </c>
      <c r="J63" s="15">
        <v>126450.71709999999</v>
      </c>
      <c r="K63" s="15">
        <v>21.8</v>
      </c>
      <c r="L63" s="15">
        <v>10.524424043313342</v>
      </c>
      <c r="M63" s="15">
        <v>2.6415326038515845</v>
      </c>
      <c r="N63" s="15">
        <v>1522.6567990315486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35942.181762129891</v>
      </c>
      <c r="I64" s="15">
        <v>13284195.234126361</v>
      </c>
      <c r="J64" s="15">
        <v>176841.96369999999</v>
      </c>
      <c r="K64" s="15">
        <v>53.793582887700538</v>
      </c>
      <c r="L64" s="15">
        <v>12.909940133213862</v>
      </c>
      <c r="M64" s="15">
        <v>3.1948865603431971E-2</v>
      </c>
      <c r="N64" s="15">
        <v>15.609481269928793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42685.118652669917</v>
      </c>
      <c r="I65" s="15">
        <v>13284195.234126361</v>
      </c>
      <c r="J65" s="15">
        <v>199058.85829999999</v>
      </c>
      <c r="K65" s="15">
        <v>53.793582887700538</v>
      </c>
      <c r="L65" s="15">
        <v>12.909940133213862</v>
      </c>
      <c r="M65" s="15">
        <v>3.1948865603431971E-2</v>
      </c>
      <c r="N65" s="15">
        <v>15.609481269928793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FRG0</v>
      </c>
      <c r="E66" s="15">
        <f>VLOOKUP(G66,[1]NUTS_Europa!$A$2:$C$81,3,FALSE)</f>
        <v>283</v>
      </c>
      <c r="F66" s="15">
        <v>50</v>
      </c>
      <c r="G66" s="15">
        <v>62</v>
      </c>
      <c r="H66" s="15">
        <v>4250118.6288499543</v>
      </c>
      <c r="I66" s="15">
        <v>11262554.796210939</v>
      </c>
      <c r="J66" s="15">
        <v>199058.85829999999</v>
      </c>
      <c r="K66" s="15">
        <v>48.654010695187168</v>
      </c>
      <c r="L66" s="15">
        <v>10.725261890991357</v>
      </c>
      <c r="M66" s="15">
        <v>4.1324233170732931</v>
      </c>
      <c r="N66" s="15">
        <v>1954.0243097469513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FRF2</v>
      </c>
      <c r="E67" s="15">
        <f>VLOOKUP(G67,[1]NUTS_Europa!$A$2:$C$81,3,FALSE)</f>
        <v>235</v>
      </c>
      <c r="F67" s="15">
        <v>50</v>
      </c>
      <c r="G67" s="15">
        <v>67</v>
      </c>
      <c r="H67" s="15">
        <v>3486378.9095745836</v>
      </c>
      <c r="I67" s="15">
        <v>11138090.025177995</v>
      </c>
      <c r="J67" s="15">
        <v>142392.87169999999</v>
      </c>
      <c r="K67" s="15">
        <v>19.086096256684495</v>
      </c>
      <c r="L67" s="15">
        <v>12.178925323247512</v>
      </c>
      <c r="M67" s="15">
        <v>3.1211647332681993</v>
      </c>
      <c r="N67" s="15">
        <v>1522.6567990315486</v>
      </c>
    </row>
    <row r="68" spans="2:14" s="15" customFormat="1" x14ac:dyDescent="0.25">
      <c r="B68" s="15" t="str">
        <f>VLOOKUP(F68,[1]NUTS_Europa!$A$2:$C$81,2,FALSE)</f>
        <v>ES21</v>
      </c>
      <c r="C68" s="15">
        <f>VLOOKUP(F68,[1]NUTS_Europa!$A$2:$C$81,3,FALSE)</f>
        <v>1063</v>
      </c>
      <c r="D68" s="15" t="str">
        <f>VLOOKUP(G68,[1]NUTS_Europa!$A$2:$C$81,2,FALSE)</f>
        <v>ES61</v>
      </c>
      <c r="E68" s="15">
        <f>VLOOKUP(G68,[1]NUTS_Europa!$A$2:$C$81,3,FALSE)</f>
        <v>297</v>
      </c>
      <c r="F68" s="15">
        <v>54</v>
      </c>
      <c r="G68" s="15">
        <v>57</v>
      </c>
      <c r="H68" s="15">
        <v>1121806.5380862325</v>
      </c>
      <c r="I68" s="15">
        <v>10300818.851751393</v>
      </c>
      <c r="J68" s="15">
        <v>199597.76430000001</v>
      </c>
      <c r="K68" s="15">
        <v>31.336898395721928</v>
      </c>
      <c r="L68" s="15">
        <v>8.4782878121244813</v>
      </c>
      <c r="M68" s="15">
        <v>1.6594977729360594</v>
      </c>
      <c r="N68" s="15">
        <v>958.27051525845343</v>
      </c>
    </row>
    <row r="69" spans="2:14" s="15" customFormat="1" x14ac:dyDescent="0.25">
      <c r="B69" s="15" t="str">
        <f>VLOOKUP(F69,[1]NUTS_Europa!$A$2:$C$81,2,FALSE)</f>
        <v>ES21</v>
      </c>
      <c r="C69" s="15">
        <f>VLOOKUP(F69,[1]NUTS_Europa!$A$2:$C$81,3,FALSE)</f>
        <v>1063</v>
      </c>
      <c r="D69" s="15" t="str">
        <f>VLOOKUP(G69,[1]NUTS_Europa!$A$2:$C$81,2,FALSE)</f>
        <v>FRD2</v>
      </c>
      <c r="E69" s="15">
        <f>VLOOKUP(G69,[1]NUTS_Europa!$A$2:$C$81,3,FALSE)</f>
        <v>271</v>
      </c>
      <c r="F69" s="15">
        <v>54</v>
      </c>
      <c r="G69" s="15">
        <v>60</v>
      </c>
      <c r="H69" s="15">
        <v>257672.44647032925</v>
      </c>
      <c r="I69" s="15">
        <v>13023577.175100429</v>
      </c>
      <c r="J69" s="15">
        <v>159445.52859999999</v>
      </c>
      <c r="K69" s="15">
        <v>89.251336898395721</v>
      </c>
      <c r="L69" s="15">
        <v>12.113128319646464</v>
      </c>
      <c r="M69" s="15">
        <v>0.61319508889181995</v>
      </c>
      <c r="N69" s="15">
        <v>299.59302385500001</v>
      </c>
    </row>
    <row r="70" spans="2:14" s="15" customFormat="1" x14ac:dyDescent="0.25">
      <c r="B70" s="15" t="str">
        <f>VLOOKUP(F70,[1]NUTS_Europa!$A$2:$C$81,2,FALSE)</f>
        <v>ES51</v>
      </c>
      <c r="C70" s="15">
        <f>VLOOKUP(F70,[1]NUTS_Europa!$A$2:$C$81,3,FALSE)</f>
        <v>1064</v>
      </c>
      <c r="D70" s="15" t="str">
        <f>VLOOKUP(G70,[1]NUTS_Europa!$A$2:$C$81,2,FALSE)</f>
        <v>ES62</v>
      </c>
      <c r="E70" s="15">
        <f>VLOOKUP(G70,[1]NUTS_Europa!$A$2:$C$81,3,FALSE)</f>
        <v>462</v>
      </c>
      <c r="F70" s="15">
        <v>55</v>
      </c>
      <c r="G70" s="15">
        <v>58</v>
      </c>
      <c r="H70" s="15">
        <v>1112056.458928359</v>
      </c>
      <c r="I70" s="15">
        <v>1404253.7017505493</v>
      </c>
      <c r="J70" s="15">
        <v>114203.5226</v>
      </c>
      <c r="K70" s="15">
        <v>17.807486631016044</v>
      </c>
      <c r="L70" s="15">
        <v>10.290601868991041</v>
      </c>
      <c r="M70" s="15">
        <v>1.7942557949596767</v>
      </c>
      <c r="N70" s="15">
        <v>1036.086009383107</v>
      </c>
    </row>
    <row r="71" spans="2:14" s="15" customFormat="1" x14ac:dyDescent="0.25">
      <c r="B71" s="15" t="str">
        <f>VLOOKUP(F71,[1]NUTS_Europa!$A$2:$C$81,2,FALSE)</f>
        <v>ES51</v>
      </c>
      <c r="C71" s="15">
        <f>VLOOKUP(F71,[1]NUTS_Europa!$A$2:$C$81,3,FALSE)</f>
        <v>1064</v>
      </c>
      <c r="D71" s="15" t="str">
        <f>VLOOKUP(G71,[1]NUTS_Europa!$A$2:$C$81,2,FALSE)</f>
        <v>FRD2</v>
      </c>
      <c r="E71" s="15">
        <f>VLOOKUP(G71,[1]NUTS_Europa!$A$2:$C$81,3,FALSE)</f>
        <v>271</v>
      </c>
      <c r="F71" s="15">
        <v>55</v>
      </c>
      <c r="G71" s="15">
        <v>60</v>
      </c>
      <c r="H71" s="15">
        <v>157744.00091263207</v>
      </c>
      <c r="I71" s="15">
        <v>4284952.541574249</v>
      </c>
      <c r="J71" s="15">
        <v>507158.32770000002</v>
      </c>
      <c r="K71" s="15">
        <v>82.406417112299465</v>
      </c>
      <c r="L71" s="15">
        <v>10.914794078515637</v>
      </c>
      <c r="M71" s="15">
        <v>0.61319508889181995</v>
      </c>
      <c r="N71" s="15">
        <v>299.59302385500001</v>
      </c>
    </row>
    <row r="72" spans="2:14" s="15" customFormat="1" x14ac:dyDescent="0.25">
      <c r="B72" s="15" t="str">
        <f>VLOOKUP(F72,[1]NUTS_Europa!$A$2:$C$81,2,FALSE)</f>
        <v>ES52</v>
      </c>
      <c r="C72" s="15">
        <f>VLOOKUP(F72,[1]NUTS_Europa!$A$2:$C$81,3,FALSE)</f>
        <v>1063</v>
      </c>
      <c r="D72" s="15" t="str">
        <f>VLOOKUP(G72,[1]NUTS_Europa!$A$2:$C$81,2,FALSE)</f>
        <v>ES61</v>
      </c>
      <c r="E72" s="15">
        <f>VLOOKUP(G72,[1]NUTS_Europa!$A$2:$C$81,3,FALSE)</f>
        <v>297</v>
      </c>
      <c r="F72" s="15">
        <v>56</v>
      </c>
      <c r="G72" s="15">
        <v>57</v>
      </c>
      <c r="H72" s="15">
        <v>814803.4965718512</v>
      </c>
      <c r="I72" s="15">
        <v>10300818.851751393</v>
      </c>
      <c r="J72" s="15">
        <v>176841.96369999999</v>
      </c>
      <c r="K72" s="15">
        <v>31.336898395721928</v>
      </c>
      <c r="L72" s="15">
        <v>8.4782878121244813</v>
      </c>
      <c r="M72" s="15">
        <v>1.6594977729360594</v>
      </c>
      <c r="N72" s="15">
        <v>958.27051525845343</v>
      </c>
    </row>
    <row r="73" spans="2:14" s="15" customFormat="1" x14ac:dyDescent="0.25">
      <c r="B73" s="15" t="str">
        <f>VLOOKUP(F73,[1]NUTS_Europa!$A$2:$C$81,2,FALSE)</f>
        <v>ES52</v>
      </c>
      <c r="C73" s="15">
        <f>VLOOKUP(F73,[1]NUTS_Europa!$A$2:$C$81,3,FALSE)</f>
        <v>1063</v>
      </c>
      <c r="D73" s="15" t="str">
        <f>VLOOKUP(G73,[1]NUTS_Europa!$A$2:$C$81,2,FALSE)</f>
        <v>ES62</v>
      </c>
      <c r="E73" s="15">
        <f>VLOOKUP(G73,[1]NUTS_Europa!$A$2:$C$81,3,FALSE)</f>
        <v>462</v>
      </c>
      <c r="F73" s="15">
        <v>56</v>
      </c>
      <c r="G73" s="15">
        <v>58</v>
      </c>
      <c r="H73" s="15">
        <v>1124480.6017003458</v>
      </c>
      <c r="I73" s="15">
        <v>10140850.049461594</v>
      </c>
      <c r="J73" s="15">
        <v>163171.4883</v>
      </c>
      <c r="K73" s="15">
        <v>24.598930481283425</v>
      </c>
      <c r="L73" s="15">
        <v>11.488936110121868</v>
      </c>
      <c r="M73" s="15">
        <v>1.7942557949596767</v>
      </c>
      <c r="N73" s="15">
        <v>1036.086009383107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PT16</v>
      </c>
      <c r="E74" s="15">
        <f>VLOOKUP(G74,[1]NUTS_Europa!$A$2:$C$81,3,FALSE)</f>
        <v>294</v>
      </c>
      <c r="F74" s="15">
        <v>66</v>
      </c>
      <c r="G74" s="15">
        <v>78</v>
      </c>
      <c r="H74" s="15">
        <v>2755808.5661307508</v>
      </c>
      <c r="I74" s="15">
        <v>2065183.7482680425</v>
      </c>
      <c r="J74" s="15">
        <v>119215.969</v>
      </c>
      <c r="K74" s="15">
        <v>33.119251336898401</v>
      </c>
      <c r="L74" s="15">
        <v>8.6498335741377641</v>
      </c>
      <c r="M74" s="15">
        <v>5.2188721249731556</v>
      </c>
      <c r="N74" s="15">
        <v>3013.6173496743208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890128.90596412134</v>
      </c>
      <c r="I75" s="15">
        <v>1588327.1353878018</v>
      </c>
      <c r="J75" s="15">
        <v>192445.7181</v>
      </c>
      <c r="K75" s="15">
        <v>24.759358288770056</v>
      </c>
      <c r="L75" s="15">
        <v>7.279953570993654</v>
      </c>
      <c r="M75" s="15">
        <v>1.6594977729360594</v>
      </c>
      <c r="N75" s="15">
        <v>958.27051525845343</v>
      </c>
    </row>
    <row r="76" spans="2:14" s="15" customFormat="1" x14ac:dyDescent="0.25">
      <c r="B76" s="15" t="str">
        <f>VLOOKUP(F76,[1]NUTS_Europa!$A$2:$C$81,2,FALSE)</f>
        <v>NL12</v>
      </c>
      <c r="C76" s="15">
        <f>VLOOKUP(F76,[1]NUTS_Europa!$A$2:$C$81,3,FALSE)</f>
        <v>250</v>
      </c>
      <c r="D76" s="15" t="str">
        <f>VLOOKUP(G76,[1]NUTS_Europa!$A$2:$C$81,2,FALSE)</f>
        <v>NL41</v>
      </c>
      <c r="E76" s="15">
        <f>VLOOKUP(G76,[1]NUTS_Europa!$A$2:$C$81,3,FALSE)</f>
        <v>218</v>
      </c>
      <c r="F76" s="15">
        <v>71</v>
      </c>
      <c r="G76" s="15">
        <v>75</v>
      </c>
      <c r="H76" s="15">
        <v>2905256.3813126124</v>
      </c>
      <c r="I76" s="15">
        <v>1207585.0524692442</v>
      </c>
      <c r="J76" s="15">
        <v>126450.71709999999</v>
      </c>
      <c r="K76" s="15">
        <v>3.6363636363636367</v>
      </c>
      <c r="L76" s="15">
        <v>9.2880776696382341</v>
      </c>
      <c r="M76" s="15">
        <v>10.847278807790037</v>
      </c>
      <c r="N76" s="15">
        <v>5603.586288415795</v>
      </c>
    </row>
    <row r="77" spans="2:14" s="15" customFormat="1" x14ac:dyDescent="0.25">
      <c r="B77" s="15" t="str">
        <f>VLOOKUP(F77,[1]NUTS_Europa!$A$2:$C$81,2,FALSE)</f>
        <v>NL12</v>
      </c>
      <c r="C77" s="15">
        <f>VLOOKUP(F77,[1]NUTS_Europa!$A$2:$C$81,3,FALSE)</f>
        <v>250</v>
      </c>
      <c r="D77" s="15" t="str">
        <f>VLOOKUP(G77,[1]NUTS_Europa!$A$2:$C$81,2,FALSE)</f>
        <v>PT11</v>
      </c>
      <c r="E77" s="15">
        <f>VLOOKUP(G77,[1]NUTS_Europa!$A$2:$C$81,3,FALSE)</f>
        <v>288</v>
      </c>
      <c r="F77" s="15">
        <v>71</v>
      </c>
      <c r="G77" s="15">
        <v>76</v>
      </c>
      <c r="H77" s="15">
        <v>717772.83864709339</v>
      </c>
      <c r="I77" s="15">
        <v>3035147.8748893444</v>
      </c>
      <c r="J77" s="15">
        <v>142841.86170000001</v>
      </c>
      <c r="K77" s="15">
        <v>48.65347593582888</v>
      </c>
      <c r="L77" s="15">
        <v>9.1073363055566485</v>
      </c>
      <c r="M77" s="15">
        <v>2.0887438073803373</v>
      </c>
      <c r="N77" s="15">
        <v>1020.5122067144931</v>
      </c>
    </row>
    <row r="78" spans="2:14" s="15" customFormat="1" x14ac:dyDescent="0.25">
      <c r="B78" s="15" t="str">
        <f>VLOOKUP(F78,[1]NUTS_Europa!$A$2:$C$81,2,FALSE)</f>
        <v>NL32</v>
      </c>
      <c r="C78" s="15">
        <f>VLOOKUP(F78,[1]NUTS_Europa!$A$2:$C$81,3,FALSE)</f>
        <v>253</v>
      </c>
      <c r="D78" s="15" t="str">
        <f>VLOOKUP(G78,[1]NUTS_Europa!$A$2:$C$81,2,FALSE)</f>
        <v>NL34</v>
      </c>
      <c r="E78" s="15">
        <f>VLOOKUP(G78,[1]NUTS_Europa!$A$2:$C$81,3,FALSE)</f>
        <v>218</v>
      </c>
      <c r="F78" s="15">
        <v>72</v>
      </c>
      <c r="G78" s="15">
        <v>74</v>
      </c>
      <c r="H78" s="15">
        <v>2836066.6140022175</v>
      </c>
      <c r="I78" s="15">
        <v>1419263.0170922664</v>
      </c>
      <c r="J78" s="15">
        <v>120125.8052</v>
      </c>
      <c r="K78" s="15">
        <v>9.5716577540106957</v>
      </c>
      <c r="L78" s="15">
        <v>12.414852090775502</v>
      </c>
      <c r="M78" s="15">
        <v>10.847278807790037</v>
      </c>
      <c r="N78" s="15">
        <v>5603.586288415795</v>
      </c>
    </row>
    <row r="79" spans="2:14" s="15" customFormat="1" x14ac:dyDescent="0.25">
      <c r="B79" s="15" t="str">
        <f>VLOOKUP(F79,[1]NUTS_Europa!$A$2:$C$81,2,FALSE)</f>
        <v>NL32</v>
      </c>
      <c r="C79" s="15">
        <f>VLOOKUP(F79,[1]NUTS_Europa!$A$2:$C$81,3,FALSE)</f>
        <v>253</v>
      </c>
      <c r="D79" s="15" t="str">
        <f>VLOOKUP(G79,[1]NUTS_Europa!$A$2:$C$81,2,FALSE)</f>
        <v>NL41</v>
      </c>
      <c r="E79" s="15">
        <f>VLOOKUP(G79,[1]NUTS_Europa!$A$2:$C$81,3,FALSE)</f>
        <v>218</v>
      </c>
      <c r="F79" s="15">
        <v>72</v>
      </c>
      <c r="G79" s="15">
        <v>75</v>
      </c>
      <c r="H79" s="15">
        <v>2431403.6301842704</v>
      </c>
      <c r="I79" s="15">
        <v>1419263.0170922664</v>
      </c>
      <c r="J79" s="15">
        <v>159445.52859999999</v>
      </c>
      <c r="K79" s="15">
        <v>9.5716577540106957</v>
      </c>
      <c r="L79" s="15">
        <v>12.414852090775502</v>
      </c>
      <c r="M79" s="15">
        <v>10.847278807790037</v>
      </c>
      <c r="N79" s="15">
        <v>5603.586288415795</v>
      </c>
    </row>
    <row r="80" spans="2:14" s="15" customFormat="1" x14ac:dyDescent="0.25">
      <c r="B80" s="15" t="str">
        <f>VLOOKUP(F80,[1]NUTS_Europa!$A$2:$C$81,2,FALSE)</f>
        <v>NL33</v>
      </c>
      <c r="C80" s="15">
        <f>VLOOKUP(F80,[1]NUTS_Europa!$A$2:$C$81,3,FALSE)</f>
        <v>220</v>
      </c>
      <c r="D80" s="15" t="str">
        <f>VLOOKUP(G80,[1]NUTS_Europa!$A$2:$C$81,2,FALSE)</f>
        <v>NL34</v>
      </c>
      <c r="E80" s="15">
        <f>VLOOKUP(G80,[1]NUTS_Europa!$A$2:$C$81,3,FALSE)</f>
        <v>218</v>
      </c>
      <c r="F80" s="15">
        <v>73</v>
      </c>
      <c r="G80" s="15">
        <v>74</v>
      </c>
      <c r="H80" s="15">
        <v>2985316.3054234893</v>
      </c>
      <c r="I80" s="15">
        <v>1118378.3034605302</v>
      </c>
      <c r="J80" s="15">
        <v>145277.79319999999</v>
      </c>
      <c r="K80" s="15">
        <v>6.6844919786096257</v>
      </c>
      <c r="L80" s="15">
        <v>9.0515152657281917</v>
      </c>
      <c r="M80" s="15">
        <v>9.6790427234044145</v>
      </c>
      <c r="N80" s="15">
        <v>5603.586288415795</v>
      </c>
    </row>
    <row r="81" spans="2:29" s="15" customFormat="1" x14ac:dyDescent="0.25">
      <c r="B81" s="15" t="str">
        <f>VLOOKUP(F81,[1]NUTS_Europa!$A$2:$C$81,2,FALSE)</f>
        <v>NL33</v>
      </c>
      <c r="C81" s="15">
        <f>VLOOKUP(F81,[1]NUTS_Europa!$A$2:$C$81,3,FALSE)</f>
        <v>220</v>
      </c>
      <c r="D81" s="15" t="str">
        <f>VLOOKUP(G81,[1]NUTS_Europa!$A$2:$C$81,2,FALSE)</f>
        <v>PT11</v>
      </c>
      <c r="E81" s="15">
        <f>VLOOKUP(G81,[1]NUTS_Europa!$A$2:$C$81,3,FALSE)</f>
        <v>288</v>
      </c>
      <c r="F81" s="15">
        <v>73</v>
      </c>
      <c r="G81" s="15">
        <v>76</v>
      </c>
      <c r="H81" s="15">
        <v>656584.19047354418</v>
      </c>
      <c r="I81" s="15">
        <v>2648809.0829518195</v>
      </c>
      <c r="J81" s="15">
        <v>163171.4883</v>
      </c>
      <c r="K81" s="15">
        <v>44.95775401069519</v>
      </c>
      <c r="L81" s="15">
        <v>8.8707739016466061</v>
      </c>
      <c r="M81" s="15">
        <v>1.8759873469499011</v>
      </c>
      <c r="N81" s="15">
        <v>1020.5122067144931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2517854.2035832745</v>
      </c>
      <c r="I82" s="15">
        <v>1298629.6942013837</v>
      </c>
      <c r="J82" s="15">
        <v>127001.217</v>
      </c>
      <c r="K82" s="15">
        <v>16.454545454545453</v>
      </c>
      <c r="L82" s="15">
        <v>8.8413546094766353</v>
      </c>
      <c r="M82" s="15">
        <v>4.8578398148487825</v>
      </c>
      <c r="N82" s="15">
        <v>3013.6173496743208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814463.33201399725</v>
      </c>
      <c r="I83" s="15">
        <v>641679.15873094636</v>
      </c>
      <c r="J83" s="15">
        <v>113696.3812</v>
      </c>
      <c r="K83" s="15">
        <v>4.0106951871657754</v>
      </c>
      <c r="L83" s="15">
        <v>7.4714746063325261</v>
      </c>
      <c r="M83" s="15">
        <v>1.5446966626075629</v>
      </c>
      <c r="N83" s="15">
        <v>958.27051525845343</v>
      </c>
    </row>
    <row r="84" spans="2:29" s="15" customFormat="1" ht="15.75" customHeight="1" x14ac:dyDescent="0.25">
      <c r="N84" s="15">
        <f>SUM(N4:N83)</f>
        <v>288391.561358765</v>
      </c>
    </row>
    <row r="85" spans="2:29" s="15" customFormat="1" x14ac:dyDescent="0.25"/>
    <row r="86" spans="2:29" s="15" customFormat="1" x14ac:dyDescent="0.25">
      <c r="B86" s="15" t="s">
        <v>13</v>
      </c>
    </row>
    <row r="87" spans="2:29" s="15" customFormat="1" x14ac:dyDescent="0.25">
      <c r="B87" s="15" t="str">
        <f>B3</f>
        <v>nodo inicial</v>
      </c>
      <c r="C87" s="15" t="str">
        <f t="shared" ref="C87:I87" si="0">C3</f>
        <v>puerto O</v>
      </c>
      <c r="D87" s="15" t="str">
        <f t="shared" si="0"/>
        <v>nodo final</v>
      </c>
      <c r="E87" s="15" t="str">
        <f t="shared" si="0"/>
        <v>puerto D</v>
      </c>
      <c r="F87" s="15" t="str">
        <f t="shared" si="0"/>
        <v>Var1</v>
      </c>
      <c r="G87" s="15" t="str">
        <f t="shared" si="0"/>
        <v>Var2</v>
      </c>
      <c r="H87" s="15" t="str">
        <f t="shared" si="0"/>
        <v>Coste variable</v>
      </c>
      <c r="I87" s="15" t="str">
        <f t="shared" si="0"/>
        <v>Coste fijo</v>
      </c>
      <c r="J87" s="15" t="s">
        <v>106</v>
      </c>
      <c r="K87" s="15" t="str">
        <f>J3</f>
        <v>flow</v>
      </c>
      <c r="L87" s="15" t="str">
        <f>K3</f>
        <v>TiempoNav</v>
      </c>
      <c r="M87" s="15" t="str">
        <f>L3</f>
        <v>TiempoPort</v>
      </c>
      <c r="N87" s="15" t="str">
        <f>M3</f>
        <v>TiempoCD</v>
      </c>
      <c r="O87" s="15" t="str">
        <f>N3</f>
        <v>offer</v>
      </c>
      <c r="P87" s="15" t="s">
        <v>107</v>
      </c>
      <c r="Q87" s="15" t="s">
        <v>108</v>
      </c>
      <c r="R87" s="15" t="s">
        <v>109</v>
      </c>
      <c r="S87" s="15" t="s">
        <v>11</v>
      </c>
      <c r="T87" s="15" t="s">
        <v>12</v>
      </c>
      <c r="U87" s="15" t="s">
        <v>110</v>
      </c>
      <c r="V87" s="15" t="s">
        <v>111</v>
      </c>
      <c r="W87" s="15" t="s">
        <v>112</v>
      </c>
      <c r="X87" s="15" t="s">
        <v>113</v>
      </c>
      <c r="Y87" s="15" t="s">
        <v>114</v>
      </c>
    </row>
    <row r="88" spans="2:29" s="15" customFormat="1" x14ac:dyDescent="0.25">
      <c r="B88" s="15" t="str">
        <f>VLOOKUP(F88,[1]NUTS_Europa!$A$2:$C$81,2,FALSE)</f>
        <v>DE80</v>
      </c>
      <c r="C88" s="15">
        <f>VLOOKUP(F88,[1]NUTS_Europa!$A$2:$C$81,3,FALSE)</f>
        <v>1069</v>
      </c>
      <c r="D88" s="15" t="str">
        <f>VLOOKUP(G88,[1]NUTS_Europa!$A$2:$C$81,2,FALSE)</f>
        <v>ES11</v>
      </c>
      <c r="E88" s="15">
        <f>VLOOKUP(G88,[1]NUTS_Europa!$A$2:$C$81,3,FALSE)</f>
        <v>288</v>
      </c>
      <c r="F88" s="15">
        <v>6</v>
      </c>
      <c r="G88" s="15">
        <v>11</v>
      </c>
      <c r="H88" s="15">
        <v>539204.69068346079</v>
      </c>
      <c r="I88" s="15">
        <v>3523077.3020745176</v>
      </c>
      <c r="J88" s="15">
        <f>I88/30</f>
        <v>117435.91006915059</v>
      </c>
      <c r="K88" s="15">
        <v>142841.86170000001</v>
      </c>
      <c r="L88" s="15">
        <v>61.965240641711233</v>
      </c>
      <c r="M88" s="15">
        <v>10.819177302122604</v>
      </c>
      <c r="N88" s="15">
        <v>1.7672856540305886</v>
      </c>
      <c r="O88" s="17">
        <v>1020.5122067144931</v>
      </c>
      <c r="P88" s="15">
        <f>N88*(R88/O88)</f>
        <v>1.2537966769035558</v>
      </c>
      <c r="Q88" s="15">
        <f>P88+M88+L88</f>
        <v>74.038214620737392</v>
      </c>
      <c r="R88" s="15">
        <v>724</v>
      </c>
      <c r="S88" s="15">
        <f>H88*(R88/O88)</f>
        <v>382537.50762242737</v>
      </c>
      <c r="T88" s="15">
        <f>2*J88</f>
        <v>234871.82013830118</v>
      </c>
      <c r="U88" s="15">
        <f>T88+S88</f>
        <v>617409.32776072854</v>
      </c>
      <c r="V88" s="15" t="str">
        <f>VLOOKUP(B88,NUTS_Europa!$B$2:$F$41,5,FALSE)</f>
        <v>Mecklenburg-Vorpommern</v>
      </c>
      <c r="W88" s="15" t="str">
        <f>VLOOKUP(C88,Puertos!$N$3:$O$27,2,FALSE)</f>
        <v>Hamburgo</v>
      </c>
      <c r="X88" s="15" t="str">
        <f>VLOOKUP(D88,NUTS_Europa!$B$2:$F$41,5,FALSE)</f>
        <v>Galicia</v>
      </c>
      <c r="Y88" s="15" t="str">
        <f>VLOOKUP(E88,Puertos!$N$3:$O$27,2,FALSE)</f>
        <v>Vigo</v>
      </c>
      <c r="Z88" s="15">
        <f>Q88/24</f>
        <v>3.0849256091973913</v>
      </c>
      <c r="AA88" s="15">
        <f>SUM(Q88:Q91)</f>
        <v>251.04408674889609</v>
      </c>
      <c r="AB88" s="15">
        <f>AA88/24</f>
        <v>10.460170281204004</v>
      </c>
      <c r="AC88" s="15">
        <f>AB88/7</f>
        <v>1.4943100401720006</v>
      </c>
    </row>
    <row r="89" spans="2:29" s="15" customFormat="1" x14ac:dyDescent="0.25">
      <c r="B89" s="15" t="str">
        <f>VLOOKUP(G89,[1]NUTS_Europa!$A$2:$C$81,2,FALSE)</f>
        <v>ES11</v>
      </c>
      <c r="C89" s="15">
        <f>VLOOKUP(G89,[1]NUTS_Europa!$A$2:$C$81,3,FALSE)</f>
        <v>288</v>
      </c>
      <c r="D89" s="15" t="str">
        <f>VLOOKUP(F89,[1]NUTS_Europa!$A$2:$C$81,2,FALSE)</f>
        <v>DEA1</v>
      </c>
      <c r="E89" s="15">
        <f>VLOOKUP(F89,[1]NUTS_Europa!$A$2:$C$81,3,FALSE)</f>
        <v>253</v>
      </c>
      <c r="F89" s="15">
        <v>9</v>
      </c>
      <c r="G89" s="15">
        <v>11</v>
      </c>
      <c r="H89" s="15">
        <v>560663.90047230583</v>
      </c>
      <c r="I89" s="15">
        <v>2947065.7785449899</v>
      </c>
      <c r="J89" s="15">
        <f t="shared" ref="J89:J125" si="1">I89/30</f>
        <v>98235.525951499658</v>
      </c>
      <c r="K89" s="15">
        <v>142392.87169999999</v>
      </c>
      <c r="L89" s="15">
        <v>47.441176470588239</v>
      </c>
      <c r="M89" s="15">
        <v>12.234110726693917</v>
      </c>
      <c r="N89" s="15">
        <v>2.0887438073803373</v>
      </c>
      <c r="O89" s="17">
        <v>1020.5122067144931</v>
      </c>
      <c r="P89" s="15">
        <f t="shared" ref="P89:P125" si="2">N89*(R89/O89)</f>
        <v>1.4818544125131115</v>
      </c>
      <c r="Q89" s="15">
        <f t="shared" ref="Q89:Q125" si="3">P89+M89+L89</f>
        <v>61.157141609795268</v>
      </c>
      <c r="R89" s="15">
        <v>724</v>
      </c>
      <c r="S89" s="15">
        <f t="shared" ref="S89:S125" si="4">H89*(R89/O89)</f>
        <v>397761.69385449903</v>
      </c>
      <c r="T89" s="15">
        <f t="shared" ref="T89:T91" si="5">2*J89</f>
        <v>196471.05190299932</v>
      </c>
      <c r="U89" s="15">
        <f t="shared" ref="U89:U125" si="6">T89+S89</f>
        <v>594232.74575749831</v>
      </c>
      <c r="V89" s="15" t="str">
        <f>VLOOKUP(B89,NUTS_Europa!$B$2:$F$41,5,FALSE)</f>
        <v>Galicia</v>
      </c>
      <c r="W89" s="15" t="str">
        <f>VLOOKUP(C89,Puertos!$N$3:$O$27,2,FALSE)</f>
        <v>Vigo</v>
      </c>
      <c r="X89" s="15" t="str">
        <f>VLOOKUP(D89,NUTS_Europa!$B$2:$F$41,5,FALSE)</f>
        <v>Düsseldorf</v>
      </c>
      <c r="Y89" s="15" t="str">
        <f>VLOOKUP(E89,Puertos!$N$3:$O$27,2,FALSE)</f>
        <v>Amberes</v>
      </c>
      <c r="Z89" s="15">
        <f t="shared" ref="Z89:Z125" si="7">Q89/24</f>
        <v>2.5482142337414695</v>
      </c>
    </row>
    <row r="90" spans="2:29" s="15" customFormat="1" x14ac:dyDescent="0.25">
      <c r="B90" s="15" t="str">
        <f>VLOOKUP(F90,[1]NUTS_Europa!$A$2:$C$81,2,FALSE)</f>
        <v>DEA1</v>
      </c>
      <c r="C90" s="15">
        <f>VLOOKUP(F90,[1]NUTS_Europa!$A$2:$C$81,3,FALSE)</f>
        <v>253</v>
      </c>
      <c r="D90" s="15" t="str">
        <f>VLOOKUP(G90,[1]NUTS_Europa!$A$2:$C$81,2,FALSE)</f>
        <v>FRG0</v>
      </c>
      <c r="E90" s="15">
        <f>VLOOKUP(G90,[1]NUTS_Europa!$A$2:$C$81,3,FALSE)</f>
        <v>282</v>
      </c>
      <c r="F90" s="15">
        <v>9</v>
      </c>
      <c r="G90" s="15">
        <v>22</v>
      </c>
      <c r="H90" s="15">
        <v>437652.69646979118</v>
      </c>
      <c r="I90" s="15">
        <v>2383160.2285803561</v>
      </c>
      <c r="J90" s="15">
        <f t="shared" si="1"/>
        <v>79438.674286011868</v>
      </c>
      <c r="K90" s="15">
        <v>507158.32770000002</v>
      </c>
      <c r="L90" s="15">
        <v>35.71764705882353</v>
      </c>
      <c r="M90" s="15">
        <v>14.45194006239225</v>
      </c>
      <c r="N90" s="15">
        <v>1.6624298486063329</v>
      </c>
      <c r="O90" s="17">
        <v>703.89535024500003</v>
      </c>
      <c r="P90" s="15">
        <f t="shared" si="2"/>
        <v>1.4406718375066669</v>
      </c>
      <c r="Q90" s="15">
        <f t="shared" si="3"/>
        <v>51.610258958722447</v>
      </c>
      <c r="R90" s="15">
        <v>610</v>
      </c>
      <c r="S90" s="15">
        <f t="shared" si="4"/>
        <v>379272.49377858633</v>
      </c>
      <c r="T90" s="15">
        <f t="shared" si="5"/>
        <v>158877.34857202374</v>
      </c>
      <c r="U90" s="15">
        <f t="shared" si="6"/>
        <v>538149.84235061007</v>
      </c>
      <c r="V90" s="15" t="str">
        <f>VLOOKUP(B90,NUTS_Europa!$B$2:$F$41,5,FALSE)</f>
        <v>Düsseldorf</v>
      </c>
      <c r="W90" s="15" t="str">
        <f>VLOOKUP(C90,Puertos!$N$3:$O$27,2,FALSE)</f>
        <v>Amberes</v>
      </c>
      <c r="X90" s="15" t="str">
        <f>VLOOKUP(D90,NUTS_Europa!$B$2:$F$41,5,FALSE)</f>
        <v>Pays de la Loire</v>
      </c>
      <c r="Y90" s="15" t="str">
        <f>VLOOKUP(E90,Puertos!$N$3:$O$27,2,FALSE)</f>
        <v>Saint Nazaire</v>
      </c>
      <c r="Z90" s="15">
        <f t="shared" si="7"/>
        <v>2.1504274566134352</v>
      </c>
    </row>
    <row r="91" spans="2:29" s="15" customFormat="1" x14ac:dyDescent="0.25">
      <c r="B91" s="15" t="str">
        <f>VLOOKUP(G91,[1]NUTS_Europa!$A$2:$C$81,2,FALSE)</f>
        <v>FRG0</v>
      </c>
      <c r="C91" s="15">
        <f>VLOOKUP(G91,[1]NUTS_Europa!$A$2:$C$81,3,FALSE)</f>
        <v>282</v>
      </c>
      <c r="D91" s="15" t="str">
        <f>VLOOKUP(F91,[1]NUTS_Europa!$A$2:$C$81,2,FALSE)</f>
        <v>DE80</v>
      </c>
      <c r="E91" s="15">
        <f>VLOOKUP(F91,[1]NUTS_Europa!$A$2:$C$81,3,FALSE)</f>
        <v>1069</v>
      </c>
      <c r="F91" s="15">
        <v>6</v>
      </c>
      <c r="G91" s="15">
        <v>22</v>
      </c>
      <c r="H91" s="15">
        <v>423669.86218098999</v>
      </c>
      <c r="I91" s="15">
        <v>2951288.6386264758</v>
      </c>
      <c r="J91" s="15">
        <f t="shared" si="1"/>
        <v>98376.287954215863</v>
      </c>
      <c r="K91" s="15">
        <v>137713.6226</v>
      </c>
      <c r="L91" s="15">
        <v>49.952941176470588</v>
      </c>
      <c r="M91" s="15">
        <v>13.037006637820937</v>
      </c>
      <c r="N91" s="15">
        <v>1.4407050147900764</v>
      </c>
      <c r="O91" s="17">
        <v>703.89535024500003</v>
      </c>
      <c r="P91" s="15">
        <f t="shared" si="2"/>
        <v>1.2485237453494447</v>
      </c>
      <c r="Q91" s="15">
        <f t="shared" si="3"/>
        <v>64.238471559640971</v>
      </c>
      <c r="R91" s="15">
        <v>610</v>
      </c>
      <c r="S91" s="15">
        <f t="shared" si="4"/>
        <v>367154.88437372254</v>
      </c>
      <c r="T91" s="15">
        <f t="shared" si="5"/>
        <v>196752.57590843173</v>
      </c>
      <c r="U91" s="15">
        <f t="shared" si="6"/>
        <v>563907.46028215426</v>
      </c>
      <c r="V91" s="15" t="str">
        <f>VLOOKUP(B91,NUTS_Europa!$B$2:$F$41,5,FALSE)</f>
        <v>Pays de la Loire</v>
      </c>
      <c r="W91" s="15" t="str">
        <f>VLOOKUP(C91,Puertos!$N$3:$O$27,2,FALSE)</f>
        <v>Saint Nazaire</v>
      </c>
      <c r="X91" s="15" t="str">
        <f>VLOOKUP(D91,NUTS_Europa!$B$2:$F$41,5,FALSE)</f>
        <v>Mecklenburg-Vorpommern</v>
      </c>
      <c r="Y91" s="15" t="str">
        <f>VLOOKUP(E91,Puertos!$N$3:$O$27,2,FALSE)</f>
        <v>Hamburgo</v>
      </c>
      <c r="Z91" s="15">
        <f t="shared" si="7"/>
        <v>2.676602981651707</v>
      </c>
    </row>
    <row r="92" spans="2:29" s="15" customFormat="1" x14ac:dyDescent="0.25">
      <c r="O92" s="17"/>
    </row>
    <row r="93" spans="2:29" s="15" customFormat="1" x14ac:dyDescent="0.25">
      <c r="B93" s="15" t="s">
        <v>14</v>
      </c>
      <c r="O93" s="17"/>
    </row>
    <row r="94" spans="2:29" s="15" customFormat="1" x14ac:dyDescent="0.25">
      <c r="B94" s="15" t="str">
        <f>B87</f>
        <v>nodo inicial</v>
      </c>
      <c r="C94" s="15" t="str">
        <f t="shared" ref="C94:I94" si="8">C87</f>
        <v>puerto O</v>
      </c>
      <c r="D94" s="15" t="str">
        <f t="shared" si="8"/>
        <v>nodo final</v>
      </c>
      <c r="E94" s="15" t="str">
        <f t="shared" si="8"/>
        <v>puerto D</v>
      </c>
      <c r="F94" s="15" t="str">
        <f t="shared" si="8"/>
        <v>Var1</v>
      </c>
      <c r="G94" s="15" t="str">
        <f t="shared" si="8"/>
        <v>Var2</v>
      </c>
      <c r="H94" s="15" t="str">
        <f t="shared" si="8"/>
        <v>Coste variable</v>
      </c>
      <c r="I94" s="15" t="str">
        <f t="shared" si="8"/>
        <v>Coste fijo</v>
      </c>
      <c r="J94" s="15" t="str">
        <f t="shared" ref="J94:P94" si="9">J87</f>
        <v>Coste fijo/buque</v>
      </c>
      <c r="K94" s="15" t="str">
        <f t="shared" si="9"/>
        <v>flow</v>
      </c>
      <c r="L94" s="15" t="str">
        <f t="shared" si="9"/>
        <v>TiempoNav</v>
      </c>
      <c r="M94" s="15" t="str">
        <f t="shared" si="9"/>
        <v>TiempoPort</v>
      </c>
      <c r="N94" s="15" t="str">
        <f t="shared" si="9"/>
        <v>TiempoCD</v>
      </c>
      <c r="O94" s="17" t="str">
        <f t="shared" si="9"/>
        <v>offer</v>
      </c>
      <c r="P94" s="15" t="str">
        <f t="shared" si="9"/>
        <v>Tiempo C/D</v>
      </c>
      <c r="Q94" s="15" t="str">
        <f t="shared" ref="Q94:Y94" si="10">Q87</f>
        <v>Tiempo total</v>
      </c>
      <c r="R94" s="15" t="str">
        <f t="shared" si="10"/>
        <v>TEUs/buque</v>
      </c>
      <c r="S94" s="15" t="str">
        <f t="shared" si="10"/>
        <v>Coste variable</v>
      </c>
      <c r="T94" s="15" t="str">
        <f t="shared" si="10"/>
        <v>Coste fijo</v>
      </c>
      <c r="U94" s="15" t="str">
        <f t="shared" si="10"/>
        <v>Coste Total</v>
      </c>
      <c r="V94" s="15" t="str">
        <f t="shared" si="10"/>
        <v>Nodo inicial</v>
      </c>
      <c r="W94" s="15" t="str">
        <f t="shared" si="10"/>
        <v>Puerto O</v>
      </c>
      <c r="X94" s="15" t="str">
        <f t="shared" si="10"/>
        <v>Nodo final</v>
      </c>
      <c r="Y94" s="15" t="str">
        <f t="shared" si="10"/>
        <v>Puerto D</v>
      </c>
    </row>
    <row r="95" spans="2:29" s="15" customFormat="1" x14ac:dyDescent="0.25">
      <c r="B95" s="15" t="str">
        <f>VLOOKUP(F95,[1]NUTS_Europa!$A$2:$C$81,2,FALSE)</f>
        <v>FRJ1</v>
      </c>
      <c r="C95" s="15">
        <f>VLOOKUP(F95,[1]NUTS_Europa!$A$2:$C$81,3,FALSE)</f>
        <v>1064</v>
      </c>
      <c r="D95" s="15" t="str">
        <f>VLOOKUP(G95,[1]NUTS_Europa!$A$2:$C$81,2,FALSE)</f>
        <v>PT16</v>
      </c>
      <c r="E95" s="15">
        <f>VLOOKUP(G95,[1]NUTS_Europa!$A$2:$C$81,3,FALSE)</f>
        <v>294</v>
      </c>
      <c r="F95" s="15">
        <v>66</v>
      </c>
      <c r="G95" s="15">
        <v>78</v>
      </c>
      <c r="H95" s="15">
        <v>2755808.5661307508</v>
      </c>
      <c r="I95" s="15">
        <v>2065183.7482680425</v>
      </c>
      <c r="J95" s="15">
        <f t="shared" si="1"/>
        <v>68839.458275601413</v>
      </c>
      <c r="K95" s="15">
        <v>119215.969</v>
      </c>
      <c r="L95" s="15">
        <v>33.119251336898401</v>
      </c>
      <c r="M95" s="15">
        <v>8.6498335741377641</v>
      </c>
      <c r="N95" s="15">
        <v>5.2188721249731556</v>
      </c>
      <c r="O95" s="17">
        <v>3013.6173496743208</v>
      </c>
      <c r="P95" s="15">
        <f t="shared" si="2"/>
        <v>1.2537966769035558</v>
      </c>
      <c r="Q95" s="15">
        <f t="shared" si="3"/>
        <v>43.022881587939722</v>
      </c>
      <c r="R95" s="15">
        <v>724</v>
      </c>
      <c r="S95" s="15">
        <f t="shared" si="4"/>
        <v>662063.28487400163</v>
      </c>
      <c r="T95" s="15">
        <f>J95</f>
        <v>68839.458275601413</v>
      </c>
      <c r="U95" s="15">
        <f t="shared" si="6"/>
        <v>730902.74314960302</v>
      </c>
      <c r="V95" s="15" t="str">
        <f>VLOOKUP(B95,NUTS_Europa!$B$2:$F$41,5,FALSE)</f>
        <v>Languedoc-Roussillon</v>
      </c>
      <c r="W95" s="15" t="str">
        <f>VLOOKUP(C95,Puertos!$N$3:$O$27,2,FALSE)</f>
        <v>Valencia</v>
      </c>
      <c r="X95" s="15" t="str">
        <f>VLOOKUP(D95,NUTS_Europa!$B$2:$F$41,5,FALSE)</f>
        <v>Centro (PT)</v>
      </c>
      <c r="Y95" s="15" t="str">
        <f>VLOOKUP(E95,Puertos!$N$3:$O$27,2,FALSE)</f>
        <v>Lisboa</v>
      </c>
      <c r="Z95" s="15">
        <f t="shared" si="7"/>
        <v>1.7926200661641551</v>
      </c>
      <c r="AA95" s="15">
        <f>SUM(Q95:Q98)</f>
        <v>115.42818247868827</v>
      </c>
      <c r="AB95" s="15">
        <f>AA95/24</f>
        <v>4.8095076032786777</v>
      </c>
      <c r="AC95" s="15">
        <f>AB95/7</f>
        <v>0.68707251475409681</v>
      </c>
    </row>
    <row r="96" spans="2:29" s="15" customFormat="1" x14ac:dyDescent="0.25">
      <c r="B96" s="15" t="str">
        <f>VLOOKUP(G96,[1]NUTS_Europa!$A$2:$C$81,2,FALSE)</f>
        <v>PT16</v>
      </c>
      <c r="C96" s="15">
        <f>VLOOKUP(G96,[1]NUTS_Europa!$A$2:$C$81,3,FALSE)</f>
        <v>294</v>
      </c>
      <c r="D96" s="15" t="str">
        <f>VLOOKUP(F96,[1]NUTS_Europa!$A$2:$C$81,2,FALSE)</f>
        <v>PT15</v>
      </c>
      <c r="E96" s="15">
        <f>VLOOKUP(F96,[1]NUTS_Europa!$A$2:$C$81,3,FALSE)</f>
        <v>61</v>
      </c>
      <c r="F96" s="15">
        <v>77</v>
      </c>
      <c r="G96" s="15">
        <v>78</v>
      </c>
      <c r="H96" s="15">
        <v>2517854.2035832745</v>
      </c>
      <c r="I96" s="15">
        <v>1298629.6942013837</v>
      </c>
      <c r="J96" s="15">
        <f t="shared" si="1"/>
        <v>43287.656473379458</v>
      </c>
      <c r="K96" s="15">
        <v>127001.217</v>
      </c>
      <c r="L96" s="15">
        <v>16.454545454545453</v>
      </c>
      <c r="M96" s="15">
        <v>8.8413546094766353</v>
      </c>
      <c r="N96" s="15">
        <v>4.8578398148487825</v>
      </c>
      <c r="O96" s="17">
        <v>3013.6173496743208</v>
      </c>
      <c r="P96" s="15">
        <f t="shared" si="2"/>
        <v>1.1670612482804448</v>
      </c>
      <c r="Q96" s="15">
        <f t="shared" si="3"/>
        <v>26.462961312302532</v>
      </c>
      <c r="R96" s="15">
        <v>724</v>
      </c>
      <c r="S96" s="15">
        <f t="shared" si="4"/>
        <v>604896.452295542</v>
      </c>
      <c r="T96" s="15">
        <f t="shared" ref="T96:T98" si="11">J96</f>
        <v>43287.656473379458</v>
      </c>
      <c r="U96" s="15">
        <f t="shared" si="6"/>
        <v>648184.10876892146</v>
      </c>
      <c r="V96" s="15" t="str">
        <f>VLOOKUP(B96,NUTS_Europa!$B$2:$F$41,5,FALSE)</f>
        <v>Centro (PT)</v>
      </c>
      <c r="W96" s="15" t="str">
        <f>VLOOKUP(C96,Puertos!$N$3:$O$27,2,FALSE)</f>
        <v>Lisboa</v>
      </c>
      <c r="X96" s="15" t="str">
        <f>VLOOKUP(D96,NUTS_Europa!$B$2:$F$41,5,FALSE)</f>
        <v>Algarve</v>
      </c>
      <c r="Y96" s="15" t="str">
        <f>VLOOKUP(E96,Puertos!$N$3:$O$27,2,FALSE)</f>
        <v>Algeciras</v>
      </c>
      <c r="Z96" s="15">
        <f t="shared" si="7"/>
        <v>1.1026233880126055</v>
      </c>
    </row>
    <row r="97" spans="2:29" s="15" customFormat="1" x14ac:dyDescent="0.25">
      <c r="B97" s="15" t="str">
        <f>VLOOKUP(F97,[1]NUTS_Europa!$A$2:$C$81,2,FALSE)</f>
        <v>PT15</v>
      </c>
      <c r="C97" s="15">
        <f>VLOOKUP(F97,[1]NUTS_Europa!$A$2:$C$81,3,FALSE)</f>
        <v>61</v>
      </c>
      <c r="D97" s="15" t="str">
        <f>VLOOKUP(G97,[1]NUTS_Europa!$A$2:$C$81,2,FALSE)</f>
        <v>PT17</v>
      </c>
      <c r="E97" s="15">
        <f>VLOOKUP(G97,[1]NUTS_Europa!$A$2:$C$81,3,FALSE)</f>
        <v>297</v>
      </c>
      <c r="F97" s="15">
        <v>77</v>
      </c>
      <c r="G97" s="15">
        <v>79</v>
      </c>
      <c r="H97" s="15">
        <v>814463.33201399725</v>
      </c>
      <c r="I97" s="15">
        <v>641679.15873094636</v>
      </c>
      <c r="J97" s="15">
        <f t="shared" si="1"/>
        <v>21389.305291031545</v>
      </c>
      <c r="K97" s="15">
        <v>113696.3812</v>
      </c>
      <c r="L97" s="15">
        <v>4.0106951871657754</v>
      </c>
      <c r="M97" s="15">
        <v>7.4714746063325261</v>
      </c>
      <c r="N97" s="15">
        <v>1.5446966626075629</v>
      </c>
      <c r="O97" s="17">
        <v>958.27051525845343</v>
      </c>
      <c r="P97" s="15">
        <f t="shared" si="2"/>
        <v>1.1670612482804446</v>
      </c>
      <c r="Q97" s="15">
        <f t="shared" si="3"/>
        <v>12.649231041778748</v>
      </c>
      <c r="R97" s="15">
        <v>724</v>
      </c>
      <c r="S97" s="15">
        <f t="shared" si="4"/>
        <v>615349.67734981887</v>
      </c>
      <c r="T97" s="15">
        <f t="shared" si="11"/>
        <v>21389.305291031545</v>
      </c>
      <c r="U97" s="15">
        <f t="shared" si="6"/>
        <v>636738.98264085036</v>
      </c>
      <c r="V97" s="15" t="str">
        <f>VLOOKUP(B97,NUTS_Europa!$B$2:$F$41,5,FALSE)</f>
        <v>Algarve</v>
      </c>
      <c r="W97" s="15" t="str">
        <f>VLOOKUP(C97,Puertos!$N$3:$O$27,2,FALSE)</f>
        <v>Algeciras</v>
      </c>
      <c r="X97" s="15" t="str">
        <f>VLOOKUP(D97,NUTS_Europa!$B$2:$F$41,5,FALSE)</f>
        <v>Área Metropolitana de Lisboa</v>
      </c>
      <c r="Y97" s="15" t="str">
        <f>VLOOKUP(E97,Puertos!$N$3:$O$27,2,FALSE)</f>
        <v>Cádiz</v>
      </c>
      <c r="Z97" s="15">
        <f t="shared" si="7"/>
        <v>0.52705129340744783</v>
      </c>
    </row>
    <row r="98" spans="2:29" s="15" customFormat="1" x14ac:dyDescent="0.25">
      <c r="B98" s="15" t="str">
        <f>VLOOKUP(G98,[1]NUTS_Europa!$A$2:$C$81,2,FALSE)</f>
        <v>PT17</v>
      </c>
      <c r="C98" s="15">
        <f>VLOOKUP(G98,[1]NUTS_Europa!$A$2:$C$81,3,FALSE)</f>
        <v>297</v>
      </c>
      <c r="D98" s="15" t="str">
        <f>VLOOKUP(F98,[1]NUTS_Europa!$A$2:$C$81,2,FALSE)</f>
        <v>FRJ1</v>
      </c>
      <c r="E98" s="15">
        <f>VLOOKUP(F98,[1]NUTS_Europa!$A$2:$C$81,3,FALSE)</f>
        <v>1064</v>
      </c>
      <c r="F98" s="15">
        <v>66</v>
      </c>
      <c r="G98" s="15">
        <v>79</v>
      </c>
      <c r="H98" s="15">
        <v>890128.90596412134</v>
      </c>
      <c r="I98" s="15">
        <v>1588327.1353878018</v>
      </c>
      <c r="J98" s="15">
        <f t="shared" si="1"/>
        <v>52944.237846260061</v>
      </c>
      <c r="K98" s="15">
        <v>192445.7181</v>
      </c>
      <c r="L98" s="15">
        <v>24.759358288770056</v>
      </c>
      <c r="M98" s="15">
        <v>7.279953570993654</v>
      </c>
      <c r="N98" s="15">
        <v>1.6594977729360594</v>
      </c>
      <c r="O98" s="17">
        <v>958.27051525845343</v>
      </c>
      <c r="P98" s="15">
        <f t="shared" si="2"/>
        <v>1.2537966769035558</v>
      </c>
      <c r="Q98" s="15">
        <f t="shared" si="3"/>
        <v>33.293108536667262</v>
      </c>
      <c r="R98" s="15">
        <v>724</v>
      </c>
      <c r="S98" s="15">
        <f t="shared" si="4"/>
        <v>672517.12085100461</v>
      </c>
      <c r="T98" s="15">
        <f t="shared" si="11"/>
        <v>52944.237846260061</v>
      </c>
      <c r="U98" s="15">
        <f t="shared" si="6"/>
        <v>725461.35869726469</v>
      </c>
      <c r="V98" s="15" t="str">
        <f>VLOOKUP(B98,NUTS_Europa!$B$2:$F$41,5,FALSE)</f>
        <v>Área Metropolitana de Lisboa</v>
      </c>
      <c r="W98" s="15" t="str">
        <f>VLOOKUP(C98,Puertos!$N$3:$O$27,2,FALSE)</f>
        <v>Cádiz</v>
      </c>
      <c r="X98" s="15" t="str">
        <f>VLOOKUP(D98,NUTS_Europa!$B$2:$F$41,5,FALSE)</f>
        <v>Languedoc-Roussillon</v>
      </c>
      <c r="Y98" s="15" t="str">
        <f>VLOOKUP(E98,Puertos!$N$3:$O$27,2,FALSE)</f>
        <v>Valencia</v>
      </c>
      <c r="Z98" s="15">
        <f t="shared" si="7"/>
        <v>1.3872128556944692</v>
      </c>
    </row>
    <row r="99" spans="2:29" s="15" customFormat="1" x14ac:dyDescent="0.25">
      <c r="O99" s="17"/>
    </row>
    <row r="100" spans="2:29" s="15" customFormat="1" x14ac:dyDescent="0.25">
      <c r="B100" s="15" t="s">
        <v>15</v>
      </c>
      <c r="O100" s="17"/>
    </row>
    <row r="101" spans="2:29" s="15" customFormat="1" x14ac:dyDescent="0.25">
      <c r="B101" s="15" t="str">
        <f>B94</f>
        <v>nodo inicial</v>
      </c>
      <c r="C101" s="15" t="str">
        <f t="shared" ref="C101:I101" si="12">C94</f>
        <v>puerto O</v>
      </c>
      <c r="D101" s="15" t="str">
        <f t="shared" si="12"/>
        <v>nodo final</v>
      </c>
      <c r="E101" s="15" t="str">
        <f t="shared" si="12"/>
        <v>puerto D</v>
      </c>
      <c r="F101" s="15" t="str">
        <f t="shared" si="12"/>
        <v>Var1</v>
      </c>
      <c r="G101" s="15" t="str">
        <f t="shared" si="12"/>
        <v>Var2</v>
      </c>
      <c r="H101" s="15" t="str">
        <f t="shared" si="12"/>
        <v>Coste variable</v>
      </c>
      <c r="I101" s="15" t="str">
        <f t="shared" si="12"/>
        <v>Coste fijo</v>
      </c>
      <c r="J101" s="15" t="str">
        <f t="shared" ref="J101:P101" si="13">J94</f>
        <v>Coste fijo/buque</v>
      </c>
      <c r="K101" s="15" t="str">
        <f t="shared" si="13"/>
        <v>flow</v>
      </c>
      <c r="L101" s="15" t="str">
        <f t="shared" si="13"/>
        <v>TiempoNav</v>
      </c>
      <c r="M101" s="15" t="str">
        <f t="shared" si="13"/>
        <v>TiempoPort</v>
      </c>
      <c r="N101" s="15" t="str">
        <f t="shared" si="13"/>
        <v>TiempoCD</v>
      </c>
      <c r="O101" s="17" t="str">
        <f t="shared" si="13"/>
        <v>offer</v>
      </c>
      <c r="P101" s="15" t="str">
        <f t="shared" si="13"/>
        <v>Tiempo C/D</v>
      </c>
      <c r="Q101" s="15" t="str">
        <f t="shared" ref="Q101:Y101" si="14">Q94</f>
        <v>Tiempo total</v>
      </c>
      <c r="R101" s="15" t="str">
        <f t="shared" si="14"/>
        <v>TEUs/buque</v>
      </c>
      <c r="S101" s="15" t="str">
        <f t="shared" si="14"/>
        <v>Coste variable</v>
      </c>
      <c r="T101" s="15" t="str">
        <f t="shared" si="14"/>
        <v>Coste fijo</v>
      </c>
      <c r="U101" s="15" t="str">
        <f t="shared" si="14"/>
        <v>Coste Total</v>
      </c>
      <c r="V101" s="15" t="str">
        <f t="shared" si="14"/>
        <v>Nodo inicial</v>
      </c>
      <c r="W101" s="15" t="str">
        <f t="shared" si="14"/>
        <v>Puerto O</v>
      </c>
      <c r="X101" s="15" t="str">
        <f t="shared" si="14"/>
        <v>Nodo final</v>
      </c>
      <c r="Y101" s="15" t="str">
        <f t="shared" si="14"/>
        <v>Puerto D</v>
      </c>
    </row>
    <row r="102" spans="2:29" s="15" customFormat="1" x14ac:dyDescent="0.25">
      <c r="B102" s="15" t="str">
        <f>VLOOKUP(F102,[1]NUTS_Europa!$A$2:$C$81,2,FALSE)</f>
        <v>DE60</v>
      </c>
      <c r="C102" s="15">
        <f>VLOOKUP(F102,[1]NUTS_Europa!$A$2:$C$81,3,FALSE)</f>
        <v>245</v>
      </c>
      <c r="D102" s="15" t="str">
        <f>VLOOKUP(G102,[1]NUTS_Europa!$A$2:$C$81,2,FALSE)</f>
        <v>FRE1</v>
      </c>
      <c r="E102" s="15">
        <f>VLOOKUP(G102,[1]NUTS_Europa!$A$2:$C$81,3,FALSE)</f>
        <v>235</v>
      </c>
      <c r="F102" s="15">
        <v>45</v>
      </c>
      <c r="G102" s="15">
        <v>61</v>
      </c>
      <c r="H102" s="15">
        <v>3067736.2994038919</v>
      </c>
      <c r="I102" s="15">
        <v>11138090.025177995</v>
      </c>
      <c r="J102" s="15">
        <f t="shared" si="1"/>
        <v>371269.66750593315</v>
      </c>
      <c r="K102" s="15">
        <v>137713.6226</v>
      </c>
      <c r="L102" s="15">
        <v>19.086096256684495</v>
      </c>
      <c r="M102" s="15">
        <v>12.178925323247512</v>
      </c>
      <c r="N102" s="15">
        <v>3.1211647332681993</v>
      </c>
      <c r="O102" s="17">
        <v>1522.6567990315486</v>
      </c>
      <c r="P102" s="15">
        <f t="shared" si="2"/>
        <v>1.4840660537052224</v>
      </c>
      <c r="Q102" s="15">
        <f t="shared" si="3"/>
        <v>32.749087633637231</v>
      </c>
      <c r="R102" s="15">
        <v>724</v>
      </c>
      <c r="S102" s="15">
        <f t="shared" si="4"/>
        <v>1458661.6512539533</v>
      </c>
      <c r="T102" s="15">
        <f>J102</f>
        <v>371269.66750593315</v>
      </c>
      <c r="U102" s="15">
        <f t="shared" si="6"/>
        <v>1829931.3187598865</v>
      </c>
      <c r="V102" s="15" t="str">
        <f>VLOOKUP(B102,NUTS_Europa!$B$2:$F$41,5,FALSE)</f>
        <v>Hamburg</v>
      </c>
      <c r="W102" s="15" t="str">
        <f>VLOOKUP(C102,Puertos!$N$3:$O$27,2,FALSE)</f>
        <v>Bremerhaven</v>
      </c>
      <c r="X102" s="15" t="str">
        <f>VLOOKUP(D102,NUTS_Europa!$B$2:$F$41,5,FALSE)</f>
        <v>Nord-Pas de Calais</v>
      </c>
      <c r="Y102" s="15" t="str">
        <f>VLOOKUP(E102,Puertos!$N$3:$O$27,2,FALSE)</f>
        <v>Dunkerque</v>
      </c>
      <c r="Z102" s="15">
        <f t="shared" si="7"/>
        <v>1.3645453180682179</v>
      </c>
      <c r="AA102" s="15">
        <f>Q102+Q105+Q107+Q106</f>
        <v>187.3189898972193</v>
      </c>
      <c r="AB102" s="15">
        <f>AA102/24</f>
        <v>7.8049579123841371</v>
      </c>
      <c r="AC102" s="15">
        <f>AB102/7</f>
        <v>1.1149939874834482</v>
      </c>
    </row>
    <row r="103" spans="2:29" s="15" customFormat="1" x14ac:dyDescent="0.25">
      <c r="B103" s="15" t="str">
        <f>VLOOKUP(G103,[1]NUTS_Europa!$A$2:$C$81,2,FALSE)</f>
        <v>FRE1</v>
      </c>
      <c r="C103" s="15">
        <f>VLOOKUP(G103,[1]NUTS_Europa!$A$2:$C$81,3,FALSE)</f>
        <v>235</v>
      </c>
      <c r="D103" s="15" t="str">
        <f>VLOOKUP(F103,[1]NUTS_Europa!$A$2:$C$81,2,FALSE)</f>
        <v>DE94</v>
      </c>
      <c r="E103" s="15">
        <f>VLOOKUP(F103,[1]NUTS_Europa!$A$2:$C$81,3,FALSE)</f>
        <v>1069</v>
      </c>
      <c r="F103" s="15">
        <v>48</v>
      </c>
      <c r="G103" s="15">
        <v>61</v>
      </c>
      <c r="H103" s="15">
        <v>561639.06816578528</v>
      </c>
      <c r="I103" s="15">
        <v>1605198.5357128633</v>
      </c>
      <c r="J103" s="15">
        <f t="shared" si="1"/>
        <v>53506.617857095443</v>
      </c>
      <c r="K103" s="15">
        <v>507158.32770000002</v>
      </c>
      <c r="L103" s="15">
        <v>21.8</v>
      </c>
      <c r="M103" s="15">
        <v>10.524424043313342</v>
      </c>
      <c r="N103" s="15">
        <v>2.6415326038515845</v>
      </c>
      <c r="O103" s="17">
        <v>1522.6567990315486</v>
      </c>
      <c r="P103" s="15">
        <f t="shared" si="2"/>
        <v>1.2560083180956669</v>
      </c>
      <c r="Q103" s="15">
        <f t="shared" si="3"/>
        <v>33.580432361409009</v>
      </c>
      <c r="R103" s="15">
        <v>724</v>
      </c>
      <c r="S103" s="15">
        <f t="shared" si="4"/>
        <v>267050.7796705431</v>
      </c>
      <c r="T103" s="15">
        <f t="shared" ref="T103:T125" si="15">J103</f>
        <v>53506.617857095443</v>
      </c>
      <c r="U103" s="15">
        <f t="shared" si="6"/>
        <v>320557.39752763853</v>
      </c>
      <c r="V103" s="15" t="str">
        <f>VLOOKUP(B103,NUTS_Europa!$B$2:$F$41,5,FALSE)</f>
        <v>Nord-Pas de Calais</v>
      </c>
      <c r="W103" s="15" t="str">
        <f>VLOOKUP(C103,Puertos!$N$3:$O$27,2,FALSE)</f>
        <v>Dunkerque</v>
      </c>
      <c r="X103" s="15" t="str">
        <f>VLOOKUP(D103,NUTS_Europa!$B$2:$F$41,5,FALSE)</f>
        <v>Weser-Ems</v>
      </c>
      <c r="Y103" s="15" t="str">
        <f>VLOOKUP(E103,Puertos!$N$3:$O$27,2,FALSE)</f>
        <v>Hamburgo</v>
      </c>
      <c r="Z103" s="15">
        <f t="shared" si="7"/>
        <v>1.3991846817253755</v>
      </c>
    </row>
    <row r="104" spans="2:29" s="15" customFormat="1" x14ac:dyDescent="0.25">
      <c r="B104" s="15" t="str">
        <f>VLOOKUP(F104,[1]NUTS_Europa!$A$2:$C$81,2,FALSE)</f>
        <v>DE94</v>
      </c>
      <c r="C104" s="15">
        <f>VLOOKUP(F104,[1]NUTS_Europa!$A$2:$C$81,3,FALSE)</f>
        <v>1069</v>
      </c>
      <c r="D104" s="15" t="str">
        <f>VLOOKUP(G104,[1]NUTS_Europa!$A$2:$C$81,2,FALSE)</f>
        <v>FRF2</v>
      </c>
      <c r="E104" s="15">
        <f>VLOOKUP(G104,[1]NUTS_Europa!$A$2:$C$81,3,FALSE)</f>
        <v>235</v>
      </c>
      <c r="F104" s="15">
        <v>48</v>
      </c>
      <c r="G104" s="15">
        <v>67</v>
      </c>
      <c r="H104" s="15">
        <v>1058252.3650444858</v>
      </c>
      <c r="I104" s="15">
        <v>1605198.5357128633</v>
      </c>
      <c r="J104" s="15">
        <f t="shared" si="1"/>
        <v>53506.617857095443</v>
      </c>
      <c r="K104" s="15">
        <v>126450.71709999999</v>
      </c>
      <c r="L104" s="15">
        <v>21.8</v>
      </c>
      <c r="M104" s="15">
        <v>10.524424043313342</v>
      </c>
      <c r="N104" s="15">
        <v>2.6415326038515845</v>
      </c>
      <c r="O104" s="17">
        <v>1522.6567990315486</v>
      </c>
      <c r="P104" s="15">
        <f t="shared" si="2"/>
        <v>1.2560083180956669</v>
      </c>
      <c r="Q104" s="15">
        <f t="shared" si="3"/>
        <v>33.580432361409009</v>
      </c>
      <c r="R104" s="15">
        <v>724</v>
      </c>
      <c r="S104" s="15">
        <f t="shared" si="4"/>
        <v>503182.80047054321</v>
      </c>
      <c r="T104" s="15">
        <f t="shared" si="15"/>
        <v>53506.617857095443</v>
      </c>
      <c r="U104" s="15">
        <f t="shared" si="6"/>
        <v>556689.41832763865</v>
      </c>
      <c r="V104" s="15" t="str">
        <f>VLOOKUP(B104,NUTS_Europa!$B$2:$F$41,5,FALSE)</f>
        <v>Weser-Ems</v>
      </c>
      <c r="W104" s="15" t="str">
        <f>VLOOKUP(C104,Puertos!$N$3:$O$27,2,FALSE)</f>
        <v>Hamburgo</v>
      </c>
      <c r="X104" s="15" t="str">
        <f>VLOOKUP(D104,NUTS_Europa!$B$2:$F$41,5,FALSE)</f>
        <v>Champagne-Ardenne</v>
      </c>
      <c r="Y104" s="15" t="str">
        <f>VLOOKUP(E104,Puertos!$N$3:$O$27,2,FALSE)</f>
        <v>Dunkerque</v>
      </c>
      <c r="Z104" s="15">
        <f t="shared" si="7"/>
        <v>1.3991846817253755</v>
      </c>
    </row>
    <row r="105" spans="2:29" s="15" customFormat="1" x14ac:dyDescent="0.25">
      <c r="B105" s="15" t="str">
        <f>VLOOKUP(G105,[1]NUTS_Europa!$A$2:$C$81,2,FALSE)</f>
        <v>FRF2</v>
      </c>
      <c r="C105" s="15">
        <f>VLOOKUP(G105,[1]NUTS_Europa!$A$2:$C$81,3,FALSE)</f>
        <v>235</v>
      </c>
      <c r="D105" s="15" t="str">
        <f>VLOOKUP(F105,[1]NUTS_Europa!$A$2:$C$81,2,FALSE)</f>
        <v>DEF0</v>
      </c>
      <c r="E105" s="15">
        <f>VLOOKUP(F105,[1]NUTS_Europa!$A$2:$C$81,3,FALSE)</f>
        <v>245</v>
      </c>
      <c r="F105" s="15">
        <v>50</v>
      </c>
      <c r="G105" s="15">
        <v>67</v>
      </c>
      <c r="H105" s="15">
        <v>3486378.9095745836</v>
      </c>
      <c r="I105" s="15">
        <v>11138090.025177995</v>
      </c>
      <c r="J105" s="15">
        <f t="shared" si="1"/>
        <v>371269.66750593315</v>
      </c>
      <c r="K105" s="15">
        <v>142392.87169999999</v>
      </c>
      <c r="L105" s="15">
        <v>19.086096256684495</v>
      </c>
      <c r="M105" s="15">
        <v>12.178925323247512</v>
      </c>
      <c r="N105" s="15">
        <v>3.1211647332681993</v>
      </c>
      <c r="O105" s="17">
        <v>1522.6567990315486</v>
      </c>
      <c r="P105" s="15">
        <f t="shared" si="2"/>
        <v>1.4840660537052224</v>
      </c>
      <c r="Q105" s="15">
        <f t="shared" si="3"/>
        <v>32.749087633637231</v>
      </c>
      <c r="R105" s="15">
        <v>724</v>
      </c>
      <c r="S105" s="15">
        <f t="shared" si="4"/>
        <v>1657719.8040539534</v>
      </c>
      <c r="T105" s="15">
        <f t="shared" si="15"/>
        <v>371269.66750593315</v>
      </c>
      <c r="U105" s="15">
        <f t="shared" si="6"/>
        <v>2028989.4715598866</v>
      </c>
      <c r="V105" s="15" t="str">
        <f>VLOOKUP(B105,NUTS_Europa!$B$2:$F$41,5,FALSE)</f>
        <v>Champagne-Ardenne</v>
      </c>
      <c r="W105" s="15" t="str">
        <f>VLOOKUP(C105,Puertos!$N$3:$O$27,2,FALSE)</f>
        <v>Dunkerque</v>
      </c>
      <c r="X105" s="15" t="str">
        <f>VLOOKUP(D105,NUTS_Europa!$B$2:$F$41,5,FALSE)</f>
        <v>Schleswig-Holstein</v>
      </c>
      <c r="Y105" s="15" t="str">
        <f>VLOOKUP(E105,Puertos!$N$3:$O$27,2,FALSE)</f>
        <v>Bremerhaven</v>
      </c>
      <c r="Z105" s="15">
        <f t="shared" si="7"/>
        <v>1.3645453180682179</v>
      </c>
    </row>
    <row r="106" spans="2:29" s="15" customFormat="1" x14ac:dyDescent="0.25">
      <c r="B106" s="15" t="str">
        <f>VLOOKUP(F106,[1]NUTS_Europa!$A$2:$C$81,2,FALSE)</f>
        <v>DEF0</v>
      </c>
      <c r="C106" s="15">
        <f>VLOOKUP(F106,[1]NUTS_Europa!$A$2:$C$81,3,FALSE)</f>
        <v>245</v>
      </c>
      <c r="D106" s="15" t="str">
        <f>VLOOKUP(G106,[1]NUTS_Europa!$A$2:$C$81,2,FALSE)</f>
        <v>FRG0</v>
      </c>
      <c r="E106" s="15">
        <f>VLOOKUP(G106,[1]NUTS_Europa!$A$2:$C$81,3,FALSE)</f>
        <v>283</v>
      </c>
      <c r="F106" s="15">
        <v>50</v>
      </c>
      <c r="G106" s="15">
        <v>62</v>
      </c>
      <c r="H106" s="15">
        <v>4250118.6288499543</v>
      </c>
      <c r="I106" s="15">
        <v>11262554.796210939</v>
      </c>
      <c r="J106" s="15">
        <f t="shared" si="1"/>
        <v>375418.49320703128</v>
      </c>
      <c r="K106" s="15">
        <v>199058.85829999999</v>
      </c>
      <c r="L106" s="15">
        <v>48.654010695187168</v>
      </c>
      <c r="M106" s="15">
        <v>10.725261890991357</v>
      </c>
      <c r="N106" s="15">
        <v>4.1324233170732931</v>
      </c>
      <c r="O106" s="17">
        <v>1954.0243097469513</v>
      </c>
      <c r="P106" s="15">
        <f t="shared" si="2"/>
        <v>1.531134728793889</v>
      </c>
      <c r="Q106" s="15">
        <f t="shared" si="3"/>
        <v>60.910407314972417</v>
      </c>
      <c r="R106" s="15">
        <v>724</v>
      </c>
      <c r="S106" s="15">
        <f t="shared" si="4"/>
        <v>1574742.889296937</v>
      </c>
      <c r="T106" s="15">
        <f t="shared" si="15"/>
        <v>375418.49320703128</v>
      </c>
      <c r="U106" s="15">
        <f t="shared" si="6"/>
        <v>1950161.3825039682</v>
      </c>
      <c r="V106" s="15" t="str">
        <f>VLOOKUP(B106,NUTS_Europa!$B$2:$F$41,5,FALSE)</f>
        <v>Schleswig-Holstein</v>
      </c>
      <c r="W106" s="15" t="str">
        <f>VLOOKUP(C106,Puertos!$N$3:$O$27,2,FALSE)</f>
        <v>Bremerhaven</v>
      </c>
      <c r="X106" s="15" t="str">
        <f>VLOOKUP(D106,NUTS_Europa!$B$2:$F$41,5,FALSE)</f>
        <v>Pays de la Loire</v>
      </c>
      <c r="Y106" s="15" t="str">
        <f>VLOOKUP(E106,Puertos!$N$3:$O$27,2,FALSE)</f>
        <v>La Rochelle</v>
      </c>
      <c r="Z106" s="15">
        <f t="shared" si="7"/>
        <v>2.5379336381238509</v>
      </c>
    </row>
    <row r="107" spans="2:29" s="15" customFormat="1" x14ac:dyDescent="0.25">
      <c r="B107" s="15" t="str">
        <f>VLOOKUP(G107,[1]NUTS_Europa!$A$2:$C$81,2,FALSE)</f>
        <v>FRG0</v>
      </c>
      <c r="C107" s="15">
        <f>VLOOKUP(G107,[1]NUTS_Europa!$A$2:$C$81,3,FALSE)</f>
        <v>283</v>
      </c>
      <c r="D107" s="15" t="str">
        <f>VLOOKUP(F107,[1]NUTS_Europa!$A$2:$C$81,2,FALSE)</f>
        <v>DE60</v>
      </c>
      <c r="E107" s="15">
        <f>VLOOKUP(F107,[1]NUTS_Europa!$A$2:$C$81,3,FALSE)</f>
        <v>245</v>
      </c>
      <c r="F107" s="15">
        <v>45</v>
      </c>
      <c r="G107" s="15">
        <v>62</v>
      </c>
      <c r="H107" s="15">
        <v>4350178.3516791668</v>
      </c>
      <c r="I107" s="15">
        <v>11262554.796210939</v>
      </c>
      <c r="J107" s="15">
        <f t="shared" si="1"/>
        <v>375418.49320703128</v>
      </c>
      <c r="K107" s="15">
        <v>117923.68180000001</v>
      </c>
      <c r="L107" s="15">
        <v>48.654010695187168</v>
      </c>
      <c r="M107" s="15">
        <v>10.725261890991357</v>
      </c>
      <c r="N107" s="15">
        <v>4.1324233170732931</v>
      </c>
      <c r="O107" s="17">
        <v>1954.0243097469513</v>
      </c>
      <c r="P107" s="15">
        <f t="shared" si="2"/>
        <v>1.531134728793889</v>
      </c>
      <c r="Q107" s="15">
        <f t="shared" si="3"/>
        <v>60.910407314972417</v>
      </c>
      <c r="R107" s="15">
        <v>724</v>
      </c>
      <c r="S107" s="15">
        <f t="shared" si="4"/>
        <v>1611816.7572969371</v>
      </c>
      <c r="T107" s="15">
        <f t="shared" si="15"/>
        <v>375418.49320703128</v>
      </c>
      <c r="U107" s="15">
        <f t="shared" si="6"/>
        <v>1987235.2505039684</v>
      </c>
      <c r="V107" s="15" t="str">
        <f>VLOOKUP(B107,NUTS_Europa!$B$2:$F$41,5,FALSE)</f>
        <v>Pays de la Loire</v>
      </c>
      <c r="W107" s="15" t="str">
        <f>VLOOKUP(C107,Puertos!$N$3:$O$27,2,FALSE)</f>
        <v>La Rochelle</v>
      </c>
      <c r="X107" s="15" t="str">
        <f>VLOOKUP(D107,NUTS_Europa!$B$2:$F$41,5,FALSE)</f>
        <v>Hamburg</v>
      </c>
      <c r="Y107" s="15" t="str">
        <f>VLOOKUP(E107,Puertos!$N$3:$O$27,2,FALSE)</f>
        <v>Bremerhaven</v>
      </c>
      <c r="Z107" s="15">
        <f t="shared" si="7"/>
        <v>2.5379336381238509</v>
      </c>
    </row>
    <row r="108" spans="2:29" s="15" customFormat="1" x14ac:dyDescent="0.25">
      <c r="O108" s="17"/>
    </row>
    <row r="109" spans="2:29" s="15" customFormat="1" x14ac:dyDescent="0.25">
      <c r="B109" s="15" t="s">
        <v>20</v>
      </c>
      <c r="O109" s="17"/>
    </row>
    <row r="110" spans="2:29" s="15" customFormat="1" x14ac:dyDescent="0.25">
      <c r="B110" s="15" t="str">
        <f>B101</f>
        <v>nodo inicial</v>
      </c>
      <c r="C110" s="15" t="str">
        <f t="shared" ref="C110:I110" si="16">C101</f>
        <v>puerto O</v>
      </c>
      <c r="D110" s="15" t="str">
        <f t="shared" si="16"/>
        <v>nodo final</v>
      </c>
      <c r="E110" s="15" t="str">
        <f t="shared" si="16"/>
        <v>puerto D</v>
      </c>
      <c r="F110" s="15" t="str">
        <f t="shared" si="16"/>
        <v>Var1</v>
      </c>
      <c r="G110" s="15" t="str">
        <f t="shared" si="16"/>
        <v>Var2</v>
      </c>
      <c r="H110" s="15" t="str">
        <f t="shared" si="16"/>
        <v>Coste variable</v>
      </c>
      <c r="I110" s="15" t="str">
        <f t="shared" si="16"/>
        <v>Coste fijo</v>
      </c>
      <c r="K110" s="15" t="str">
        <f>K101</f>
        <v>flow</v>
      </c>
      <c r="L110" s="15" t="str">
        <f>L101</f>
        <v>TiempoNav</v>
      </c>
      <c r="M110" s="15" t="str">
        <f>M101</f>
        <v>TiempoPort</v>
      </c>
      <c r="N110" s="15" t="str">
        <f>N101</f>
        <v>TiempoCD</v>
      </c>
      <c r="O110" s="17" t="str">
        <f>O101</f>
        <v>offer</v>
      </c>
    </row>
    <row r="111" spans="2:29" s="15" customFormat="1" x14ac:dyDescent="0.25">
      <c r="B111" s="15" t="str">
        <f>VLOOKUP(F111,[1]NUTS_Europa!$A$2:$C$81,2,FALSE)</f>
        <v>ES21</v>
      </c>
      <c r="C111" s="15">
        <f>VLOOKUP(F111,[1]NUTS_Europa!$A$2:$C$81,3,FALSE)</f>
        <v>1063</v>
      </c>
      <c r="D111" s="15" t="str">
        <f>VLOOKUP(G111,[1]NUTS_Europa!$A$2:$C$81,2,FALSE)</f>
        <v>ES61</v>
      </c>
      <c r="E111" s="15">
        <f>VLOOKUP(G111,[1]NUTS_Europa!$A$2:$C$81,3,FALSE)</f>
        <v>297</v>
      </c>
      <c r="F111" s="15">
        <v>54</v>
      </c>
      <c r="G111" s="15">
        <v>57</v>
      </c>
      <c r="H111" s="15">
        <v>1121806.5380862325</v>
      </c>
      <c r="I111" s="15">
        <v>10300818.851751393</v>
      </c>
      <c r="K111" s="15">
        <v>199597.76430000001</v>
      </c>
      <c r="L111" s="15">
        <v>31.336898395721928</v>
      </c>
      <c r="M111" s="15">
        <v>8.4782878121244813</v>
      </c>
      <c r="N111" s="15">
        <v>1.6594977729360594</v>
      </c>
      <c r="O111" s="17">
        <v>958.27051525845343</v>
      </c>
    </row>
    <row r="112" spans="2:29" s="15" customFormat="1" x14ac:dyDescent="0.25">
      <c r="B112" s="15" t="str">
        <f>VLOOKUP(G112,[1]NUTS_Europa!$A$2:$C$81,2,FALSE)</f>
        <v>ES61</v>
      </c>
      <c r="C112" s="15">
        <f>VLOOKUP(G112,[1]NUTS_Europa!$A$2:$C$81,3,FALSE)</f>
        <v>297</v>
      </c>
      <c r="D112" s="15" t="str">
        <f>VLOOKUP(F112,[1]NUTS_Europa!$A$2:$C$81,2,FALSE)</f>
        <v>ES52</v>
      </c>
      <c r="E112" s="15">
        <f>VLOOKUP(F112,[1]NUTS_Europa!$A$2:$C$81,3,FALSE)</f>
        <v>1063</v>
      </c>
      <c r="F112" s="15">
        <v>56</v>
      </c>
      <c r="G112" s="15">
        <v>57</v>
      </c>
      <c r="H112" s="15">
        <v>814803.4965718512</v>
      </c>
      <c r="I112" s="15">
        <v>10300818.851751393</v>
      </c>
      <c r="K112" s="15">
        <v>176841.96369999999</v>
      </c>
      <c r="L112" s="15">
        <v>31.336898395721928</v>
      </c>
      <c r="M112" s="15">
        <v>8.4782878121244813</v>
      </c>
      <c r="N112" s="15">
        <v>1.6594977729360594</v>
      </c>
      <c r="O112" s="17">
        <v>958.27051525845343</v>
      </c>
    </row>
    <row r="113" spans="2:29" s="15" customFormat="1" x14ac:dyDescent="0.25">
      <c r="B113" s="15" t="str">
        <f>VLOOKUP(F113,[1]NUTS_Europa!$A$2:$C$81,2,FALSE)</f>
        <v>ES52</v>
      </c>
      <c r="C113" s="15">
        <f>VLOOKUP(F113,[1]NUTS_Europa!$A$2:$C$81,3,FALSE)</f>
        <v>1063</v>
      </c>
      <c r="D113" s="15" t="str">
        <f>VLOOKUP(G113,[1]NUTS_Europa!$A$2:$C$81,2,FALSE)</f>
        <v>ES62</v>
      </c>
      <c r="E113" s="15">
        <f>VLOOKUP(G113,[1]NUTS_Europa!$A$2:$C$81,3,FALSE)</f>
        <v>462</v>
      </c>
      <c r="F113" s="15">
        <v>56</v>
      </c>
      <c r="G113" s="15">
        <v>58</v>
      </c>
      <c r="H113" s="15">
        <v>1124480.6017003458</v>
      </c>
      <c r="I113" s="15">
        <v>10140850.049461594</v>
      </c>
      <c r="K113" s="15">
        <v>163171.4883</v>
      </c>
      <c r="L113" s="15">
        <v>24.598930481283425</v>
      </c>
      <c r="M113" s="15">
        <v>11.488936110121868</v>
      </c>
      <c r="N113" s="15">
        <v>1.7942557949596767</v>
      </c>
      <c r="O113" s="17">
        <v>1036.086009383107</v>
      </c>
    </row>
    <row r="114" spans="2:29" s="15" customFormat="1" x14ac:dyDescent="0.25">
      <c r="B114" s="15" t="str">
        <f>VLOOKUP(G114,[1]NUTS_Europa!$A$2:$C$81,2,FALSE)</f>
        <v>ES62</v>
      </c>
      <c r="C114" s="15">
        <f>VLOOKUP(G114,[1]NUTS_Europa!$A$2:$C$81,3,FALSE)</f>
        <v>462</v>
      </c>
      <c r="D114" s="15" t="str">
        <f>VLOOKUP(F114,[1]NUTS_Europa!$A$2:$C$81,2,FALSE)</f>
        <v>ES51</v>
      </c>
      <c r="E114" s="15">
        <f>VLOOKUP(F114,[1]NUTS_Europa!$A$2:$C$81,3,FALSE)</f>
        <v>1064</v>
      </c>
      <c r="F114" s="15">
        <v>55</v>
      </c>
      <c r="G114" s="15">
        <v>58</v>
      </c>
      <c r="H114" s="15">
        <v>1112056.458928359</v>
      </c>
      <c r="I114" s="15">
        <v>1404253.7017505493</v>
      </c>
      <c r="K114" s="15">
        <v>114203.5226</v>
      </c>
      <c r="L114" s="15">
        <v>17.807486631016044</v>
      </c>
      <c r="M114" s="15">
        <v>10.290601868991041</v>
      </c>
      <c r="N114" s="15">
        <v>1.7942557949596767</v>
      </c>
      <c r="O114" s="17">
        <v>1036.086009383107</v>
      </c>
    </row>
    <row r="115" spans="2:29" s="15" customFormat="1" x14ac:dyDescent="0.25">
      <c r="B115" s="15" t="str">
        <f>VLOOKUP(F115,[1]NUTS_Europa!$A$2:$C$81,2,FALSE)</f>
        <v>ES51</v>
      </c>
      <c r="C115" s="15">
        <f>VLOOKUP(F115,[1]NUTS_Europa!$A$2:$C$81,3,FALSE)</f>
        <v>1064</v>
      </c>
      <c r="D115" s="15" t="str">
        <f>VLOOKUP(G115,[1]NUTS_Europa!$A$2:$C$81,2,FALSE)</f>
        <v>FRD2</v>
      </c>
      <c r="E115" s="15">
        <f>VLOOKUP(G115,[1]NUTS_Europa!$A$2:$C$81,3,FALSE)</f>
        <v>271</v>
      </c>
      <c r="F115" s="15">
        <v>55</v>
      </c>
      <c r="G115" s="15">
        <v>60</v>
      </c>
      <c r="H115" s="15">
        <v>157744.00091263207</v>
      </c>
      <c r="I115" s="15">
        <v>4284952.541574249</v>
      </c>
      <c r="K115" s="15">
        <v>507158.32770000002</v>
      </c>
      <c r="L115" s="15">
        <v>82.406417112299465</v>
      </c>
      <c r="M115" s="15">
        <v>10.914794078515637</v>
      </c>
      <c r="N115" s="15">
        <v>0.61319508889181995</v>
      </c>
      <c r="O115" s="17">
        <v>299.59302385500001</v>
      </c>
    </row>
    <row r="116" spans="2:29" s="15" customFormat="1" x14ac:dyDescent="0.25">
      <c r="B116" s="15" t="str">
        <f>VLOOKUP(G116,[1]NUTS_Europa!$A$2:$C$81,2,FALSE)</f>
        <v>FRD2</v>
      </c>
      <c r="C116" s="15">
        <f>VLOOKUP(G116,[1]NUTS_Europa!$A$2:$C$81,3,FALSE)</f>
        <v>271</v>
      </c>
      <c r="D116" s="15" t="str">
        <f>VLOOKUP(F116,[1]NUTS_Europa!$A$2:$C$81,2,FALSE)</f>
        <v>ES21</v>
      </c>
      <c r="E116" s="15">
        <f>VLOOKUP(F116,[1]NUTS_Europa!$A$2:$C$81,3,FALSE)</f>
        <v>1063</v>
      </c>
      <c r="F116" s="15">
        <v>54</v>
      </c>
      <c r="G116" s="15">
        <v>60</v>
      </c>
      <c r="H116" s="15">
        <v>257672.44647032925</v>
      </c>
      <c r="I116" s="15">
        <v>13023577.175100429</v>
      </c>
      <c r="K116" s="15">
        <v>159445.52859999999</v>
      </c>
      <c r="L116" s="15">
        <v>89.251336898395721</v>
      </c>
      <c r="M116" s="15">
        <v>12.113128319646464</v>
      </c>
      <c r="N116" s="15">
        <v>0.61319508889181995</v>
      </c>
      <c r="O116" s="17">
        <v>299.59302385500001</v>
      </c>
    </row>
    <row r="117" spans="2:29" s="15" customFormat="1" x14ac:dyDescent="0.25">
      <c r="O117" s="17"/>
    </row>
    <row r="118" spans="2:29" s="15" customFormat="1" x14ac:dyDescent="0.25">
      <c r="B118" s="15" t="s">
        <v>27</v>
      </c>
      <c r="O118" s="17"/>
    </row>
    <row r="119" spans="2:29" s="15" customFormat="1" x14ac:dyDescent="0.25">
      <c r="B119" s="15" t="str">
        <f>B110</f>
        <v>nodo inicial</v>
      </c>
      <c r="C119" s="15" t="str">
        <f t="shared" ref="C119:I119" si="17">C110</f>
        <v>puerto O</v>
      </c>
      <c r="D119" s="15" t="str">
        <f t="shared" si="17"/>
        <v>nodo final</v>
      </c>
      <c r="E119" s="15" t="str">
        <f t="shared" si="17"/>
        <v>puerto D</v>
      </c>
      <c r="F119" s="15" t="str">
        <f t="shared" si="17"/>
        <v>Var1</v>
      </c>
      <c r="G119" s="15" t="str">
        <f t="shared" si="17"/>
        <v>Var2</v>
      </c>
      <c r="H119" s="15" t="str">
        <f t="shared" si="17"/>
        <v>Coste variable</v>
      </c>
      <c r="I119" s="15" t="str">
        <f t="shared" si="17"/>
        <v>Coste fijo</v>
      </c>
      <c r="J119" s="15" t="str">
        <f>J101</f>
        <v>Coste fijo/buque</v>
      </c>
      <c r="K119" s="15" t="str">
        <f>K110</f>
        <v>flow</v>
      </c>
      <c r="L119" s="15" t="str">
        <f>L110</f>
        <v>TiempoNav</v>
      </c>
      <c r="M119" s="15" t="str">
        <f>M110</f>
        <v>TiempoPort</v>
      </c>
      <c r="N119" s="15" t="str">
        <f>N110</f>
        <v>TiempoCD</v>
      </c>
      <c r="O119" s="17" t="str">
        <f>O110</f>
        <v>offer</v>
      </c>
      <c r="P119" s="15" t="str">
        <f>P101</f>
        <v>Tiempo C/D</v>
      </c>
      <c r="Q119" s="15" t="str">
        <f t="shared" ref="Q119:X119" si="18">Q101</f>
        <v>Tiempo total</v>
      </c>
      <c r="R119" s="15" t="str">
        <f t="shared" si="18"/>
        <v>TEUs/buque</v>
      </c>
      <c r="S119" s="15" t="str">
        <f t="shared" si="18"/>
        <v>Coste variable</v>
      </c>
      <c r="T119" s="15" t="str">
        <f t="shared" si="18"/>
        <v>Coste fijo</v>
      </c>
      <c r="U119" s="15" t="str">
        <f t="shared" si="18"/>
        <v>Coste Total</v>
      </c>
      <c r="V119" s="15" t="str">
        <f t="shared" si="18"/>
        <v>Nodo inicial</v>
      </c>
      <c r="W119" s="15" t="str">
        <f t="shared" si="18"/>
        <v>Puerto O</v>
      </c>
      <c r="X119" s="15" t="str">
        <f t="shared" si="18"/>
        <v>Nodo final</v>
      </c>
      <c r="Y119" s="15" t="str">
        <f>Y101</f>
        <v>Puerto D</v>
      </c>
    </row>
    <row r="120" spans="2:29" s="15" customFormat="1" x14ac:dyDescent="0.25">
      <c r="B120" s="15" t="str">
        <f>VLOOKUP(F120,[1]NUTS_Europa!$A$2:$C$81,2,FALSE)</f>
        <v>FRJ1</v>
      </c>
      <c r="C120" s="15">
        <f>VLOOKUP(F120,[1]NUTS_Europa!$A$2:$C$81,3,FALSE)</f>
        <v>1063</v>
      </c>
      <c r="D120" s="15" t="str">
        <f>VLOOKUP(G120,[1]NUTS_Europa!$A$2:$C$81,2,FALSE)</f>
        <v>PT11</v>
      </c>
      <c r="E120" s="15">
        <f>VLOOKUP(G120,[1]NUTS_Europa!$A$2:$C$81,3,FALSE)</f>
        <v>111</v>
      </c>
      <c r="F120" s="15">
        <v>26</v>
      </c>
      <c r="G120" s="15">
        <v>36</v>
      </c>
      <c r="H120" s="15">
        <v>2047306.5824341341</v>
      </c>
      <c r="I120" s="15">
        <v>11339118.089435399</v>
      </c>
      <c r="J120" s="15">
        <f t="shared" si="1"/>
        <v>377970.60298117995</v>
      </c>
      <c r="K120" s="15">
        <v>114346.8514</v>
      </c>
      <c r="L120" s="15">
        <v>51.710695187165776</v>
      </c>
      <c r="M120" s="15">
        <v>10.832073978852204</v>
      </c>
      <c r="N120" s="15">
        <v>5.2188721249731556</v>
      </c>
      <c r="O120" s="17">
        <v>3013.6173496743208</v>
      </c>
      <c r="P120" s="15">
        <f t="shared" si="2"/>
        <v>1.2537966769035558</v>
      </c>
      <c r="Q120" s="15">
        <f t="shared" si="3"/>
        <v>63.796565842921538</v>
      </c>
      <c r="R120" s="15">
        <v>724</v>
      </c>
      <c r="S120" s="15">
        <f t="shared" si="4"/>
        <v>491850.75399253942</v>
      </c>
      <c r="T120" s="15">
        <f t="shared" si="15"/>
        <v>377970.60298117995</v>
      </c>
      <c r="U120" s="15">
        <f t="shared" si="6"/>
        <v>869821.35697371932</v>
      </c>
      <c r="V120" s="15" t="str">
        <f>VLOOKUP(B120,NUTS_Europa!$B$2:$F$41,5,FALSE)</f>
        <v>Languedoc-Roussillon</v>
      </c>
      <c r="W120" s="15" t="str">
        <f>VLOOKUP(C120,Puertos!$N$3:$O$27,2,FALSE)</f>
        <v>Barcelona</v>
      </c>
      <c r="X120" s="15" t="str">
        <f>VLOOKUP(D120,NUTS_Europa!$B$2:$F$41,5,FALSE)</f>
        <v>Norte</v>
      </c>
      <c r="Y120" s="15" t="str">
        <f>VLOOKUP(E120,Puertos!$N$3:$O$27,2,FALSE)</f>
        <v>Oporto</v>
      </c>
      <c r="Z120" s="15">
        <f t="shared" si="7"/>
        <v>2.6581902434550639</v>
      </c>
      <c r="AA120" s="15">
        <f>Q120+Q123+Q124+Q125</f>
        <v>157.17563441877024</v>
      </c>
      <c r="AB120" s="15">
        <f>AA120/24</f>
        <v>6.5489847674487605</v>
      </c>
      <c r="AC120" s="15">
        <f>AB120/7</f>
        <v>0.93556925249268008</v>
      </c>
    </row>
    <row r="121" spans="2:29" s="15" customFormat="1" x14ac:dyDescent="0.25">
      <c r="B121" s="15" t="str">
        <f>VLOOKUP(G121,[1]NUTS_Europa!$A$2:$C$81,2,FALSE)</f>
        <v>PT11</v>
      </c>
      <c r="C121" s="15">
        <f>VLOOKUP(G121,[1]NUTS_Europa!$A$2:$C$81,3,FALSE)</f>
        <v>111</v>
      </c>
      <c r="D121" s="15" t="str">
        <f>VLOOKUP(F121,[1]NUTS_Europa!$A$2:$C$81,2,FALSE)</f>
        <v>ES61</v>
      </c>
      <c r="E121" s="15">
        <f>VLOOKUP(F121,[1]NUTS_Europa!$A$2:$C$81,3,FALSE)</f>
        <v>61</v>
      </c>
      <c r="F121" s="15">
        <v>17</v>
      </c>
      <c r="G121" s="15">
        <v>36</v>
      </c>
      <c r="H121" s="15">
        <v>1757327.9205478504</v>
      </c>
      <c r="I121" s="15">
        <v>1349778.6926430233</v>
      </c>
      <c r="J121" s="15">
        <f t="shared" si="1"/>
        <v>44992.62308810078</v>
      </c>
      <c r="K121" s="15">
        <v>507158.32770000002</v>
      </c>
      <c r="L121" s="15">
        <v>17.122459893048127</v>
      </c>
      <c r="M121" s="15">
        <v>9.8252607730602488</v>
      </c>
      <c r="N121" s="15">
        <v>4.8578398148487825</v>
      </c>
      <c r="O121" s="17">
        <v>3013.6173496743208</v>
      </c>
      <c r="P121" s="15">
        <f t="shared" si="2"/>
        <v>1.1670612482804448</v>
      </c>
      <c r="Q121" s="15">
        <f t="shared" si="3"/>
        <v>28.114781914388821</v>
      </c>
      <c r="R121" s="15">
        <v>724</v>
      </c>
      <c r="S121" s="15">
        <f t="shared" si="4"/>
        <v>422185.45583238715</v>
      </c>
      <c r="T121" s="15">
        <f t="shared" si="15"/>
        <v>44992.62308810078</v>
      </c>
      <c r="U121" s="15">
        <f t="shared" si="6"/>
        <v>467178.0789204879</v>
      </c>
      <c r="V121" s="15" t="str">
        <f>VLOOKUP(B121,NUTS_Europa!$B$2:$F$41,5,FALSE)</f>
        <v>Norte</v>
      </c>
      <c r="W121" s="15" t="str">
        <f>VLOOKUP(C121,Puertos!$N$3:$O$27,2,FALSE)</f>
        <v>Oporto</v>
      </c>
      <c r="X121" s="15" t="str">
        <f>VLOOKUP(D121,NUTS_Europa!$B$2:$F$41,5,FALSE)</f>
        <v>Andalucía</v>
      </c>
      <c r="Y121" s="15" t="str">
        <f>VLOOKUP(E121,Puertos!$N$3:$O$27,2,FALSE)</f>
        <v>Algeciras</v>
      </c>
      <c r="Z121" s="15">
        <f t="shared" si="7"/>
        <v>1.1714492464328676</v>
      </c>
    </row>
    <row r="122" spans="2:29" s="15" customFormat="1" x14ac:dyDescent="0.25">
      <c r="B122" s="15" t="str">
        <f>VLOOKUP(F122,[1]NUTS_Europa!$A$2:$C$81,2,FALSE)</f>
        <v>ES61</v>
      </c>
      <c r="C122" s="15">
        <f>VLOOKUP(F122,[1]NUTS_Europa!$A$2:$C$81,3,FALSE)</f>
        <v>61</v>
      </c>
      <c r="D122" s="15" t="str">
        <f>VLOOKUP(G122,[1]NUTS_Europa!$A$2:$C$81,2,FALSE)</f>
        <v>PT16</v>
      </c>
      <c r="E122" s="15">
        <f>VLOOKUP(G122,[1]NUTS_Europa!$A$2:$C$81,3,FALSE)</f>
        <v>111</v>
      </c>
      <c r="F122" s="15">
        <v>17</v>
      </c>
      <c r="G122" s="15">
        <v>38</v>
      </c>
      <c r="H122" s="15">
        <v>1658405.9310447911</v>
      </c>
      <c r="I122" s="15">
        <v>1349778.6926430233</v>
      </c>
      <c r="J122" s="15">
        <f t="shared" si="1"/>
        <v>44992.62308810078</v>
      </c>
      <c r="K122" s="15">
        <v>118487.9544</v>
      </c>
      <c r="L122" s="15">
        <v>17.122459893048127</v>
      </c>
      <c r="M122" s="15">
        <v>9.8252607730602488</v>
      </c>
      <c r="N122" s="15">
        <v>4.8578398148487825</v>
      </c>
      <c r="O122" s="17">
        <v>3013.6173496743208</v>
      </c>
      <c r="P122" s="15">
        <f t="shared" si="2"/>
        <v>1.1670612482804448</v>
      </c>
      <c r="Q122" s="15">
        <f t="shared" si="3"/>
        <v>28.114781914388821</v>
      </c>
      <c r="R122" s="15">
        <v>724</v>
      </c>
      <c r="S122" s="15">
        <f t="shared" si="4"/>
        <v>398420.15583238722</v>
      </c>
      <c r="T122" s="15">
        <f t="shared" si="15"/>
        <v>44992.62308810078</v>
      </c>
      <c r="U122" s="15">
        <f t="shared" si="6"/>
        <v>443412.77892048797</v>
      </c>
      <c r="V122" s="15" t="str">
        <f>VLOOKUP(B122,NUTS_Europa!$B$2:$F$41,5,FALSE)</f>
        <v>Andalucía</v>
      </c>
      <c r="W122" s="15" t="str">
        <f>VLOOKUP(C122,Puertos!$N$3:$O$27,2,FALSE)</f>
        <v>Algeciras</v>
      </c>
      <c r="X122" s="15" t="str">
        <f>VLOOKUP(D122,NUTS_Europa!$B$2:$F$41,5,FALSE)</f>
        <v>Centro (PT)</v>
      </c>
      <c r="Y122" s="15" t="str">
        <f>VLOOKUP(E122,Puertos!$N$3:$O$27,2,FALSE)</f>
        <v>Oporto</v>
      </c>
      <c r="Z122" s="15">
        <f t="shared" si="7"/>
        <v>1.1714492464328676</v>
      </c>
    </row>
    <row r="123" spans="2:29" s="15" customFormat="1" x14ac:dyDescent="0.25">
      <c r="B123" s="15" t="str">
        <f>VLOOKUP(G123,[1]NUTS_Europa!$A$2:$C$81,2,FALSE)</f>
        <v>PT16</v>
      </c>
      <c r="C123" s="15">
        <f>VLOOKUP(G123,[1]NUTS_Europa!$A$2:$C$81,3,FALSE)</f>
        <v>111</v>
      </c>
      <c r="D123" s="15" t="str">
        <f>VLOOKUP(F123,[1]NUTS_Europa!$A$2:$C$81,2,FALSE)</f>
        <v>PT15</v>
      </c>
      <c r="E123" s="15">
        <f>VLOOKUP(F123,[1]NUTS_Europa!$A$2:$C$81,3,FALSE)</f>
        <v>1065</v>
      </c>
      <c r="F123" s="15">
        <v>37</v>
      </c>
      <c r="G123" s="15">
        <v>38</v>
      </c>
      <c r="H123" s="15">
        <v>1335718.3317022233</v>
      </c>
      <c r="I123" s="15">
        <v>1229836.9031471824</v>
      </c>
      <c r="J123" s="15">
        <f t="shared" si="1"/>
        <v>40994.563438239413</v>
      </c>
      <c r="K123" s="15">
        <v>198656.2873</v>
      </c>
      <c r="L123" s="15">
        <v>11.069518716577541</v>
      </c>
      <c r="M123" s="15">
        <v>11.874034649935087</v>
      </c>
      <c r="N123" s="15">
        <v>5.2188721249731556</v>
      </c>
      <c r="O123" s="17">
        <v>3013.6173496743208</v>
      </c>
      <c r="P123" s="15">
        <f t="shared" si="2"/>
        <v>1.2537966769035558</v>
      </c>
      <c r="Q123" s="15">
        <f t="shared" si="3"/>
        <v>24.197350043416183</v>
      </c>
      <c r="R123" s="15">
        <v>724</v>
      </c>
      <c r="S123" s="15">
        <f t="shared" si="4"/>
        <v>320896.76954405609</v>
      </c>
      <c r="T123" s="15">
        <f t="shared" si="15"/>
        <v>40994.563438239413</v>
      </c>
      <c r="U123" s="15">
        <f t="shared" si="6"/>
        <v>361891.33298229548</v>
      </c>
      <c r="V123" s="15" t="str">
        <f>VLOOKUP(B123,NUTS_Europa!$B$2:$F$41,5,FALSE)</f>
        <v>Centro (PT)</v>
      </c>
      <c r="W123" s="15" t="str">
        <f>VLOOKUP(C123,Puertos!$N$3:$O$27,2,FALSE)</f>
        <v>Oporto</v>
      </c>
      <c r="X123" s="15" t="str">
        <f>VLOOKUP(D123,NUTS_Europa!$B$2:$F$41,5,FALSE)</f>
        <v>Algarve</v>
      </c>
      <c r="Y123" s="15" t="str">
        <f>VLOOKUP(E123,Puertos!$N$3:$O$27,2,FALSE)</f>
        <v>Sines</v>
      </c>
      <c r="Z123" s="15">
        <f t="shared" si="7"/>
        <v>1.0082229184756744</v>
      </c>
    </row>
    <row r="124" spans="2:29" s="15" customFormat="1" x14ac:dyDescent="0.25">
      <c r="B124" s="15" t="str">
        <f>VLOOKUP(F124,[1]NUTS_Europa!$A$2:$C$81,2,FALSE)</f>
        <v>PT15</v>
      </c>
      <c r="C124" s="15">
        <f>VLOOKUP(F124,[1]NUTS_Europa!$A$2:$C$81,3,FALSE)</f>
        <v>1065</v>
      </c>
      <c r="D124" s="15" t="str">
        <f>VLOOKUP(G124,[1]NUTS_Europa!$A$2:$C$81,2,FALSE)</f>
        <v>PT17</v>
      </c>
      <c r="E124" s="15">
        <f>VLOOKUP(G124,[1]NUTS_Europa!$A$2:$C$81,3,FALSE)</f>
        <v>294</v>
      </c>
      <c r="F124" s="15">
        <v>37</v>
      </c>
      <c r="G124" s="15">
        <v>39</v>
      </c>
      <c r="H124" s="15">
        <v>947107.55581773643</v>
      </c>
      <c r="I124" s="15">
        <v>821077.4659086758</v>
      </c>
      <c r="J124" s="15">
        <f t="shared" si="1"/>
        <v>27369.248863622528</v>
      </c>
      <c r="K124" s="15">
        <v>507158.32770000002</v>
      </c>
      <c r="L124" s="15">
        <v>2.4064171122994655</v>
      </c>
      <c r="M124" s="15">
        <v>10.890128486351472</v>
      </c>
      <c r="N124" s="15">
        <v>5.2188721249731556</v>
      </c>
      <c r="O124" s="17">
        <v>3013.6173496743208</v>
      </c>
      <c r="P124" s="15">
        <f t="shared" si="2"/>
        <v>1.2537966769035558</v>
      </c>
      <c r="Q124" s="15">
        <f t="shared" si="3"/>
        <v>14.550342275554492</v>
      </c>
      <c r="R124" s="15">
        <v>724</v>
      </c>
      <c r="S124" s="15">
        <f t="shared" si="4"/>
        <v>227535.81189932584</v>
      </c>
      <c r="T124" s="15">
        <f t="shared" si="15"/>
        <v>27369.248863622528</v>
      </c>
      <c r="U124" s="15">
        <f t="shared" si="6"/>
        <v>254905.06076294836</v>
      </c>
      <c r="V124" s="15" t="str">
        <f>VLOOKUP(B124,NUTS_Europa!$B$2:$F$41,5,FALSE)</f>
        <v>Algarve</v>
      </c>
      <c r="W124" s="15" t="str">
        <f>VLOOKUP(C124,Puertos!$N$3:$O$27,2,FALSE)</f>
        <v>Sines</v>
      </c>
      <c r="X124" s="15" t="str">
        <f>VLOOKUP(D124,NUTS_Europa!$B$2:$F$41,5,FALSE)</f>
        <v>Área Metropolitana de Lisboa</v>
      </c>
      <c r="Y124" s="15" t="str">
        <f>VLOOKUP(E124,Puertos!$N$3:$O$27,2,FALSE)</f>
        <v>Lisboa</v>
      </c>
      <c r="Z124" s="15">
        <f t="shared" si="7"/>
        <v>0.60626426148143719</v>
      </c>
    </row>
    <row r="125" spans="2:29" s="15" customFormat="1" x14ac:dyDescent="0.25">
      <c r="B125" s="15" t="str">
        <f>VLOOKUP(G125,[1]NUTS_Europa!$A$2:$C$81,2,FALSE)</f>
        <v>PT17</v>
      </c>
      <c r="C125" s="15">
        <f>VLOOKUP(G125,[1]NUTS_Europa!$A$2:$C$81,3,FALSE)</f>
        <v>294</v>
      </c>
      <c r="D125" s="15" t="str">
        <f>VLOOKUP(F125,[1]NUTS_Europa!$A$2:$C$81,2,FALSE)</f>
        <v>FRJ1</v>
      </c>
      <c r="E125" s="15">
        <f>VLOOKUP(F125,[1]NUTS_Europa!$A$2:$C$81,3,FALSE)</f>
        <v>1063</v>
      </c>
      <c r="F125" s="15">
        <v>26</v>
      </c>
      <c r="G125" s="15">
        <v>39</v>
      </c>
      <c r="H125" s="15">
        <v>1559773.8170465878</v>
      </c>
      <c r="I125" s="15">
        <v>10952082.974000938</v>
      </c>
      <c r="J125" s="15">
        <f t="shared" si="1"/>
        <v>365069.43246669794</v>
      </c>
      <c r="K125" s="15">
        <v>137713.6226</v>
      </c>
      <c r="L125" s="15">
        <v>43.529411764705884</v>
      </c>
      <c r="M125" s="15">
        <v>9.8481678152685905</v>
      </c>
      <c r="N125" s="15">
        <v>5.2188721249731556</v>
      </c>
      <c r="O125" s="17">
        <v>3013.6173496743208</v>
      </c>
      <c r="P125" s="15">
        <f t="shared" si="2"/>
        <v>1.2537966769035558</v>
      </c>
      <c r="Q125" s="15">
        <f t="shared" si="3"/>
        <v>54.631376256878028</v>
      </c>
      <c r="R125" s="15">
        <v>724</v>
      </c>
      <c r="S125" s="15">
        <f t="shared" si="4"/>
        <v>374724.49634780921</v>
      </c>
      <c r="T125" s="15">
        <f t="shared" si="15"/>
        <v>365069.43246669794</v>
      </c>
      <c r="U125" s="15">
        <f t="shared" si="6"/>
        <v>739793.92881450709</v>
      </c>
      <c r="V125" s="15" t="str">
        <f>VLOOKUP(B125,NUTS_Europa!$B$2:$F$41,5,FALSE)</f>
        <v>Área Metropolitana de Lisboa</v>
      </c>
      <c r="W125" s="15" t="str">
        <f>VLOOKUP(C125,Puertos!$N$3:$O$27,2,FALSE)</f>
        <v>Lisboa</v>
      </c>
      <c r="X125" s="15" t="str">
        <f>VLOOKUP(D125,NUTS_Europa!$B$2:$F$41,5,FALSE)</f>
        <v>Languedoc-Roussillon</v>
      </c>
      <c r="Y125" s="15" t="str">
        <f>VLOOKUP(E125,Puertos!$N$3:$O$27,2,FALSE)</f>
        <v>Barcelona</v>
      </c>
      <c r="Z125" s="15">
        <f t="shared" si="7"/>
        <v>2.2763073440365846</v>
      </c>
    </row>
    <row r="126" spans="2:29" s="15" customFormat="1" x14ac:dyDescent="0.25">
      <c r="O126" s="17"/>
    </row>
    <row r="127" spans="2:29" s="15" customFormat="1" x14ac:dyDescent="0.25">
      <c r="B127" s="15" t="s">
        <v>103</v>
      </c>
      <c r="O127" s="17"/>
    </row>
    <row r="128" spans="2:29" s="15" customFormat="1" x14ac:dyDescent="0.25">
      <c r="B128" s="15" t="str">
        <f>B119</f>
        <v>nodo inicial</v>
      </c>
      <c r="C128" s="15" t="str">
        <f t="shared" ref="C128:I128" si="19">C119</f>
        <v>puerto O</v>
      </c>
      <c r="D128" s="15" t="str">
        <f t="shared" si="19"/>
        <v>nodo final</v>
      </c>
      <c r="E128" s="15" t="str">
        <f t="shared" si="19"/>
        <v>puerto D</v>
      </c>
      <c r="F128" s="15" t="str">
        <f t="shared" si="19"/>
        <v>Var1</v>
      </c>
      <c r="G128" s="15" t="str">
        <f t="shared" si="19"/>
        <v>Var2</v>
      </c>
      <c r="H128" s="15" t="str">
        <f t="shared" si="19"/>
        <v>Coste variable</v>
      </c>
      <c r="I128" s="15" t="str">
        <f t="shared" si="19"/>
        <v>Coste fijo</v>
      </c>
      <c r="K128" s="15" t="str">
        <f>K119</f>
        <v>flow</v>
      </c>
      <c r="L128" s="15" t="str">
        <f>L119</f>
        <v>TiempoNav</v>
      </c>
      <c r="M128" s="15" t="str">
        <f>M119</f>
        <v>TiempoPort</v>
      </c>
      <c r="N128" s="15" t="str">
        <f>N119</f>
        <v>TiempoCD</v>
      </c>
      <c r="O128" s="17" t="str">
        <f>O119</f>
        <v>offer</v>
      </c>
    </row>
    <row r="129" spans="2:15" s="15" customFormat="1" x14ac:dyDescent="0.25">
      <c r="B129" s="15" t="str">
        <f>VLOOKUP(F129,[1]NUTS_Europa!$A$2:$C$81,2,FALSE)</f>
        <v>NL12</v>
      </c>
      <c r="C129" s="15">
        <f>VLOOKUP(F129,[1]NUTS_Europa!$A$2:$C$81,3,FALSE)</f>
        <v>250</v>
      </c>
      <c r="D129" s="15" t="str">
        <f>VLOOKUP(G129,[1]NUTS_Europa!$A$2:$C$81,2,FALSE)</f>
        <v>NL41</v>
      </c>
      <c r="E129" s="15">
        <f>VLOOKUP(G129,[1]NUTS_Europa!$A$2:$C$81,3,FALSE)</f>
        <v>218</v>
      </c>
      <c r="F129" s="15">
        <v>71</v>
      </c>
      <c r="G129" s="15">
        <v>75</v>
      </c>
      <c r="H129" s="15">
        <v>2905256.3813126124</v>
      </c>
      <c r="I129" s="15">
        <v>1207585.0524692442</v>
      </c>
      <c r="K129" s="15">
        <v>126450.71709999999</v>
      </c>
      <c r="L129" s="15">
        <v>3.6363636363636367</v>
      </c>
      <c r="M129" s="15">
        <v>9.2880776696382341</v>
      </c>
      <c r="N129" s="15">
        <v>10.847278807790037</v>
      </c>
      <c r="O129" s="17">
        <v>5603.586288415795</v>
      </c>
    </row>
    <row r="130" spans="2:15" s="15" customFormat="1" x14ac:dyDescent="0.25">
      <c r="B130" s="15" t="str">
        <f>VLOOKUP(G130,[1]NUTS_Europa!$A$2:$C$81,2,FALSE)</f>
        <v>NL41</v>
      </c>
      <c r="C130" s="15">
        <f>VLOOKUP(G130,[1]NUTS_Europa!$A$2:$C$81,3,FALSE)</f>
        <v>218</v>
      </c>
      <c r="D130" s="15" t="str">
        <f>VLOOKUP(F130,[1]NUTS_Europa!$A$2:$C$81,2,FALSE)</f>
        <v>NL32</v>
      </c>
      <c r="E130" s="15">
        <f>VLOOKUP(F130,[1]NUTS_Europa!$A$2:$C$81,3,FALSE)</f>
        <v>253</v>
      </c>
      <c r="F130" s="15">
        <v>72</v>
      </c>
      <c r="G130" s="15">
        <v>75</v>
      </c>
      <c r="H130" s="15">
        <v>2431403.6301842704</v>
      </c>
      <c r="I130" s="15">
        <v>1419263.0170922664</v>
      </c>
      <c r="K130" s="15">
        <v>159445.52859999999</v>
      </c>
      <c r="L130" s="15">
        <v>9.5716577540106957</v>
      </c>
      <c r="M130" s="15">
        <v>12.414852090775502</v>
      </c>
      <c r="N130" s="15">
        <v>10.847278807790037</v>
      </c>
      <c r="O130" s="17">
        <v>5603.586288415795</v>
      </c>
    </row>
    <row r="131" spans="2:15" s="15" customFormat="1" x14ac:dyDescent="0.25">
      <c r="B131" s="15" t="str">
        <f>VLOOKUP(F131,[1]NUTS_Europa!$A$2:$C$81,2,FALSE)</f>
        <v>NL32</v>
      </c>
      <c r="C131" s="15">
        <f>VLOOKUP(F131,[1]NUTS_Europa!$A$2:$C$81,3,FALSE)</f>
        <v>253</v>
      </c>
      <c r="D131" s="15" t="str">
        <f>VLOOKUP(G131,[1]NUTS_Europa!$A$2:$C$81,2,FALSE)</f>
        <v>NL34</v>
      </c>
      <c r="E131" s="15">
        <f>VLOOKUP(G131,[1]NUTS_Europa!$A$2:$C$81,3,FALSE)</f>
        <v>218</v>
      </c>
      <c r="F131" s="15">
        <v>72</v>
      </c>
      <c r="G131" s="15">
        <v>74</v>
      </c>
      <c r="H131" s="15">
        <v>2836066.6140022175</v>
      </c>
      <c r="I131" s="15">
        <v>1419263.0170922664</v>
      </c>
      <c r="K131" s="15">
        <v>120125.8052</v>
      </c>
      <c r="L131" s="15">
        <v>9.5716577540106957</v>
      </c>
      <c r="M131" s="15">
        <v>12.414852090775502</v>
      </c>
      <c r="N131" s="15">
        <v>10.847278807790037</v>
      </c>
      <c r="O131" s="17">
        <v>5603.586288415795</v>
      </c>
    </row>
    <row r="132" spans="2:15" s="15" customFormat="1" x14ac:dyDescent="0.25">
      <c r="B132" s="15" t="str">
        <f>VLOOKUP(G132,[1]NUTS_Europa!$A$2:$C$81,2,FALSE)</f>
        <v>NL34</v>
      </c>
      <c r="C132" s="15">
        <f>VLOOKUP(G132,[1]NUTS_Europa!$A$2:$C$81,3,FALSE)</f>
        <v>218</v>
      </c>
      <c r="D132" s="15" t="str">
        <f>VLOOKUP(F132,[1]NUTS_Europa!$A$2:$C$81,2,FALSE)</f>
        <v>NL33</v>
      </c>
      <c r="E132" s="15">
        <f>VLOOKUP(F132,[1]NUTS_Europa!$A$2:$C$81,3,FALSE)</f>
        <v>220</v>
      </c>
      <c r="F132" s="15">
        <v>73</v>
      </c>
      <c r="G132" s="15">
        <v>74</v>
      </c>
      <c r="H132" s="15">
        <v>2985316.3054234893</v>
      </c>
      <c r="I132" s="15">
        <v>1118378.3034605302</v>
      </c>
      <c r="K132" s="15">
        <v>145277.79319999999</v>
      </c>
      <c r="L132" s="15">
        <v>6.6844919786096257</v>
      </c>
      <c r="M132" s="15">
        <v>9.0515152657281917</v>
      </c>
      <c r="N132" s="15">
        <v>9.6790427234044145</v>
      </c>
      <c r="O132" s="17">
        <v>5603.586288415795</v>
      </c>
    </row>
    <row r="133" spans="2:15" s="15" customFormat="1" x14ac:dyDescent="0.25">
      <c r="B133" s="15" t="str">
        <f>VLOOKUP(F133,[1]NUTS_Europa!$A$2:$C$81,2,FALSE)</f>
        <v>NL33</v>
      </c>
      <c r="C133" s="15">
        <f>VLOOKUP(F133,[1]NUTS_Europa!$A$2:$C$81,3,FALSE)</f>
        <v>220</v>
      </c>
      <c r="D133" s="15" t="str">
        <f>VLOOKUP(G133,[1]NUTS_Europa!$A$2:$C$81,2,FALSE)</f>
        <v>PT11</v>
      </c>
      <c r="E133" s="15">
        <f>VLOOKUP(G133,[1]NUTS_Europa!$A$2:$C$81,3,FALSE)</f>
        <v>288</v>
      </c>
      <c r="F133" s="15">
        <v>73</v>
      </c>
      <c r="G133" s="15">
        <v>76</v>
      </c>
      <c r="H133" s="15">
        <v>656584.19047354418</v>
      </c>
      <c r="I133" s="15">
        <v>2648809.0829518195</v>
      </c>
      <c r="K133" s="15">
        <v>163171.4883</v>
      </c>
      <c r="L133" s="15">
        <v>44.95775401069519</v>
      </c>
      <c r="M133" s="15">
        <v>8.8707739016466061</v>
      </c>
      <c r="N133" s="15">
        <v>1.8759873469499011</v>
      </c>
      <c r="O133" s="17">
        <v>1020.5122067144931</v>
      </c>
    </row>
    <row r="134" spans="2:15" s="15" customFormat="1" x14ac:dyDescent="0.25">
      <c r="B134" s="15" t="str">
        <f>VLOOKUP(G134,[1]NUTS_Europa!$A$2:$C$81,2,FALSE)</f>
        <v>PT11</v>
      </c>
      <c r="C134" s="15">
        <f>VLOOKUP(G134,[1]NUTS_Europa!$A$2:$C$81,3,FALSE)</f>
        <v>288</v>
      </c>
      <c r="D134" s="15" t="str">
        <f>VLOOKUP(F134,[1]NUTS_Europa!$A$2:$C$81,2,FALSE)</f>
        <v>NL12</v>
      </c>
      <c r="E134" s="15">
        <f>VLOOKUP(F134,[1]NUTS_Europa!$A$2:$C$81,3,FALSE)</f>
        <v>250</v>
      </c>
      <c r="F134" s="15">
        <v>71</v>
      </c>
      <c r="G134" s="15">
        <v>76</v>
      </c>
      <c r="H134" s="15">
        <v>717772.83864709339</v>
      </c>
      <c r="I134" s="15">
        <v>3035147.8748893444</v>
      </c>
      <c r="K134" s="15">
        <v>142841.86170000001</v>
      </c>
      <c r="L134" s="15">
        <v>48.65347593582888</v>
      </c>
      <c r="M134" s="15">
        <v>9.1073363055566485</v>
      </c>
      <c r="N134" s="15">
        <v>2.0887438073803373</v>
      </c>
      <c r="O134" s="17">
        <v>1020.5122067144931</v>
      </c>
    </row>
    <row r="135" spans="2:15" s="15" customFormat="1" x14ac:dyDescent="0.25">
      <c r="O135" s="17"/>
    </row>
    <row r="136" spans="2:15" s="15" customFormat="1" x14ac:dyDescent="0.25">
      <c r="B136" s="15" t="s">
        <v>104</v>
      </c>
      <c r="O136" s="17"/>
    </row>
    <row r="137" spans="2:15" s="15" customFormat="1" x14ac:dyDescent="0.25">
      <c r="B137" s="15" t="str">
        <f>B128</f>
        <v>nodo inicial</v>
      </c>
      <c r="C137" s="15" t="str">
        <f t="shared" ref="C137:I137" si="20">C128</f>
        <v>puerto O</v>
      </c>
      <c r="D137" s="15" t="str">
        <f t="shared" si="20"/>
        <v>nodo final</v>
      </c>
      <c r="E137" s="15" t="str">
        <f t="shared" si="20"/>
        <v>puerto D</v>
      </c>
      <c r="F137" s="15" t="str">
        <f t="shared" si="20"/>
        <v>Var1</v>
      </c>
      <c r="G137" s="15" t="str">
        <f t="shared" si="20"/>
        <v>Var2</v>
      </c>
      <c r="H137" s="15" t="str">
        <f t="shared" si="20"/>
        <v>Coste variable</v>
      </c>
      <c r="I137" s="15" t="str">
        <f t="shared" si="20"/>
        <v>Coste fijo</v>
      </c>
      <c r="K137" s="15" t="str">
        <f>K128</f>
        <v>flow</v>
      </c>
      <c r="L137" s="15" t="str">
        <f>L128</f>
        <v>TiempoNav</v>
      </c>
      <c r="M137" s="15" t="str">
        <f>M128</f>
        <v>TiempoPort</v>
      </c>
      <c r="N137" s="15" t="str">
        <f>N128</f>
        <v>TiempoCD</v>
      </c>
      <c r="O137" s="17" t="str">
        <f>O128</f>
        <v>offer</v>
      </c>
    </row>
    <row r="138" spans="2:15" s="15" customFormat="1" x14ac:dyDescent="0.25">
      <c r="B138" s="15" t="str">
        <f>VLOOKUP(F138,[1]NUTS_Europa!$A$2:$C$81,2,FALSE)</f>
        <v>NL33</v>
      </c>
      <c r="C138" s="15">
        <f>VLOOKUP(F138,[1]NUTS_Europa!$A$2:$C$81,3,FALSE)</f>
        <v>250</v>
      </c>
      <c r="D138" s="15" t="str">
        <f>VLOOKUP(G138,[1]NUTS_Europa!$A$2:$C$81,2,FALSE)</f>
        <v>PT18</v>
      </c>
      <c r="E138" s="15">
        <f>VLOOKUP(G138,[1]NUTS_Europa!$A$2:$C$81,3,FALSE)</f>
        <v>1065</v>
      </c>
      <c r="F138" s="15">
        <v>33</v>
      </c>
      <c r="G138" s="15">
        <v>40</v>
      </c>
      <c r="H138" s="15">
        <v>2172865.3330052607</v>
      </c>
      <c r="I138" s="15">
        <v>3623060.2404016834</v>
      </c>
      <c r="K138" s="15">
        <v>137713.6226</v>
      </c>
      <c r="L138" s="15">
        <v>62.340106951871661</v>
      </c>
      <c r="M138" s="15">
        <v>9.6662484163098057</v>
      </c>
      <c r="N138" s="15">
        <v>15.464324870924431</v>
      </c>
      <c r="O138" s="17">
        <v>7555.5136267141388</v>
      </c>
    </row>
    <row r="139" spans="2:15" s="15" customFormat="1" x14ac:dyDescent="0.25">
      <c r="B139" s="15" t="str">
        <f>VLOOKUP(G139,[1]NUTS_Europa!$A$2:$C$81,2,FALSE)</f>
        <v>PT18</v>
      </c>
      <c r="C139" s="15">
        <f>VLOOKUP(G139,[1]NUTS_Europa!$A$2:$C$81,3,FALSE)</f>
        <v>1065</v>
      </c>
      <c r="D139" s="15" t="str">
        <f>VLOOKUP(F139,[1]NUTS_Europa!$A$2:$C$81,2,FALSE)</f>
        <v>ES62</v>
      </c>
      <c r="E139" s="15">
        <f>VLOOKUP(F139,[1]NUTS_Europa!$A$2:$C$81,3,FALSE)</f>
        <v>1064</v>
      </c>
      <c r="F139" s="15">
        <v>18</v>
      </c>
      <c r="G139" s="15">
        <v>40</v>
      </c>
      <c r="H139" s="15">
        <v>4050192.0383229689</v>
      </c>
      <c r="I139" s="15">
        <v>2040575.6640259754</v>
      </c>
      <c r="K139" s="15">
        <v>163029.68049999999</v>
      </c>
      <c r="L139" s="15">
        <v>30.809090909090909</v>
      </c>
      <c r="M139" s="15">
        <v>10.14715865070186</v>
      </c>
      <c r="N139" s="15">
        <v>13.084361709217845</v>
      </c>
      <c r="O139" s="17">
        <v>7555.5136267141388</v>
      </c>
    </row>
    <row r="140" spans="2:15" s="15" customFormat="1" x14ac:dyDescent="0.25">
      <c r="B140" s="15" t="str">
        <f>VLOOKUP(G141,[1]NUTS_Europa!$A$2:$C$81,2,FALSE)</f>
        <v>ES52</v>
      </c>
      <c r="C140" s="15">
        <f>VLOOKUP(G141,[1]NUTS_Europa!$A$2:$C$81,3,FALSE)</f>
        <v>1064</v>
      </c>
      <c r="D140" s="15" t="str">
        <f>VLOOKUP(F141,[1]NUTS_Europa!$A$2:$C$81,2,FALSE)</f>
        <v>ES51</v>
      </c>
      <c r="E140" s="15">
        <f>VLOOKUP(F141,[1]NUTS_Europa!$A$2:$C$81,3,FALSE)</f>
        <v>1063</v>
      </c>
      <c r="F140" s="15">
        <v>15</v>
      </c>
      <c r="G140" s="15">
        <v>18</v>
      </c>
      <c r="H140" s="15">
        <v>5952784.4309741864</v>
      </c>
      <c r="I140" s="15">
        <v>9377323.6945228372</v>
      </c>
      <c r="K140" s="15">
        <v>199597.76430000001</v>
      </c>
      <c r="L140" s="15">
        <v>8.6631016042780757</v>
      </c>
      <c r="M140" s="15">
        <v>9.1051979796189784</v>
      </c>
      <c r="N140" s="15">
        <v>20.981386870039657</v>
      </c>
      <c r="O140" s="17">
        <v>12115.619999427701</v>
      </c>
    </row>
    <row r="141" spans="2:15" s="15" customFormat="1" x14ac:dyDescent="0.25">
      <c r="B141" s="15" t="str">
        <f>VLOOKUP(F140,[1]NUTS_Europa!$A$2:$C$81,2,FALSE)</f>
        <v>ES51</v>
      </c>
      <c r="C141" s="15">
        <f>VLOOKUP(F140,[1]NUTS_Europa!$A$2:$C$81,3,FALSE)</f>
        <v>1063</v>
      </c>
      <c r="D141" s="15" t="str">
        <f>VLOOKUP(G140,[1]NUTS_Europa!$A$2:$C$81,2,FALSE)</f>
        <v>ES62</v>
      </c>
      <c r="E141" s="15">
        <f>VLOOKUP(G140,[1]NUTS_Europa!$A$2:$C$81,3,FALSE)</f>
        <v>1064</v>
      </c>
      <c r="F141" s="15">
        <v>15</v>
      </c>
      <c r="G141" s="15">
        <v>16</v>
      </c>
      <c r="H141" s="15">
        <v>3030519.9067902234</v>
      </c>
      <c r="I141" s="15">
        <v>9377323.6945228372</v>
      </c>
      <c r="K141" s="15">
        <v>135416.16140000001</v>
      </c>
      <c r="L141" s="15">
        <v>8.6631016042780757</v>
      </c>
      <c r="M141" s="15">
        <v>9.1051979796189784</v>
      </c>
      <c r="N141" s="15">
        <v>20.981386870039657</v>
      </c>
      <c r="O141" s="17">
        <v>12115.619999427701</v>
      </c>
    </row>
    <row r="142" spans="2:15" s="15" customFormat="1" x14ac:dyDescent="0.25">
      <c r="B142" s="15" t="str">
        <f>VLOOKUP(F142,[1]NUTS_Europa!$A$2:$C$81,2,FALSE)</f>
        <v>ES52</v>
      </c>
      <c r="C142" s="15">
        <f>VLOOKUP(F142,[1]NUTS_Europa!$A$2:$C$81,3,FALSE)</f>
        <v>1064</v>
      </c>
      <c r="D142" s="15" t="str">
        <f>VLOOKUP(G142,[1]NUTS_Europa!$A$2:$C$81,2,FALSE)</f>
        <v>PT18</v>
      </c>
      <c r="E142" s="15">
        <f>VLOOKUP(G142,[1]NUTS_Europa!$A$2:$C$81,3,FALSE)</f>
        <v>61</v>
      </c>
      <c r="F142" s="15">
        <v>16</v>
      </c>
      <c r="G142" s="15">
        <v>80</v>
      </c>
      <c r="H142" s="15">
        <v>13838506.000967506</v>
      </c>
      <c r="I142" s="15">
        <v>1463201.8200856124</v>
      </c>
      <c r="K142" s="15">
        <v>145277.79319999999</v>
      </c>
      <c r="L142" s="15">
        <v>20.908556149732622</v>
      </c>
      <c r="M142" s="15">
        <v>8.0983847738270232</v>
      </c>
      <c r="N142" s="15">
        <v>31.748970266680299</v>
      </c>
      <c r="O142" s="17">
        <v>19695.84244781037</v>
      </c>
    </row>
    <row r="143" spans="2:15" s="15" customFormat="1" x14ac:dyDescent="0.25">
      <c r="B143" s="15" t="str">
        <f>VLOOKUP(G143,[1]NUTS_Europa!$A$2:$C$81,2,FALSE)</f>
        <v>PT18</v>
      </c>
      <c r="C143" s="15">
        <f>VLOOKUP(G143,[1]NUTS_Europa!$A$2:$C$81,3,FALSE)</f>
        <v>61</v>
      </c>
      <c r="D143" s="15" t="str">
        <f>VLOOKUP(F143,[1]NUTS_Europa!$A$2:$C$81,2,FALSE)</f>
        <v>BE25</v>
      </c>
      <c r="E143" s="15">
        <f>VLOOKUP(F143,[1]NUTS_Europa!$A$2:$C$81,3,FALSE)</f>
        <v>220</v>
      </c>
      <c r="F143" s="15">
        <v>43</v>
      </c>
      <c r="G143" s="15">
        <v>80</v>
      </c>
      <c r="H143" s="15">
        <v>13128497.476118278</v>
      </c>
      <c r="I143" s="15">
        <v>3699856.5125793135</v>
      </c>
      <c r="K143" s="15">
        <v>117768.50930000001</v>
      </c>
      <c r="L143" s="15">
        <v>72.388770053475938</v>
      </c>
      <c r="M143" s="15">
        <v>7.380912135524925</v>
      </c>
      <c r="N143" s="15">
        <v>33.846908344698825</v>
      </c>
      <c r="O143" s="17">
        <v>19695.84244781037</v>
      </c>
    </row>
    <row r="144" spans="2:15" s="15" customFormat="1" x14ac:dyDescent="0.25">
      <c r="B144" s="15" t="str">
        <f>VLOOKUP(F144,[1]NUTS_Europa!$A$2:$C$81,2,FALSE)</f>
        <v>BE25</v>
      </c>
      <c r="C144" s="15">
        <f>VLOOKUP(F144,[1]NUTS_Europa!$A$2:$C$81,3,FALSE)</f>
        <v>220</v>
      </c>
      <c r="D144" s="15" t="str">
        <f>VLOOKUP(G144,[1]NUTS_Europa!$A$2:$C$81,2,FALSE)</f>
        <v>FRD1</v>
      </c>
      <c r="E144" s="15">
        <f>VLOOKUP(G144,[1]NUTS_Europa!$A$2:$C$81,3,FALSE)</f>
        <v>269</v>
      </c>
      <c r="F144" s="15">
        <v>43</v>
      </c>
      <c r="G144" s="15">
        <v>59</v>
      </c>
      <c r="H144" s="15">
        <v>3433598.7248888118</v>
      </c>
      <c r="I144" s="15">
        <v>1257833.4758599673</v>
      </c>
      <c r="K144" s="15">
        <v>199058.85829999999</v>
      </c>
      <c r="L144" s="15">
        <v>9.6786096256684502</v>
      </c>
      <c r="M144" s="15">
        <v>11.598421638364577</v>
      </c>
      <c r="N144" s="15">
        <v>29.564224121422566</v>
      </c>
      <c r="O144" s="17">
        <v>13729.874799552772</v>
      </c>
    </row>
    <row r="145" spans="2:29" s="15" customFormat="1" x14ac:dyDescent="0.25">
      <c r="B145" s="15" t="str">
        <f>VLOOKUP(G145,[1]NUTS_Europa!$A$2:$C$81,2,FALSE)</f>
        <v>FRD1</v>
      </c>
      <c r="C145" s="15">
        <f>VLOOKUP(G145,[1]NUTS_Europa!$A$2:$C$81,3,FALSE)</f>
        <v>269</v>
      </c>
      <c r="D145" s="15" t="str">
        <f>VLOOKUP(F145,[1]NUTS_Europa!$A$2:$C$81,2,FALSE)</f>
        <v>BE23</v>
      </c>
      <c r="E145" s="15">
        <f>VLOOKUP(F145,[1]NUTS_Europa!$A$2:$C$81,3,FALSE)</f>
        <v>220</v>
      </c>
      <c r="F145" s="15">
        <v>42</v>
      </c>
      <c r="G145" s="15">
        <v>59</v>
      </c>
      <c r="H145" s="15">
        <v>3952785.7025090205</v>
      </c>
      <c r="I145" s="15">
        <v>1257833.4758599673</v>
      </c>
      <c r="K145" s="15">
        <v>115262.5922</v>
      </c>
      <c r="L145" s="15">
        <v>9.6786096256684502</v>
      </c>
      <c r="M145" s="15">
        <v>11.598421638364577</v>
      </c>
      <c r="N145" s="15">
        <v>29.564224121422566</v>
      </c>
      <c r="O145" s="17">
        <v>13729.874799552772</v>
      </c>
    </row>
    <row r="146" spans="2:29" s="15" customFormat="1" x14ac:dyDescent="0.25">
      <c r="B146" s="15" t="str">
        <f>VLOOKUP(F146,[1]NUTS_Europa!$A$2:$C$81,2,FALSE)</f>
        <v>BE23</v>
      </c>
      <c r="C146" s="15">
        <f>VLOOKUP(F146,[1]NUTS_Europa!$A$2:$C$81,3,FALSE)</f>
        <v>220</v>
      </c>
      <c r="D146" s="15" t="str">
        <f>VLOOKUP(G146,[1]NUTS_Europa!$A$2:$C$81,2,FALSE)</f>
        <v>ES12</v>
      </c>
      <c r="E146" s="15">
        <f>VLOOKUP(G146,[1]NUTS_Europa!$A$2:$C$81,3,FALSE)</f>
        <v>163</v>
      </c>
      <c r="F146" s="15">
        <v>42</v>
      </c>
      <c r="G146" s="15">
        <v>52</v>
      </c>
      <c r="H146" s="15">
        <v>1628285.0472486534</v>
      </c>
      <c r="I146" s="15">
        <v>2403883.3718264499</v>
      </c>
      <c r="K146" s="15">
        <v>137713.6226</v>
      </c>
      <c r="L146" s="15">
        <v>39.037433155080215</v>
      </c>
      <c r="M146" s="15">
        <v>11.970095239107923</v>
      </c>
      <c r="N146" s="15">
        <v>7.0581308964508933</v>
      </c>
      <c r="O146" s="17">
        <v>3277.8554623696641</v>
      </c>
    </row>
    <row r="147" spans="2:29" s="15" customFormat="1" x14ac:dyDescent="0.25">
      <c r="B147" s="15" t="str">
        <f>VLOOKUP(G147,[1]NUTS_Europa!$A$2:$C$81,2,FALSE)</f>
        <v>ES12</v>
      </c>
      <c r="C147" s="15">
        <f>VLOOKUP(G147,[1]NUTS_Europa!$A$2:$C$81,3,FALSE)</f>
        <v>163</v>
      </c>
      <c r="D147" s="15" t="str">
        <f>VLOOKUP(F147,[1]NUTS_Europa!$A$2:$C$81,2,FALSE)</f>
        <v>NL41</v>
      </c>
      <c r="E147" s="15">
        <f>VLOOKUP(F147,[1]NUTS_Europa!$A$2:$C$81,3,FALSE)</f>
        <v>253</v>
      </c>
      <c r="F147" s="15">
        <v>35</v>
      </c>
      <c r="G147" s="15">
        <v>52</v>
      </c>
      <c r="H147" s="15">
        <v>1693882.6511256455</v>
      </c>
      <c r="I147" s="15">
        <v>2684917.1547121448</v>
      </c>
      <c r="K147" s="15">
        <v>113696.3812</v>
      </c>
      <c r="L147" s="15">
        <v>41.492513368983957</v>
      </c>
      <c r="M147" s="15">
        <v>15.333432064155236</v>
      </c>
      <c r="N147" s="15">
        <v>7.7414984459891301</v>
      </c>
      <c r="O147" s="17">
        <v>3277.8554623696641</v>
      </c>
    </row>
    <row r="148" spans="2:29" s="15" customFormat="1" x14ac:dyDescent="0.25">
      <c r="B148" s="15" t="str">
        <f>VLOOKUP(F148,[1]NUTS_Europa!$A$2:$C$81,2,FALSE)</f>
        <v>NL41</v>
      </c>
      <c r="C148" s="15">
        <f>VLOOKUP(F148,[1]NUTS_Europa!$A$2:$C$81,3,FALSE)</f>
        <v>253</v>
      </c>
      <c r="D148" s="15" t="str">
        <f>VLOOKUP(G148,[1]NUTS_Europa!$A$2:$C$81,2,FALSE)</f>
        <v>FRJ2</v>
      </c>
      <c r="E148" s="15">
        <f>VLOOKUP(G148,[1]NUTS_Europa!$A$2:$C$81,3,FALSE)</f>
        <v>163</v>
      </c>
      <c r="F148" s="15">
        <v>35</v>
      </c>
      <c r="G148" s="15">
        <v>68</v>
      </c>
      <c r="H148" s="15">
        <v>2782750.1793147619</v>
      </c>
      <c r="I148" s="15">
        <v>2684917.1547121448</v>
      </c>
      <c r="K148" s="15">
        <v>145277.79319999999</v>
      </c>
      <c r="L148" s="15">
        <v>41.492513368983957</v>
      </c>
      <c r="M148" s="15">
        <v>15.333432064155236</v>
      </c>
      <c r="N148" s="15">
        <v>7.7414984459891301</v>
      </c>
      <c r="O148" s="17">
        <v>3277.8554623696641</v>
      </c>
    </row>
    <row r="149" spans="2:29" s="15" customFormat="1" x14ac:dyDescent="0.25">
      <c r="B149" s="15" t="str">
        <f>VLOOKUP(G149,[1]NUTS_Europa!$A$2:$C$81,2,FALSE)</f>
        <v>FRJ2</v>
      </c>
      <c r="C149" s="15">
        <f>VLOOKUP(G149,[1]NUTS_Europa!$A$2:$C$81,3,FALSE)</f>
        <v>163</v>
      </c>
      <c r="D149" s="15" t="str">
        <f>VLOOKUP(F149,[1]NUTS_Europa!$A$2:$C$81,2,FALSE)</f>
        <v>DE50</v>
      </c>
      <c r="E149" s="15">
        <f>VLOOKUP(F149,[1]NUTS_Europa!$A$2:$C$81,3,FALSE)</f>
        <v>1069</v>
      </c>
      <c r="F149" s="15">
        <v>44</v>
      </c>
      <c r="G149" s="15">
        <v>68</v>
      </c>
      <c r="H149" s="15">
        <v>2884643.2721405504</v>
      </c>
      <c r="I149" s="15">
        <v>3267302.3276479533</v>
      </c>
      <c r="K149" s="15">
        <v>122072.6309</v>
      </c>
      <c r="L149" s="15">
        <v>56.045454545454547</v>
      </c>
      <c r="M149" s="15">
        <v>13.918498639583921</v>
      </c>
      <c r="N149" s="15">
        <v>6.7089842271998501</v>
      </c>
      <c r="O149" s="17">
        <v>3277.8554623696641</v>
      </c>
    </row>
    <row r="150" spans="2:29" s="15" customFormat="1" x14ac:dyDescent="0.25">
      <c r="B150" s="15" t="str">
        <f>VLOOKUP(F150,[1]NUTS_Europa!$A$2:$C$81,2,FALSE)</f>
        <v>DE50</v>
      </c>
      <c r="C150" s="15">
        <f>VLOOKUP(F150,[1]NUTS_Europa!$A$2:$C$81,3,FALSE)</f>
        <v>1069</v>
      </c>
      <c r="D150" s="15" t="str">
        <f>VLOOKUP(G150,[1]NUTS_Europa!$A$2:$C$81,2,FALSE)</f>
        <v>NL11</v>
      </c>
      <c r="E150" s="15">
        <f>VLOOKUP(G150,[1]NUTS_Europa!$A$2:$C$81,3,FALSE)</f>
        <v>218</v>
      </c>
      <c r="F150" s="15">
        <v>44</v>
      </c>
      <c r="G150" s="15">
        <v>70</v>
      </c>
      <c r="H150" s="15">
        <v>2248230.9553528316</v>
      </c>
      <c r="I150" s="15">
        <v>1574994.7193814481</v>
      </c>
      <c r="K150" s="15">
        <v>120437.3524</v>
      </c>
      <c r="L150" s="15">
        <v>14.436898395721927</v>
      </c>
      <c r="M150" s="15">
        <v>10.999918666204188</v>
      </c>
      <c r="N150" s="15">
        <v>9.0821666527777971</v>
      </c>
      <c r="O150" s="17">
        <v>5603.586288415795</v>
      </c>
    </row>
    <row r="151" spans="2:29" s="15" customFormat="1" x14ac:dyDescent="0.25">
      <c r="B151" s="15" t="str">
        <f>VLOOKUP(G151,[1]NUTS_Europa!$A$2:$C$81,2,FALSE)</f>
        <v>NL11</v>
      </c>
      <c r="C151" s="15">
        <f>VLOOKUP(G151,[1]NUTS_Europa!$A$2:$C$81,3,FALSE)</f>
        <v>218</v>
      </c>
      <c r="D151" s="15" t="str">
        <f>VLOOKUP(F151,[1]NUTS_Europa!$A$2:$C$81,2,FALSE)</f>
        <v>NL33</v>
      </c>
      <c r="E151" s="15">
        <f>VLOOKUP(F151,[1]NUTS_Europa!$A$2:$C$81,3,FALSE)</f>
        <v>250</v>
      </c>
      <c r="F151" s="15">
        <v>33</v>
      </c>
      <c r="G151" s="15">
        <v>70</v>
      </c>
      <c r="H151" s="15">
        <v>1895806.1744067529</v>
      </c>
      <c r="I151" s="15">
        <v>1207585.0524692442</v>
      </c>
      <c r="K151" s="15">
        <v>135416.16140000001</v>
      </c>
      <c r="L151" s="15">
        <v>3.6363636363636367</v>
      </c>
      <c r="M151" s="15">
        <v>9.2880776696382341</v>
      </c>
      <c r="N151" s="15">
        <v>10.847278807790037</v>
      </c>
      <c r="O151" s="17">
        <v>5603.586288415795</v>
      </c>
    </row>
    <row r="152" spans="2:29" s="15" customFormat="1" x14ac:dyDescent="0.25">
      <c r="O152" s="17"/>
    </row>
    <row r="153" spans="2:29" s="15" customFormat="1" x14ac:dyDescent="0.25">
      <c r="B153" s="15" t="s">
        <v>105</v>
      </c>
      <c r="O153" s="17"/>
    </row>
    <row r="154" spans="2:29" s="15" customFormat="1" x14ac:dyDescent="0.25">
      <c r="B154" s="15" t="str">
        <f>B137</f>
        <v>nodo inicial</v>
      </c>
      <c r="C154" s="15" t="str">
        <f t="shared" ref="C154:I154" si="21">C137</f>
        <v>puerto O</v>
      </c>
      <c r="D154" s="15" t="str">
        <f t="shared" si="21"/>
        <v>nodo final</v>
      </c>
      <c r="E154" s="15" t="str">
        <f t="shared" si="21"/>
        <v>puerto D</v>
      </c>
      <c r="F154" s="15" t="str">
        <f t="shared" si="21"/>
        <v>Var1</v>
      </c>
      <c r="G154" s="15" t="str">
        <f t="shared" si="21"/>
        <v>Var2</v>
      </c>
      <c r="H154" s="15" t="str">
        <f t="shared" si="21"/>
        <v>Coste variable</v>
      </c>
      <c r="I154" s="15" t="str">
        <f t="shared" si="21"/>
        <v>Coste fijo</v>
      </c>
      <c r="J154" s="15" t="str">
        <f>J119</f>
        <v>Coste fijo/buque</v>
      </c>
      <c r="K154" s="15" t="str">
        <f>K137</f>
        <v>flow</v>
      </c>
      <c r="L154" s="15" t="str">
        <f>L137</f>
        <v>TiempoNav</v>
      </c>
      <c r="M154" s="15" t="str">
        <f>M137</f>
        <v>TiempoPort</v>
      </c>
      <c r="N154" s="15" t="str">
        <f>N137</f>
        <v>TiempoCD</v>
      </c>
      <c r="O154" s="17" t="str">
        <f>O137</f>
        <v>offer</v>
      </c>
      <c r="P154" s="15" t="str">
        <f>P119</f>
        <v>Tiempo C/D</v>
      </c>
      <c r="Q154" s="15" t="str">
        <f t="shared" ref="Q154:Y154" si="22">Q119</f>
        <v>Tiempo total</v>
      </c>
      <c r="R154" s="15" t="str">
        <f t="shared" si="22"/>
        <v>TEUs/buque</v>
      </c>
      <c r="S154" s="15" t="str">
        <f t="shared" si="22"/>
        <v>Coste variable</v>
      </c>
      <c r="T154" s="15" t="str">
        <f t="shared" si="22"/>
        <v>Coste fijo</v>
      </c>
      <c r="U154" s="15" t="str">
        <f t="shared" si="22"/>
        <v>Coste Total</v>
      </c>
      <c r="V154" s="15" t="str">
        <f t="shared" si="22"/>
        <v>Nodo inicial</v>
      </c>
      <c r="W154" s="15" t="str">
        <f t="shared" si="22"/>
        <v>Puerto O</v>
      </c>
      <c r="X154" s="15" t="str">
        <f t="shared" si="22"/>
        <v>Nodo final</v>
      </c>
      <c r="Y154" s="15" t="str">
        <f t="shared" si="22"/>
        <v>Puerto D</v>
      </c>
    </row>
    <row r="155" spans="2:29" s="15" customFormat="1" x14ac:dyDescent="0.25">
      <c r="B155" s="15" t="str">
        <f>VLOOKUP(F155,[1]NUTS_Europa!$A$2:$C$81,2,FALSE)</f>
        <v>BE21</v>
      </c>
      <c r="C155" s="15">
        <f>VLOOKUP(F155,[1]NUTS_Europa!$A$2:$C$81,3,FALSE)</f>
        <v>253</v>
      </c>
      <c r="D155" s="15" t="str">
        <f>VLOOKUP(G155,[1]NUTS_Europa!$A$2:$C$81,2,FALSE)</f>
        <v>FRD2</v>
      </c>
      <c r="E155" s="15">
        <f>VLOOKUP(G155,[1]NUTS_Europa!$A$2:$C$81,3,FALSE)</f>
        <v>269</v>
      </c>
      <c r="F155" s="15">
        <v>1</v>
      </c>
      <c r="G155" s="15">
        <v>20</v>
      </c>
      <c r="H155" s="15">
        <v>2244557.1853842488</v>
      </c>
      <c r="I155" s="15">
        <v>1654702.1798093449</v>
      </c>
      <c r="J155" s="15">
        <f t="shared" ref="J155:J166" si="23">I155/30</f>
        <v>55156.739326978168</v>
      </c>
      <c r="K155" s="15">
        <v>191087.21979999999</v>
      </c>
      <c r="L155" s="15">
        <v>14.754545454545456</v>
      </c>
      <c r="M155" s="15">
        <v>14.96175846341189</v>
      </c>
      <c r="N155" s="15">
        <v>32.426629436406841</v>
      </c>
      <c r="O155" s="17">
        <v>13729.874799552772</v>
      </c>
      <c r="P155" s="15">
        <f t="shared" ref="P155:P166" si="24">N155*(R155/O155)</f>
        <v>1.780764861442667</v>
      </c>
      <c r="Q155" s="15">
        <f t="shared" ref="Q155:Q166" si="25">P155+M155+L155</f>
        <v>31.49706877940001</v>
      </c>
      <c r="R155" s="15">
        <v>754</v>
      </c>
      <c r="S155" s="15">
        <f t="shared" ref="S155:S166" si="26">H155*(R155/O155)</f>
        <v>123263.76915213026</v>
      </c>
      <c r="T155" s="15">
        <f t="shared" ref="T155:T166" si="27">J155</f>
        <v>55156.739326978168</v>
      </c>
      <c r="U155" s="15">
        <f t="shared" ref="U155:U166" si="28">T155+S155</f>
        <v>178420.50847910842</v>
      </c>
      <c r="V155" s="15" t="str">
        <f>VLOOKUP(B155,NUTS_Europa!$B$2:$F$41,5,FALSE)</f>
        <v>Prov. Antwerpen</v>
      </c>
      <c r="W155" s="15" t="str">
        <f>VLOOKUP(C155,Puertos!$N$3:$O$27,2,FALSE)</f>
        <v>Amberes</v>
      </c>
      <c r="X155" s="15" t="str">
        <f>VLOOKUP(D155,NUTS_Europa!$B$2:$F$41,5,FALSE)</f>
        <v xml:space="preserve">Haute-Normandie </v>
      </c>
      <c r="Y155" s="15" t="str">
        <f>VLOOKUP(E155,Puertos!$N$3:$O$27,2,FALSE)</f>
        <v>Le Havre</v>
      </c>
      <c r="Z155" s="15">
        <f t="shared" ref="Z155:Z166" si="29">Q155/24</f>
        <v>1.3123778658083338</v>
      </c>
      <c r="AA155" s="15">
        <f>Q155+Q158+Q165+Q166</f>
        <v>153.02329123473345</v>
      </c>
      <c r="AB155" s="15">
        <f>AA155/24</f>
        <v>6.375970468113894</v>
      </c>
      <c r="AC155" s="15">
        <f>AB155/7</f>
        <v>0.9108529240162706</v>
      </c>
    </row>
    <row r="156" spans="2:29" s="15" customFormat="1" x14ac:dyDescent="0.25">
      <c r="B156" s="15" t="str">
        <f>VLOOKUP(G156,[1]NUTS_Europa!$A$2:$C$81,2,FALSE)</f>
        <v>FRD2</v>
      </c>
      <c r="C156" s="15">
        <f>VLOOKUP(G156,[1]NUTS_Europa!$A$2:$C$81,3,FALSE)</f>
        <v>269</v>
      </c>
      <c r="D156" s="15" t="str">
        <f>VLOOKUP(F156,[1]NUTS_Europa!$A$2:$C$81,2,FALSE)</f>
        <v>DE60</v>
      </c>
      <c r="E156" s="15">
        <f>VLOOKUP(F156,[1]NUTS_Europa!$A$2:$C$81,3,FALSE)</f>
        <v>1069</v>
      </c>
      <c r="F156" s="15">
        <v>5</v>
      </c>
      <c r="G156" s="15">
        <v>20</v>
      </c>
      <c r="H156" s="15">
        <v>1838476.5145307139</v>
      </c>
      <c r="I156" s="15">
        <v>2173478.3946844763</v>
      </c>
      <c r="J156" s="15">
        <f t="shared" si="23"/>
        <v>72449.279822815879</v>
      </c>
      <c r="K156" s="15">
        <v>145277.79319999999</v>
      </c>
      <c r="L156" s="15">
        <v>27.863636363636363</v>
      </c>
      <c r="M156" s="15">
        <v>13.546825038840575</v>
      </c>
      <c r="N156" s="15">
        <v>28.10176181625669</v>
      </c>
      <c r="O156" s="17">
        <v>13729.874799552772</v>
      </c>
      <c r="P156" s="15">
        <f t="shared" si="24"/>
        <v>1.5453039798997223</v>
      </c>
      <c r="Q156" s="15">
        <f t="shared" si="25"/>
        <v>42.955765382376661</v>
      </c>
      <c r="R156" s="15">
        <v>755</v>
      </c>
      <c r="S156" s="15">
        <f t="shared" si="26"/>
        <v>101097.04485549296</v>
      </c>
      <c r="T156" s="15">
        <f t="shared" si="27"/>
        <v>72449.279822815879</v>
      </c>
      <c r="U156" s="15">
        <f t="shared" si="28"/>
        <v>173546.32467830885</v>
      </c>
      <c r="V156" s="15" t="str">
        <f>VLOOKUP(B156,NUTS_Europa!$B$2:$F$41,5,FALSE)</f>
        <v xml:space="preserve">Haute-Normandie </v>
      </c>
      <c r="W156" s="15" t="str">
        <f>VLOOKUP(C156,Puertos!$N$3:$O$27,2,FALSE)</f>
        <v>Le Havre</v>
      </c>
      <c r="X156" s="15" t="str">
        <f>VLOOKUP(D156,NUTS_Europa!$B$2:$F$41,5,FALSE)</f>
        <v>Hamburg</v>
      </c>
      <c r="Y156" s="15" t="str">
        <f>VLOOKUP(E156,Puertos!$N$3:$O$27,2,FALSE)</f>
        <v>Hamburgo</v>
      </c>
      <c r="Z156" s="15">
        <f t="shared" si="29"/>
        <v>1.7898235575990276</v>
      </c>
    </row>
    <row r="157" spans="2:29" s="15" customFormat="1" x14ac:dyDescent="0.25">
      <c r="B157" s="15" t="str">
        <f>VLOOKUP(F157,[1]NUTS_Europa!$A$2:$C$81,2,FALSE)</f>
        <v>DE60</v>
      </c>
      <c r="C157" s="15">
        <f>VLOOKUP(F157,[1]NUTS_Europa!$A$2:$C$81,3,FALSE)</f>
        <v>1069</v>
      </c>
      <c r="D157" s="15" t="str">
        <f>VLOOKUP(G157,[1]NUTS_Europa!$A$2:$C$81,2,FALSE)</f>
        <v>FRF2</v>
      </c>
      <c r="E157" s="15">
        <f>VLOOKUP(G157,[1]NUTS_Europa!$A$2:$C$81,3,FALSE)</f>
        <v>269</v>
      </c>
      <c r="F157" s="15">
        <v>5</v>
      </c>
      <c r="G157" s="15">
        <v>27</v>
      </c>
      <c r="H157" s="15">
        <v>4185634.3091887389</v>
      </c>
      <c r="I157" s="15">
        <v>2173478.3946844763</v>
      </c>
      <c r="J157" s="15">
        <f t="shared" si="23"/>
        <v>72449.279822815879</v>
      </c>
      <c r="K157" s="15">
        <v>163029.68049999999</v>
      </c>
      <c r="L157" s="15">
        <v>27.863636363636363</v>
      </c>
      <c r="M157" s="15">
        <v>13.546825038840575</v>
      </c>
      <c r="N157" s="15">
        <v>28.10176181625669</v>
      </c>
      <c r="O157" s="17">
        <v>13729.874799552772</v>
      </c>
      <c r="P157" s="15">
        <f t="shared" si="24"/>
        <v>1.5473507401380002</v>
      </c>
      <c r="Q157" s="15">
        <f t="shared" si="25"/>
        <v>42.957812142614941</v>
      </c>
      <c r="R157" s="15">
        <v>756</v>
      </c>
      <c r="S157" s="15">
        <f t="shared" si="26"/>
        <v>230471.11382616247</v>
      </c>
      <c r="T157" s="15">
        <f t="shared" si="27"/>
        <v>72449.279822815879</v>
      </c>
      <c r="U157" s="15">
        <f t="shared" si="28"/>
        <v>302920.39364897832</v>
      </c>
      <c r="V157" s="15" t="str">
        <f>VLOOKUP(B157,NUTS_Europa!$B$2:$F$41,5,FALSE)</f>
        <v>Hamburg</v>
      </c>
      <c r="W157" s="15" t="str">
        <f>VLOOKUP(C157,Puertos!$N$3:$O$27,2,FALSE)</f>
        <v>Hamburgo</v>
      </c>
      <c r="X157" s="15" t="str">
        <f>VLOOKUP(D157,NUTS_Europa!$B$2:$F$41,5,FALSE)</f>
        <v>Champagne-Ardenne</v>
      </c>
      <c r="Y157" s="15" t="str">
        <f>VLOOKUP(E157,Puertos!$N$3:$O$27,2,FALSE)</f>
        <v>Le Havre</v>
      </c>
      <c r="Z157" s="15">
        <f t="shared" si="29"/>
        <v>1.7899088392756226</v>
      </c>
    </row>
    <row r="158" spans="2:29" s="15" customFormat="1" x14ac:dyDescent="0.25">
      <c r="B158" s="15" t="str">
        <f>VLOOKUP(F158,[1]NUTS_Europa!$A$2:$C$81,2,FALSE)</f>
        <v>FRF2</v>
      </c>
      <c r="C158" s="15">
        <f>VLOOKUP(F158,[1]NUTS_Europa!$A$2:$C$81,3,FALSE)</f>
        <v>269</v>
      </c>
      <c r="D158" s="15" t="str">
        <f>VLOOKUP(G158,[1]NUTS_Europa!$A$2:$C$81,2,FALSE)</f>
        <v>FRJ2</v>
      </c>
      <c r="E158" s="15">
        <f>VLOOKUP(G158,[1]NUTS_Europa!$A$2:$C$81,3,FALSE)</f>
        <v>283</v>
      </c>
      <c r="F158" s="15">
        <v>27</v>
      </c>
      <c r="G158" s="15">
        <v>28</v>
      </c>
      <c r="H158" s="15">
        <v>1617882.9215955685</v>
      </c>
      <c r="I158" s="15">
        <v>1920134.8192642466</v>
      </c>
      <c r="J158" s="15">
        <f t="shared" si="23"/>
        <v>64004.493975474885</v>
      </c>
      <c r="K158" s="15">
        <v>176841.96369999999</v>
      </c>
      <c r="L158" s="15">
        <v>24.759358288770056</v>
      </c>
      <c r="M158" s="15">
        <v>12.248860387061811</v>
      </c>
      <c r="N158" s="15">
        <v>4.1324233170732931</v>
      </c>
      <c r="O158" s="17">
        <v>1954.0243097469513</v>
      </c>
      <c r="P158" s="15">
        <f t="shared" si="24"/>
        <v>1.6009240189184721</v>
      </c>
      <c r="Q158" s="15">
        <f t="shared" si="25"/>
        <v>38.609142694750339</v>
      </c>
      <c r="R158" s="15">
        <v>757</v>
      </c>
      <c r="S158" s="15">
        <f t="shared" si="26"/>
        <v>626776.93698009849</v>
      </c>
      <c r="T158" s="15">
        <f t="shared" si="27"/>
        <v>64004.493975474885</v>
      </c>
      <c r="U158" s="15">
        <f t="shared" si="28"/>
        <v>690781.43095557333</v>
      </c>
      <c r="V158" s="15" t="str">
        <f>VLOOKUP(B158,NUTS_Europa!$B$2:$F$41,5,FALSE)</f>
        <v>Champagne-Ardenne</v>
      </c>
      <c r="W158" s="15" t="str">
        <f>VLOOKUP(C158,Puertos!$N$3:$O$27,2,FALSE)</f>
        <v>Le Havre</v>
      </c>
      <c r="X158" s="15" t="str">
        <f>VLOOKUP(D158,NUTS_Europa!$B$2:$F$41,5,FALSE)</f>
        <v>Midi-Pyrénées</v>
      </c>
      <c r="Y158" s="15" t="str">
        <f>VLOOKUP(E158,Puertos!$N$3:$O$27,2,FALSE)</f>
        <v>La Rochelle</v>
      </c>
      <c r="Z158" s="15">
        <f t="shared" si="29"/>
        <v>1.6087142789479307</v>
      </c>
    </row>
    <row r="159" spans="2:29" s="15" customFormat="1" x14ac:dyDescent="0.25">
      <c r="B159" s="15" t="str">
        <f>VLOOKUP(G159,[1]NUTS_Europa!$A$2:$C$81,2,FALSE)</f>
        <v>FRJ2</v>
      </c>
      <c r="C159" s="15">
        <f>VLOOKUP(G159,[1]NUTS_Europa!$A$2:$C$81,3,FALSE)</f>
        <v>283</v>
      </c>
      <c r="D159" s="15" t="str">
        <f>VLOOKUP(F159,[1]NUTS_Europa!$A$2:$C$81,2,FALSE)</f>
        <v>DEF0</v>
      </c>
      <c r="E159" s="15">
        <f>VLOOKUP(F159,[1]NUTS_Europa!$A$2:$C$81,3,FALSE)</f>
        <v>1069</v>
      </c>
      <c r="F159" s="15">
        <v>10</v>
      </c>
      <c r="G159" s="15">
        <v>28</v>
      </c>
      <c r="H159" s="15">
        <v>1333842.4477907764</v>
      </c>
      <c r="I159" s="15">
        <v>2873303.2133122259</v>
      </c>
      <c r="J159" s="15">
        <f t="shared" si="23"/>
        <v>95776.773777074195</v>
      </c>
      <c r="K159" s="15">
        <v>114203.5226</v>
      </c>
      <c r="L159" s="15">
        <v>51.223529411764709</v>
      </c>
      <c r="M159" s="15">
        <v>9.070760611057187</v>
      </c>
      <c r="N159" s="15">
        <v>3.5169117709311464</v>
      </c>
      <c r="O159" s="17">
        <v>1954.0243097469513</v>
      </c>
      <c r="P159" s="15">
        <f t="shared" si="24"/>
        <v>1.3642712166211668</v>
      </c>
      <c r="Q159" s="15">
        <f t="shared" si="25"/>
        <v>61.65856123944306</v>
      </c>
      <c r="R159" s="15">
        <v>758</v>
      </c>
      <c r="S159" s="15">
        <f t="shared" si="26"/>
        <v>517420.67403262813</v>
      </c>
      <c r="T159" s="15">
        <f t="shared" si="27"/>
        <v>95776.773777074195</v>
      </c>
      <c r="U159" s="15">
        <f t="shared" si="28"/>
        <v>613197.44780970237</v>
      </c>
      <c r="V159" s="15" t="str">
        <f>VLOOKUP(B159,NUTS_Europa!$B$2:$F$41,5,FALSE)</f>
        <v>Midi-Pyrénées</v>
      </c>
      <c r="W159" s="15" t="str">
        <f>VLOOKUP(C159,Puertos!$N$3:$O$27,2,FALSE)</f>
        <v>La Rochelle</v>
      </c>
      <c r="X159" s="15" t="str">
        <f>VLOOKUP(D159,NUTS_Europa!$B$2:$F$41,5,FALSE)</f>
        <v>Schleswig-Holstein</v>
      </c>
      <c r="Y159" s="15" t="str">
        <f>VLOOKUP(E159,Puertos!$N$3:$O$27,2,FALSE)</f>
        <v>Hamburgo</v>
      </c>
      <c r="Z159" s="15">
        <f t="shared" si="29"/>
        <v>2.5691067183101275</v>
      </c>
    </row>
    <row r="160" spans="2:29" s="15" customFormat="1" x14ac:dyDescent="0.25">
      <c r="B160" s="15" t="str">
        <f>VLOOKUP(F160,[1]NUTS_Europa!$A$2:$C$81,2,FALSE)</f>
        <v>DEF0</v>
      </c>
      <c r="C160" s="15">
        <f>VLOOKUP(F160,[1]NUTS_Europa!$A$2:$C$81,3,FALSE)</f>
        <v>1069</v>
      </c>
      <c r="D160" s="15" t="str">
        <f>VLOOKUP(G160,[1]NUTS_Europa!$A$2:$C$81,2,FALSE)</f>
        <v>FRH0</v>
      </c>
      <c r="E160" s="15">
        <f>VLOOKUP(G160,[1]NUTS_Europa!$A$2:$C$81,3,FALSE)</f>
        <v>283</v>
      </c>
      <c r="F160" s="15">
        <v>10</v>
      </c>
      <c r="G160" s="15">
        <v>23</v>
      </c>
      <c r="H160" s="15">
        <v>984916.23484788288</v>
      </c>
      <c r="I160" s="15">
        <v>2873303.2133122259</v>
      </c>
      <c r="J160" s="15">
        <f t="shared" si="23"/>
        <v>95776.773777074195</v>
      </c>
      <c r="K160" s="15">
        <v>119215.969</v>
      </c>
      <c r="L160" s="15">
        <v>51.223529411764709</v>
      </c>
      <c r="M160" s="15">
        <v>9.070760611057187</v>
      </c>
      <c r="N160" s="15">
        <v>3.5169117709311464</v>
      </c>
      <c r="O160" s="17">
        <v>1954.0243097469513</v>
      </c>
      <c r="P160" s="15">
        <f t="shared" si="24"/>
        <v>1.3660710467222501</v>
      </c>
      <c r="Q160" s="15">
        <f t="shared" si="25"/>
        <v>61.660361069544145</v>
      </c>
      <c r="R160" s="15">
        <v>759</v>
      </c>
      <c r="S160" s="15">
        <f t="shared" si="26"/>
        <v>382570.17505905643</v>
      </c>
      <c r="T160" s="15">
        <f t="shared" si="27"/>
        <v>95776.773777074195</v>
      </c>
      <c r="U160" s="15">
        <f t="shared" si="28"/>
        <v>478346.94883613061</v>
      </c>
      <c r="V160" s="15" t="str">
        <f>VLOOKUP(B160,NUTS_Europa!$B$2:$F$41,5,FALSE)</f>
        <v>Schleswig-Holstein</v>
      </c>
      <c r="W160" s="15" t="str">
        <f>VLOOKUP(C160,Puertos!$N$3:$O$27,2,FALSE)</f>
        <v>Hamburgo</v>
      </c>
      <c r="X160" s="15" t="str">
        <f>VLOOKUP(D160,NUTS_Europa!$B$2:$F$41,5,FALSE)</f>
        <v>Bretagne</v>
      </c>
      <c r="Y160" s="15" t="str">
        <f>VLOOKUP(E160,Puertos!$N$3:$O$27,2,FALSE)</f>
        <v>La Rochelle</v>
      </c>
      <c r="Z160" s="15">
        <f t="shared" si="29"/>
        <v>2.569181711231006</v>
      </c>
    </row>
    <row r="161" spans="2:26" s="15" customFormat="1" x14ac:dyDescent="0.25">
      <c r="B161" s="15" t="str">
        <f>VLOOKUP(G161,[1]NUTS_Europa!$A$2:$C$81,2,FALSE)</f>
        <v>FRH0</v>
      </c>
      <c r="C161" s="15">
        <f>VLOOKUP(G161,[1]NUTS_Europa!$A$2:$C$81,3,FALSE)</f>
        <v>283</v>
      </c>
      <c r="D161" s="15" t="str">
        <f>VLOOKUP(F161,[1]NUTS_Europa!$A$2:$C$81,2,FALSE)</f>
        <v>FRE1</v>
      </c>
      <c r="E161" s="15">
        <f>VLOOKUP(F161,[1]NUTS_Europa!$A$2:$C$81,3,FALSE)</f>
        <v>220</v>
      </c>
      <c r="F161" s="15">
        <v>21</v>
      </c>
      <c r="G161" s="15">
        <v>23</v>
      </c>
      <c r="H161" s="15">
        <v>1042310.8521902625</v>
      </c>
      <c r="I161" s="15">
        <v>1917259.8633479143</v>
      </c>
      <c r="J161" s="15">
        <f t="shared" si="23"/>
        <v>63908.662111597143</v>
      </c>
      <c r="K161" s="15">
        <v>156784.57750000001</v>
      </c>
      <c r="L161" s="15">
        <v>32.191978609625671</v>
      </c>
      <c r="M161" s="15">
        <v>7.122357210581189</v>
      </c>
      <c r="N161" s="15">
        <v>3.7250481842708929</v>
      </c>
      <c r="O161" s="17">
        <v>1954.0243097469513</v>
      </c>
      <c r="P161" s="15">
        <f t="shared" si="24"/>
        <v>1.4488236435566666</v>
      </c>
      <c r="Q161" s="15">
        <f t="shared" si="25"/>
        <v>40.763159463763529</v>
      </c>
      <c r="R161" s="15">
        <v>760</v>
      </c>
      <c r="S161" s="15">
        <f t="shared" si="26"/>
        <v>405397.33498360863</v>
      </c>
      <c r="T161" s="15">
        <f t="shared" si="27"/>
        <v>63908.662111597143</v>
      </c>
      <c r="U161" s="15">
        <f t="shared" si="28"/>
        <v>469305.99709520576</v>
      </c>
      <c r="V161" s="15" t="str">
        <f>VLOOKUP(B161,NUTS_Europa!$B$2:$F$41,5,FALSE)</f>
        <v>Bretagne</v>
      </c>
      <c r="W161" s="15" t="str">
        <f>VLOOKUP(C161,Puertos!$N$3:$O$27,2,FALSE)</f>
        <v>La Rochelle</v>
      </c>
      <c r="X161" s="15" t="str">
        <f>VLOOKUP(D161,NUTS_Europa!$B$2:$F$41,5,FALSE)</f>
        <v>Nord-Pas de Calais</v>
      </c>
      <c r="Y161" s="15" t="str">
        <f>VLOOKUP(E161,Puertos!$N$3:$O$27,2,FALSE)</f>
        <v>Zeebrugge</v>
      </c>
      <c r="Z161" s="15">
        <f t="shared" si="29"/>
        <v>1.6984649776568137</v>
      </c>
    </row>
    <row r="162" spans="2:26" s="15" customFormat="1" x14ac:dyDescent="0.25">
      <c r="B162" s="15" t="str">
        <f>VLOOKUP(F162,[1]NUTS_Europa!$A$2:$C$81,2,FALSE)</f>
        <v>FRE1</v>
      </c>
      <c r="C162" s="15">
        <f>VLOOKUP(F162,[1]NUTS_Europa!$A$2:$C$81,3,FALSE)</f>
        <v>220</v>
      </c>
      <c r="D162" s="15" t="str">
        <f>VLOOKUP(G162,[1]NUTS_Europa!$A$2:$C$81,2,FALSE)</f>
        <v>FRI1</v>
      </c>
      <c r="E162" s="15">
        <f>VLOOKUP(G162,[1]NUTS_Europa!$A$2:$C$81,3,FALSE)</f>
        <v>283</v>
      </c>
      <c r="F162" s="15">
        <v>21</v>
      </c>
      <c r="G162" s="15">
        <v>24</v>
      </c>
      <c r="H162" s="15">
        <v>878110.28139360668</v>
      </c>
      <c r="I162" s="15">
        <v>1917259.8633479143</v>
      </c>
      <c r="J162" s="15">
        <f t="shared" si="23"/>
        <v>63908.662111597143</v>
      </c>
      <c r="K162" s="15">
        <v>123840.01519999999</v>
      </c>
      <c r="L162" s="15">
        <v>32.191978609625671</v>
      </c>
      <c r="M162" s="15">
        <v>7.122357210581189</v>
      </c>
      <c r="N162" s="15">
        <v>3.7250481842708929</v>
      </c>
      <c r="O162" s="17">
        <v>1954.0243097469513</v>
      </c>
      <c r="P162" s="15">
        <f t="shared" si="24"/>
        <v>1.4507299904560833</v>
      </c>
      <c r="Q162" s="15">
        <f t="shared" si="25"/>
        <v>40.765065810662946</v>
      </c>
      <c r="R162" s="15">
        <v>761</v>
      </c>
      <c r="S162" s="15">
        <f t="shared" si="26"/>
        <v>341982.40052963968</v>
      </c>
      <c r="T162" s="15">
        <f t="shared" si="27"/>
        <v>63908.662111597143</v>
      </c>
      <c r="U162" s="15">
        <f t="shared" si="28"/>
        <v>405891.06264123681</v>
      </c>
      <c r="V162" s="15" t="str">
        <f>VLOOKUP(B162,NUTS_Europa!$B$2:$F$41,5,FALSE)</f>
        <v>Nord-Pas de Calais</v>
      </c>
      <c r="W162" s="15" t="str">
        <f>VLOOKUP(C162,Puertos!$N$3:$O$27,2,FALSE)</f>
        <v>Zeebrugge</v>
      </c>
      <c r="X162" s="15" t="str">
        <f>VLOOKUP(D162,NUTS_Europa!$B$2:$F$41,5,FALSE)</f>
        <v>Aquitaine</v>
      </c>
      <c r="Y162" s="15" t="str">
        <f>VLOOKUP(E162,Puertos!$N$3:$O$27,2,FALSE)</f>
        <v>La Rochelle</v>
      </c>
      <c r="Z162" s="15">
        <f t="shared" si="29"/>
        <v>1.6985444087776227</v>
      </c>
    </row>
    <row r="163" spans="2:26" s="15" customFormat="1" x14ac:dyDescent="0.25">
      <c r="B163" s="15" t="str">
        <f>VLOOKUP(G163,[1]NUTS_Europa!$A$2:$C$81,2,FALSE)</f>
        <v>FRI1</v>
      </c>
      <c r="C163" s="15">
        <f>VLOOKUP(G163,[1]NUTS_Europa!$A$2:$C$81,3,FALSE)</f>
        <v>283</v>
      </c>
      <c r="D163" s="15" t="str">
        <f>VLOOKUP(F163,[1]NUTS_Europa!$A$2:$C$81,2,FALSE)</f>
        <v>ES13</v>
      </c>
      <c r="E163" s="15">
        <f>VLOOKUP(F163,[1]NUTS_Europa!$A$2:$C$81,3,FALSE)</f>
        <v>163</v>
      </c>
      <c r="F163" s="15">
        <v>13</v>
      </c>
      <c r="G163" s="15">
        <v>24</v>
      </c>
      <c r="H163" s="15">
        <v>958690.06385651685</v>
      </c>
      <c r="I163" s="15">
        <v>1119542.8771071408</v>
      </c>
      <c r="J163" s="15">
        <f t="shared" si="23"/>
        <v>37318.09590357136</v>
      </c>
      <c r="K163" s="15">
        <v>127001.217</v>
      </c>
      <c r="L163" s="15">
        <v>10.04812834224599</v>
      </c>
      <c r="M163" s="15">
        <v>12.620533987805157</v>
      </c>
      <c r="N163" s="15">
        <v>4.1324233170732931</v>
      </c>
      <c r="O163" s="17">
        <v>1954.0243097469513</v>
      </c>
      <c r="P163" s="15">
        <f t="shared" si="24"/>
        <v>1.6114981537858333</v>
      </c>
      <c r="Q163" s="15">
        <f t="shared" si="25"/>
        <v>24.28016048383698</v>
      </c>
      <c r="R163" s="15">
        <v>762</v>
      </c>
      <c r="S163" s="15">
        <f t="shared" si="26"/>
        <v>373855.03599659377</v>
      </c>
      <c r="T163" s="15">
        <f t="shared" si="27"/>
        <v>37318.09590357136</v>
      </c>
      <c r="U163" s="15">
        <f t="shared" si="28"/>
        <v>411173.13190016511</v>
      </c>
      <c r="V163" s="15" t="str">
        <f>VLOOKUP(B163,NUTS_Europa!$B$2:$F$41,5,FALSE)</f>
        <v>Aquitaine</v>
      </c>
      <c r="W163" s="15" t="str">
        <f>VLOOKUP(C163,Puertos!$N$3:$O$27,2,FALSE)</f>
        <v>La Rochelle</v>
      </c>
      <c r="X163" s="15" t="str">
        <f>VLOOKUP(D163,NUTS_Europa!$B$2:$F$41,5,FALSE)</f>
        <v>Cantabria</v>
      </c>
      <c r="Y163" s="15" t="str">
        <f>VLOOKUP(E163,Puertos!$N$3:$O$27,2,FALSE)</f>
        <v>Bilbao</v>
      </c>
      <c r="Z163" s="15">
        <f t="shared" si="29"/>
        <v>1.0116733534932074</v>
      </c>
    </row>
    <row r="164" spans="2:26" s="15" customFormat="1" x14ac:dyDescent="0.25">
      <c r="B164" s="15" t="str">
        <f>VLOOKUP(F164,[1]NUTS_Europa!$A$2:$C$81,2,FALSE)</f>
        <v>ES13</v>
      </c>
      <c r="C164" s="15">
        <f>VLOOKUP(F164,[1]NUTS_Europa!$A$2:$C$81,3,FALSE)</f>
        <v>163</v>
      </c>
      <c r="D164" s="15" t="str">
        <f>VLOOKUP(G164,[1]NUTS_Europa!$A$2:$C$81,2,FALSE)</f>
        <v>FRI3</v>
      </c>
      <c r="E164" s="15">
        <f>VLOOKUP(G164,[1]NUTS_Europa!$A$2:$C$81,3,FALSE)</f>
        <v>283</v>
      </c>
      <c r="F164" s="15">
        <v>13</v>
      </c>
      <c r="G164" s="15">
        <v>25</v>
      </c>
      <c r="H164" s="15">
        <v>649531.17665343825</v>
      </c>
      <c r="I164" s="15">
        <v>1119542.8771071408</v>
      </c>
      <c r="J164" s="15">
        <f t="shared" si="23"/>
        <v>37318.09590357136</v>
      </c>
      <c r="K164" s="15">
        <v>113696.3812</v>
      </c>
      <c r="L164" s="15">
        <v>10.04812834224599</v>
      </c>
      <c r="M164" s="15">
        <v>12.620533987805157</v>
      </c>
      <c r="N164" s="15">
        <v>4.1324233170732931</v>
      </c>
      <c r="O164" s="17">
        <v>1954.0243097469513</v>
      </c>
      <c r="P164" s="15">
        <f t="shared" si="24"/>
        <v>1.6136129807593054</v>
      </c>
      <c r="Q164" s="15">
        <f t="shared" si="25"/>
        <v>24.282275310810451</v>
      </c>
      <c r="R164" s="15">
        <v>763</v>
      </c>
      <c r="S164" s="15">
        <f t="shared" si="26"/>
        <v>253626.46990341344</v>
      </c>
      <c r="T164" s="15">
        <f t="shared" si="27"/>
        <v>37318.09590357136</v>
      </c>
      <c r="U164" s="15">
        <f t="shared" si="28"/>
        <v>290944.56580698479</v>
      </c>
      <c r="V164" s="15" t="str">
        <f>VLOOKUP(B164,NUTS_Europa!$B$2:$F$41,5,FALSE)</f>
        <v>Cantabria</v>
      </c>
      <c r="W164" s="15" t="str">
        <f>VLOOKUP(C164,Puertos!$N$3:$O$27,2,FALSE)</f>
        <v>Bilbao</v>
      </c>
      <c r="X164" s="15" t="str">
        <f>VLOOKUP(D164,NUTS_Europa!$B$2:$F$41,5,FALSE)</f>
        <v>Poitou-Charentes</v>
      </c>
      <c r="Y164" s="15" t="str">
        <f>VLOOKUP(E164,Puertos!$N$3:$O$27,2,FALSE)</f>
        <v>La Rochelle</v>
      </c>
      <c r="Z164" s="15">
        <f t="shared" si="29"/>
        <v>1.0117614712837688</v>
      </c>
    </row>
    <row r="165" spans="2:26" s="15" customFormat="1" x14ac:dyDescent="0.25">
      <c r="B165" s="15" t="str">
        <f>VLOOKUP(G165,[1]NUTS_Europa!$A$2:$C$81,2,FALSE)</f>
        <v>FRI3</v>
      </c>
      <c r="C165" s="15">
        <f>VLOOKUP(G165,[1]NUTS_Europa!$A$2:$C$81,3,FALSE)</f>
        <v>283</v>
      </c>
      <c r="D165" s="15" t="str">
        <f>VLOOKUP(F165,[1]NUTS_Europa!$A$2:$C$81,2,FALSE)</f>
        <v>ES21</v>
      </c>
      <c r="E165" s="15">
        <f>VLOOKUP(F165,[1]NUTS_Europa!$A$2:$C$81,3,FALSE)</f>
        <v>163</v>
      </c>
      <c r="F165" s="15">
        <v>14</v>
      </c>
      <c r="G165" s="15">
        <v>25</v>
      </c>
      <c r="H165" s="15">
        <v>534590.77709577931</v>
      </c>
      <c r="I165" s="15">
        <v>1119542.8771071408</v>
      </c>
      <c r="J165" s="15">
        <f t="shared" si="23"/>
        <v>37318.09590357136</v>
      </c>
      <c r="K165" s="15">
        <v>120437.3524</v>
      </c>
      <c r="L165" s="15">
        <v>10.04812834224599</v>
      </c>
      <c r="M165" s="15">
        <v>12.620533987805157</v>
      </c>
      <c r="N165" s="15">
        <v>4.1324233170732931</v>
      </c>
      <c r="O165" s="17">
        <v>1954.0243097469513</v>
      </c>
      <c r="P165" s="15">
        <f t="shared" si="24"/>
        <v>1.6157278077327777</v>
      </c>
      <c r="Q165" s="15">
        <f t="shared" si="25"/>
        <v>24.284390137783923</v>
      </c>
      <c r="R165" s="15">
        <v>764</v>
      </c>
      <c r="S165" s="15">
        <f t="shared" si="26"/>
        <v>209018.56321023317</v>
      </c>
      <c r="T165" s="15">
        <f t="shared" si="27"/>
        <v>37318.09590357136</v>
      </c>
      <c r="U165" s="15">
        <f t="shared" si="28"/>
        <v>246336.65911380452</v>
      </c>
      <c r="V165" s="15" t="str">
        <f>VLOOKUP(B165,NUTS_Europa!$B$2:$F$41,5,FALSE)</f>
        <v>Poitou-Charentes</v>
      </c>
      <c r="W165" s="15" t="str">
        <f>VLOOKUP(C165,Puertos!$N$3:$O$27,2,FALSE)</f>
        <v>La Rochelle</v>
      </c>
      <c r="X165" s="15" t="str">
        <f>VLOOKUP(D165,NUTS_Europa!$B$2:$F$41,5,FALSE)</f>
        <v>País Vasco</v>
      </c>
      <c r="Y165" s="15" t="str">
        <f>VLOOKUP(E165,Puertos!$N$3:$O$27,2,FALSE)</f>
        <v>Bilbao</v>
      </c>
      <c r="Z165" s="15">
        <f t="shared" si="29"/>
        <v>1.0118495890743302</v>
      </c>
    </row>
    <row r="166" spans="2:26" s="15" customFormat="1" x14ac:dyDescent="0.25">
      <c r="B166" s="15" t="str">
        <f>VLOOKUP(G166,[1]NUTS_Europa!$A$2:$C$81,2,FALSE)</f>
        <v>ES21</v>
      </c>
      <c r="C166" s="15">
        <f>VLOOKUP(G166,[1]NUTS_Europa!$A$2:$C$81,3,FALSE)</f>
        <v>163</v>
      </c>
      <c r="D166" s="15" t="str">
        <f>VLOOKUP(F166,[1]NUTS_Europa!$A$2:$C$81,2,FALSE)</f>
        <v>BE23</v>
      </c>
      <c r="E166" s="15">
        <f>VLOOKUP(F166,[1]NUTS_Europa!$A$2:$C$81,3,FALSE)</f>
        <v>253</v>
      </c>
      <c r="F166" s="15">
        <v>2</v>
      </c>
      <c r="G166" s="15">
        <v>14</v>
      </c>
      <c r="H166" s="15">
        <v>804712.5668415688</v>
      </c>
      <c r="I166" s="15">
        <v>2684917.1547121448</v>
      </c>
      <c r="J166" s="15">
        <f t="shared" si="23"/>
        <v>89497.238490404823</v>
      </c>
      <c r="K166" s="15">
        <v>145277.79319999999</v>
      </c>
      <c r="L166" s="15">
        <v>41.492513368983957</v>
      </c>
      <c r="M166" s="15">
        <v>15.333432064155236</v>
      </c>
      <c r="N166" s="15">
        <v>7.7414984459891301</v>
      </c>
      <c r="O166" s="17">
        <v>3277.8554623696641</v>
      </c>
      <c r="P166" s="15">
        <f t="shared" si="24"/>
        <v>1.8067441896600003</v>
      </c>
      <c r="Q166" s="15">
        <f t="shared" si="25"/>
        <v>58.632689622799191</v>
      </c>
      <c r="R166" s="15">
        <v>765</v>
      </c>
      <c r="S166" s="15">
        <f t="shared" si="26"/>
        <v>187807.27847858184</v>
      </c>
      <c r="T166" s="15">
        <f t="shared" si="27"/>
        <v>89497.238490404823</v>
      </c>
      <c r="U166" s="15">
        <f t="shared" si="28"/>
        <v>277304.51696898666</v>
      </c>
      <c r="V166" s="15" t="str">
        <f>VLOOKUP(B166,NUTS_Europa!$B$2:$F$41,5,FALSE)</f>
        <v>País Vasco</v>
      </c>
      <c r="W166" s="15" t="str">
        <f>VLOOKUP(C166,Puertos!$N$3:$O$27,2,FALSE)</f>
        <v>Bilbao</v>
      </c>
      <c r="X166" s="15" t="str">
        <f>VLOOKUP(D166,NUTS_Europa!$B$2:$F$41,5,FALSE)</f>
        <v>Prov. Oost-Vlaanderen</v>
      </c>
      <c r="Y166" s="15" t="str">
        <f>VLOOKUP(E166,Puertos!$N$3:$O$27,2,FALSE)</f>
        <v>Amberes</v>
      </c>
      <c r="Z166" s="15">
        <f t="shared" si="29"/>
        <v>2.4430287342832995</v>
      </c>
    </row>
    <row r="167" spans="2:26" s="15" customFormat="1" x14ac:dyDescent="0.25">
      <c r="B167" s="15" t="str">
        <f>VLOOKUP(F167,[1]NUTS_Europa!$A$2:$C$81,2,FALSE)</f>
        <v>BE23</v>
      </c>
      <c r="C167" s="15">
        <f>VLOOKUP(F167,[1]NUTS_Europa!$A$2:$C$81,3,FALSE)</f>
        <v>253</v>
      </c>
      <c r="D167" s="15" t="str">
        <f>VLOOKUP(G167,[1]NUTS_Europa!$A$2:$C$81,2,FALSE)</f>
        <v>BE25</v>
      </c>
      <c r="E167" s="15">
        <f>VLOOKUP(G167,[1]NUTS_Europa!$A$2:$C$81,3,FALSE)</f>
        <v>235</v>
      </c>
      <c r="F167" s="15">
        <v>2</v>
      </c>
      <c r="G167" s="15">
        <v>3</v>
      </c>
      <c r="H167" s="15">
        <v>344400.97033229365</v>
      </c>
      <c r="I167" s="15">
        <v>999068.98024717218</v>
      </c>
      <c r="J167" s="15">
        <v>135416.16140000001</v>
      </c>
      <c r="K167" s="15">
        <v>6.7272727272727275</v>
      </c>
      <c r="L167" s="15">
        <v>11.939357467884655</v>
      </c>
      <c r="M167" s="15">
        <v>3.1211647332681993</v>
      </c>
      <c r="N167" s="15">
        <v>1522.6567990315486</v>
      </c>
    </row>
    <row r="168" spans="2:26" s="15" customFormat="1" x14ac:dyDescent="0.25">
      <c r="B168" s="15" t="str">
        <f>VLOOKUP(G168,[1]NUTS_Europa!$A$2:$C$81,2,FALSE)</f>
        <v>BE25</v>
      </c>
      <c r="C168" s="15">
        <f>VLOOKUP(G168,[1]NUTS_Europa!$A$2:$C$81,3,FALSE)</f>
        <v>235</v>
      </c>
      <c r="D168" s="15" t="str">
        <f>VLOOKUP(F168,[1]NUTS_Europa!$A$2:$C$81,2,FALSE)</f>
        <v>BE21</v>
      </c>
      <c r="E168" s="15">
        <f>VLOOKUP(F168,[1]NUTS_Europa!$A$2:$C$81,3,FALSE)</f>
        <v>253</v>
      </c>
      <c r="F168" s="15">
        <v>1</v>
      </c>
      <c r="G168" s="15">
        <v>3</v>
      </c>
      <c r="H168" s="16">
        <v>276426.52550992725</v>
      </c>
      <c r="I168" s="16">
        <v>999068.98024717218</v>
      </c>
      <c r="J168" s="15">
        <v>135416.16140000001</v>
      </c>
      <c r="K168" s="15">
        <v>6.7272727272727275</v>
      </c>
      <c r="L168" s="15">
        <v>11.939357467884655</v>
      </c>
      <c r="M168" s="15">
        <v>3.1211647332681993</v>
      </c>
      <c r="N168" s="15">
        <v>1522.6567990315486</v>
      </c>
    </row>
    <row r="169" spans="2:26" s="15" customFormat="1" x14ac:dyDescent="0.25"/>
    <row r="170" spans="2:26" s="15" customFormat="1" x14ac:dyDescent="0.25"/>
    <row r="171" spans="2:26" s="15" customFormat="1" x14ac:dyDescent="0.25"/>
    <row r="172" spans="2:26" s="15" customFormat="1" x14ac:dyDescent="0.25"/>
    <row r="173" spans="2:26" s="15" customFormat="1" x14ac:dyDescent="0.25"/>
    <row r="174" spans="2:26" s="15" customFormat="1" x14ac:dyDescent="0.25"/>
    <row r="175" spans="2:26" s="15" customFormat="1" x14ac:dyDescent="0.25"/>
    <row r="176" spans="2:26" s="15" customFormat="1" x14ac:dyDescent="0.25"/>
    <row r="177" s="15" customFormat="1" x14ac:dyDescent="0.25"/>
  </sheetData>
  <autoFilter ref="B3:I83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094E-3F79-4D21-892F-7A3D089FA239}">
  <dimension ref="B3:AC154"/>
  <sheetViews>
    <sheetView workbookViewId="0">
      <selection activeCell="O17" sqref="O17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3" width="12" bestFit="1" customWidth="1"/>
    <col min="14" max="14" width="12.5703125" bestFit="1" customWidth="1"/>
  </cols>
  <sheetData>
    <row r="3" spans="2:14" x14ac:dyDescent="0.25">
      <c r="B3" t="s">
        <v>7</v>
      </c>
      <c r="C3" t="s">
        <v>8</v>
      </c>
      <c r="D3" t="s">
        <v>9</v>
      </c>
      <c r="E3" t="s">
        <v>10</v>
      </c>
      <c r="F3" t="s">
        <v>0</v>
      </c>
      <c r="G3" t="s">
        <v>1</v>
      </c>
      <c r="H3" t="s">
        <v>11</v>
      </c>
      <c r="I3" t="s">
        <v>12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2:14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276426.52550992725</v>
      </c>
      <c r="I4" s="16">
        <v>969126.34259901021</v>
      </c>
      <c r="J4" s="15">
        <v>135416.16140000001</v>
      </c>
      <c r="K4" s="15">
        <v>7.3999999999999995</v>
      </c>
      <c r="L4" s="15">
        <v>9.5271832899490434</v>
      </c>
      <c r="M4" s="15">
        <v>3.1211647332681993</v>
      </c>
      <c r="N4" s="15">
        <v>1522.6567990315486</v>
      </c>
    </row>
    <row r="5" spans="2:14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FRD2</v>
      </c>
      <c r="E5" s="15">
        <f>VLOOKUP(G5,NUTS_Europa!$A$2:$C$81,3,FALSE)</f>
        <v>269</v>
      </c>
      <c r="F5" s="15">
        <v>1</v>
      </c>
      <c r="G5" s="15">
        <v>20</v>
      </c>
      <c r="H5" s="15">
        <v>2244557.1853842488</v>
      </c>
      <c r="I5" s="15">
        <v>1722897.6561985598</v>
      </c>
      <c r="J5" s="15">
        <v>191087.21979999999</v>
      </c>
      <c r="K5" s="15">
        <v>16.23</v>
      </c>
      <c r="L5" s="15">
        <v>15.175920556863469</v>
      </c>
      <c r="M5" s="15">
        <v>32.426629436406841</v>
      </c>
      <c r="N5" s="15">
        <v>13729.874799552772</v>
      </c>
    </row>
    <row r="6" spans="2:14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344400.97033229365</v>
      </c>
      <c r="I6" s="15">
        <v>969126.34259901021</v>
      </c>
      <c r="J6" s="15">
        <v>135416.16140000001</v>
      </c>
      <c r="K6" s="15">
        <v>7.3999999999999995</v>
      </c>
      <c r="L6" s="15">
        <v>9.5271832899490434</v>
      </c>
      <c r="M6" s="15">
        <v>3.1211647332681993</v>
      </c>
      <c r="N6" s="15">
        <v>1522.6567990315486</v>
      </c>
    </row>
    <row r="7" spans="2:14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ES21</v>
      </c>
      <c r="E7" s="15">
        <f>VLOOKUP(G7,NUTS_Europa!$A$2:$C$81,3,FALSE)</f>
        <v>163</v>
      </c>
      <c r="F7" s="15">
        <v>2</v>
      </c>
      <c r="G7" s="15">
        <v>14</v>
      </c>
      <c r="H7" s="15">
        <v>757376.53368601808</v>
      </c>
      <c r="I7" s="15">
        <v>2768374.3630003608</v>
      </c>
      <c r="J7" s="15">
        <v>145277.79319999999</v>
      </c>
      <c r="K7" s="15">
        <v>45.641764705882352</v>
      </c>
      <c r="L7" s="15">
        <v>10.59325701653535</v>
      </c>
      <c r="M7" s="15">
        <v>7.2861161862696395</v>
      </c>
      <c r="N7" s="15">
        <v>3085.0404359375229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33359.780399795411</v>
      </c>
      <c r="I8" s="15">
        <v>10320455.226624062</v>
      </c>
      <c r="J8" s="15">
        <v>114346.8514</v>
      </c>
      <c r="K8" s="15">
        <v>59.172941176470594</v>
      </c>
      <c r="L8" s="15">
        <v>8.9749624533531591</v>
      </c>
      <c r="M8" s="15">
        <v>3.1948865603431971E-2</v>
      </c>
      <c r="N8" s="15">
        <v>15.609481269928793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209683.6545373543</v>
      </c>
      <c r="I9" s="15">
        <v>9422984.1911175177</v>
      </c>
      <c r="J9" s="15">
        <v>163171.4883</v>
      </c>
      <c r="K9" s="15">
        <v>34.290588235294123</v>
      </c>
      <c r="L9" s="15">
        <v>8.956432464424493</v>
      </c>
      <c r="M9" s="15">
        <v>0.21124840029478631</v>
      </c>
      <c r="N9" s="15">
        <v>89.445438457960648</v>
      </c>
    </row>
    <row r="10" spans="2:14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FRD2</v>
      </c>
      <c r="E10" s="15">
        <f>VLOOKUP(G10,NUTS_Europa!$A$2:$C$81,3,FALSE)</f>
        <v>269</v>
      </c>
      <c r="F10" s="15">
        <v>5</v>
      </c>
      <c r="G10" s="15">
        <v>20</v>
      </c>
      <c r="H10" s="15">
        <v>1838476.5145307139</v>
      </c>
      <c r="I10" s="15">
        <v>2277160.8599355426</v>
      </c>
      <c r="J10" s="15">
        <v>145277.79319999999</v>
      </c>
      <c r="K10" s="15">
        <v>30.65</v>
      </c>
      <c r="L10" s="15">
        <v>12.764595605629449</v>
      </c>
      <c r="M10" s="15">
        <v>28.10176181625669</v>
      </c>
      <c r="N10" s="15">
        <v>13729.874799552772</v>
      </c>
    </row>
    <row r="11" spans="2:14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FRF2</v>
      </c>
      <c r="E11" s="15">
        <f>VLOOKUP(G11,NUTS_Europa!$A$2:$C$81,3,FALSE)</f>
        <v>269</v>
      </c>
      <c r="F11" s="15">
        <v>5</v>
      </c>
      <c r="G11" s="15">
        <v>27</v>
      </c>
      <c r="H11" s="15">
        <v>4185634.3091887389</v>
      </c>
      <c r="I11" s="15">
        <v>2277160.8599355426</v>
      </c>
      <c r="J11" s="15">
        <v>163029.68049999999</v>
      </c>
      <c r="K11" s="15">
        <v>30.65</v>
      </c>
      <c r="L11" s="15">
        <v>12.764595605629449</v>
      </c>
      <c r="M11" s="15">
        <v>28.10176181625669</v>
      </c>
      <c r="N11" s="15">
        <v>13729.874799552772</v>
      </c>
    </row>
    <row r="12" spans="2:14" s="15" customFormat="1" x14ac:dyDescent="0.25">
      <c r="B12" s="15" t="str">
        <f>VLOOKUP(F12,[1]NUTS_Europa!$A$2:$C$81,2,FALSE)</f>
        <v>DE80</v>
      </c>
      <c r="C12" s="15">
        <f>VLOOKUP(F12,[1]NUTS_Europa!$A$2:$C$81,3,FALSE)</f>
        <v>1069</v>
      </c>
      <c r="D12" s="15" t="str">
        <f>VLOOKUP(G12,[1]NUTS_Europa!$A$2:$C$81,2,FALSE)</f>
        <v>ES11</v>
      </c>
      <c r="E12" s="15">
        <f>VLOOKUP(G12,[1]NUTS_Europa!$A$2:$C$81,3,FALSE)</f>
        <v>288</v>
      </c>
      <c r="F12" s="15">
        <v>6</v>
      </c>
      <c r="G12" s="15">
        <v>11</v>
      </c>
      <c r="H12" s="15">
        <v>507486.76789287879</v>
      </c>
      <c r="I12" s="15">
        <v>3781017.1080237161</v>
      </c>
      <c r="J12" s="15">
        <v>142841.86170000001</v>
      </c>
      <c r="K12" s="15">
        <v>68.161764705882348</v>
      </c>
      <c r="L12" s="15">
        <v>10.031648928445321</v>
      </c>
      <c r="M12" s="15">
        <v>1.6633276750070858</v>
      </c>
      <c r="N12" s="15">
        <v>960.48207726886733</v>
      </c>
    </row>
    <row r="13" spans="2:14" s="15" customFormat="1" x14ac:dyDescent="0.25">
      <c r="B13" s="15" t="str">
        <f>VLOOKUP(F13,[1]NUTS_Europa!$A$2:$C$81,2,FALSE)</f>
        <v>DE80</v>
      </c>
      <c r="C13" s="15">
        <f>VLOOKUP(F13,[1]NUTS_Europa!$A$2:$C$81,3,FALSE)</f>
        <v>1069</v>
      </c>
      <c r="D13" s="15" t="str">
        <f>VLOOKUP(G13,[1]NUTS_Europa!$A$2:$C$81,2,FALSE)</f>
        <v>FRG0</v>
      </c>
      <c r="E13" s="15">
        <f>VLOOKUP(G13,[1]NUTS_Europa!$A$2:$C$81,3,FALSE)</f>
        <v>282</v>
      </c>
      <c r="F13" s="15">
        <v>6</v>
      </c>
      <c r="G13" s="15">
        <v>22</v>
      </c>
      <c r="H13" s="15">
        <v>423669.86218098999</v>
      </c>
      <c r="I13" s="15">
        <v>3116236.8079592995</v>
      </c>
      <c r="J13" s="15">
        <v>137713.6226</v>
      </c>
      <c r="K13" s="15">
        <v>54.948235294117644</v>
      </c>
      <c r="L13" s="15">
        <v>10.522443046726538</v>
      </c>
      <c r="M13" s="15">
        <v>1.4407050147900764</v>
      </c>
      <c r="N13" s="15">
        <v>703.89535024500003</v>
      </c>
    </row>
    <row r="14" spans="2:14" s="15" customFormat="1" x14ac:dyDescent="0.25">
      <c r="B14" s="15" t="str">
        <f>VLOOKUP(F14,NUTS_Europa!$A$2:$C$81,2,FALSE)</f>
        <v>DE93</v>
      </c>
      <c r="C14" s="15">
        <f>VLOOKUP(F14,NUTS_Europa!$A$2:$C$81,3,FALSE)</f>
        <v>1069</v>
      </c>
      <c r="D14" s="15" t="str">
        <f>VLOOKUP(G14,NUTS_Europa!$A$2:$C$81,2,FALSE)</f>
        <v>NL12</v>
      </c>
      <c r="E14" s="15">
        <f>VLOOKUP(G14,NUTS_Europa!$A$2:$C$81,3,FALSE)</f>
        <v>218</v>
      </c>
      <c r="F14" s="15">
        <v>7</v>
      </c>
      <c r="G14" s="15">
        <v>31</v>
      </c>
      <c r="H14" s="15">
        <v>1437103.5351032251</v>
      </c>
      <c r="I14" s="15">
        <v>1501591.5103655283</v>
      </c>
      <c r="J14" s="15">
        <v>163171.4883</v>
      </c>
      <c r="K14" s="15">
        <v>15.88058823529412</v>
      </c>
      <c r="L14" s="15">
        <v>6.7073628486414769</v>
      </c>
      <c r="M14" s="15">
        <v>8.8226761772044497</v>
      </c>
      <c r="N14" s="15">
        <v>5443.4838231684107</v>
      </c>
    </row>
    <row r="15" spans="2:14" s="15" customFormat="1" x14ac:dyDescent="0.25">
      <c r="B15" s="15" t="str">
        <f>VLOOKUP(F15,NUTS_Europa!$A$2:$C$81,2,FALSE)</f>
        <v>DE93</v>
      </c>
      <c r="C15" s="15">
        <f>VLOOKUP(F15,NUTS_Europa!$A$2:$C$81,3,FALSE)</f>
        <v>1069</v>
      </c>
      <c r="D15" s="15" t="str">
        <f>VLOOKUP(G15,NUTS_Europa!$A$2:$C$81,2,FALSE)</f>
        <v>NL32</v>
      </c>
      <c r="E15" s="15">
        <f>VLOOKUP(G15,NUTS_Europa!$A$2:$C$81,3,FALSE)</f>
        <v>218</v>
      </c>
      <c r="F15" s="15">
        <v>7</v>
      </c>
      <c r="G15" s="15">
        <v>32</v>
      </c>
      <c r="H15" s="15">
        <v>595867.00072239654</v>
      </c>
      <c r="I15" s="15">
        <v>1501591.5103655283</v>
      </c>
      <c r="J15" s="15">
        <v>199058.85829999999</v>
      </c>
      <c r="K15" s="15">
        <v>15.88058823529412</v>
      </c>
      <c r="L15" s="15">
        <v>6.7073628486414769</v>
      </c>
      <c r="M15" s="15">
        <v>8.8226761772044497</v>
      </c>
      <c r="N15" s="15">
        <v>5443.4838231684107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33642.614834717759</v>
      </c>
      <c r="I16" s="15">
        <v>10320455.226624062</v>
      </c>
      <c r="J16" s="15">
        <v>117061.7148</v>
      </c>
      <c r="K16" s="15">
        <v>59.172941176470594</v>
      </c>
      <c r="L16" s="15">
        <v>8.9749624533531591</v>
      </c>
      <c r="M16" s="15">
        <v>3.1948865603431971E-2</v>
      </c>
      <c r="N16" s="15">
        <v>15.609481269928793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211304.35221494947</v>
      </c>
      <c r="I17" s="15">
        <v>9422984.1911175177</v>
      </c>
      <c r="J17" s="15">
        <v>113696.3812</v>
      </c>
      <c r="K17" s="15">
        <v>34.290588235294123</v>
      </c>
      <c r="L17" s="15">
        <v>8.956432464424493</v>
      </c>
      <c r="M17" s="15">
        <v>0.21124840029478631</v>
      </c>
      <c r="N17" s="15">
        <v>89.445438457960648</v>
      </c>
    </row>
    <row r="18" spans="2:14" s="15" customFormat="1" x14ac:dyDescent="0.25">
      <c r="B18" s="15" t="str">
        <f>VLOOKUP(F18,[1]NUTS_Europa!$A$2:$C$81,2,FALSE)</f>
        <v>DEA1</v>
      </c>
      <c r="C18" s="15">
        <f>VLOOKUP(F18,[1]NUTS_Europa!$A$2:$C$81,3,FALSE)</f>
        <v>253</v>
      </c>
      <c r="D18" s="15" t="str">
        <f>VLOOKUP(G18,[1]NUTS_Europa!$A$2:$C$81,2,FALSE)</f>
        <v>ES11</v>
      </c>
      <c r="E18" s="15">
        <f>VLOOKUP(G18,[1]NUTS_Europa!$A$2:$C$81,3,FALSE)</f>
        <v>288</v>
      </c>
      <c r="F18" s="15">
        <v>9</v>
      </c>
      <c r="G18" s="15">
        <v>11</v>
      </c>
      <c r="H18" s="15">
        <v>527683.67123114981</v>
      </c>
      <c r="I18" s="15">
        <v>3167814.4908417501</v>
      </c>
      <c r="J18" s="15">
        <v>142392.87169999999</v>
      </c>
      <c r="K18" s="15">
        <v>52.185294117647061</v>
      </c>
      <c r="L18" s="15">
        <v>12.442973879679341</v>
      </c>
      <c r="M18" s="15">
        <v>1.9658765253323622</v>
      </c>
      <c r="N18" s="15">
        <v>960.48207726886733</v>
      </c>
    </row>
    <row r="19" spans="2:14" s="15" customFormat="1" x14ac:dyDescent="0.25">
      <c r="B19" s="15" t="str">
        <f>VLOOKUP(F19,[1]NUTS_Europa!$A$2:$C$81,2,FALSE)</f>
        <v>DEA1</v>
      </c>
      <c r="C19" s="15">
        <f>VLOOKUP(F19,[1]NUTS_Europa!$A$2:$C$81,3,FALSE)</f>
        <v>253</v>
      </c>
      <c r="D19" s="15" t="str">
        <f>VLOOKUP(G19,[1]NUTS_Europa!$A$2:$C$81,2,FALSE)</f>
        <v>FRG0</v>
      </c>
      <c r="E19" s="15">
        <f>VLOOKUP(G19,[1]NUTS_Europa!$A$2:$C$81,3,FALSE)</f>
        <v>282</v>
      </c>
      <c r="F19" s="15">
        <v>9</v>
      </c>
      <c r="G19" s="15">
        <v>22</v>
      </c>
      <c r="H19" s="15">
        <v>437652.69646979118</v>
      </c>
      <c r="I19" s="15">
        <v>2507315.1441516047</v>
      </c>
      <c r="J19" s="15">
        <v>507158.32770000002</v>
      </c>
      <c r="K19" s="15">
        <v>39.289411764705882</v>
      </c>
      <c r="L19" s="15">
        <v>12.933767997960558</v>
      </c>
      <c r="M19" s="15">
        <v>1.6624298486063329</v>
      </c>
      <c r="N19" s="15">
        <v>703.89535024500003</v>
      </c>
    </row>
    <row r="20" spans="2:14" s="15" customFormat="1" x14ac:dyDescent="0.25">
      <c r="B20" s="15" t="str">
        <f>VLOOKUP(F20,NUTS_Europa!$A$2:$C$81,2,FALSE)</f>
        <v>DEF0</v>
      </c>
      <c r="C20" s="15">
        <f>VLOOKUP(F20,NUTS_Europa!$A$2:$C$81,3,FALSE)</f>
        <v>1069</v>
      </c>
      <c r="D20" s="15" t="str">
        <f>VLOOKUP(G20,NUTS_Europa!$A$2:$C$81,2,FALSE)</f>
        <v>FRH0</v>
      </c>
      <c r="E20" s="15">
        <f>VLOOKUP(G20,NUTS_Europa!$A$2:$C$81,3,FALSE)</f>
        <v>283</v>
      </c>
      <c r="F20" s="15">
        <v>10</v>
      </c>
      <c r="G20" s="15">
        <v>23</v>
      </c>
      <c r="H20" s="15">
        <v>984916.23484788288</v>
      </c>
      <c r="I20" s="15">
        <v>3052367.251984912</v>
      </c>
      <c r="J20" s="15">
        <v>119215.969</v>
      </c>
      <c r="K20" s="15">
        <v>56.345882352941175</v>
      </c>
      <c r="L20" s="15">
        <v>7.100507839826439</v>
      </c>
      <c r="M20" s="15">
        <v>3.5169117709311464</v>
      </c>
      <c r="N20" s="15">
        <v>1954.0243097469513</v>
      </c>
    </row>
    <row r="21" spans="2:14" s="15" customFormat="1" x14ac:dyDescent="0.25">
      <c r="B21" s="15" t="str">
        <f>VLOOKUP(F21,NUTS_Europa!$A$2:$C$81,2,FALSE)</f>
        <v>DEF0</v>
      </c>
      <c r="C21" s="15">
        <f>VLOOKUP(F21,NUTS_Europa!$A$2:$C$81,3,FALSE)</f>
        <v>1069</v>
      </c>
      <c r="D21" s="15" t="str">
        <f>VLOOKUP(G21,NUTS_Europa!$A$2:$C$81,2,FALSE)</f>
        <v>NL32</v>
      </c>
      <c r="E21" s="15">
        <f>VLOOKUP(G21,NUTS_Europa!$A$2:$C$81,3,FALSE)</f>
        <v>218</v>
      </c>
      <c r="F21" s="15">
        <v>10</v>
      </c>
      <c r="G21" s="15">
        <v>32</v>
      </c>
      <c r="H21" s="15">
        <v>948943.33715751057</v>
      </c>
      <c r="I21" s="15">
        <v>1501591.5103655283</v>
      </c>
      <c r="J21" s="15">
        <v>118487.9544</v>
      </c>
      <c r="K21" s="15">
        <v>15.88058823529412</v>
      </c>
      <c r="L21" s="15">
        <v>6.7073628486414769</v>
      </c>
      <c r="M21" s="15">
        <v>8.8226761772044497</v>
      </c>
      <c r="N21" s="15">
        <v>5443.4838231684107</v>
      </c>
    </row>
    <row r="22" spans="2:14" s="15" customFormat="1" x14ac:dyDescent="0.25">
      <c r="B22" s="15" t="str">
        <f>VLOOKUP(F22,NUTS_Europa!$A$2:$C$81,2,FALSE)</f>
        <v>ES13</v>
      </c>
      <c r="C22" s="15">
        <f>VLOOKUP(F22,NUTS_Europa!$A$2:$C$81,3,FALSE)</f>
        <v>163</v>
      </c>
      <c r="D22" s="15" t="str">
        <f>VLOOKUP(G22,NUTS_Europa!$A$2:$C$81,2,FALSE)</f>
        <v>FRI1</v>
      </c>
      <c r="E22" s="15">
        <f>VLOOKUP(G22,NUTS_Europa!$A$2:$C$81,3,FALSE)</f>
        <v>283</v>
      </c>
      <c r="F22" s="15">
        <v>13</v>
      </c>
      <c r="G22" s="15">
        <v>24</v>
      </c>
      <c r="H22" s="15">
        <v>958690.06385651685</v>
      </c>
      <c r="I22" s="15">
        <v>1075764.2404176611</v>
      </c>
      <c r="J22" s="15">
        <v>127001.217</v>
      </c>
      <c r="K22" s="15">
        <v>11.052941176470588</v>
      </c>
      <c r="L22" s="15">
        <v>8.4230641098131542</v>
      </c>
      <c r="M22" s="15">
        <v>4.1324233170732931</v>
      </c>
      <c r="N22" s="15">
        <v>1954.0243097469513</v>
      </c>
    </row>
    <row r="23" spans="2:14" s="15" customFormat="1" x14ac:dyDescent="0.25">
      <c r="B23" s="15" t="str">
        <f>VLOOKUP(F23,NUTS_Europa!$A$2:$C$81,2,FALSE)</f>
        <v>ES13</v>
      </c>
      <c r="C23" s="15">
        <f>VLOOKUP(F23,NUTS_Europa!$A$2:$C$81,3,FALSE)</f>
        <v>163</v>
      </c>
      <c r="D23" s="15" t="str">
        <f>VLOOKUP(G23,NUTS_Europa!$A$2:$C$81,2,FALSE)</f>
        <v>FRI3</v>
      </c>
      <c r="E23" s="15">
        <f>VLOOKUP(G23,NUTS_Europa!$A$2:$C$81,3,FALSE)</f>
        <v>283</v>
      </c>
      <c r="F23" s="15">
        <v>13</v>
      </c>
      <c r="G23" s="15">
        <v>25</v>
      </c>
      <c r="H23" s="15">
        <v>649531.17665343825</v>
      </c>
      <c r="I23" s="15">
        <v>1075764.2404176611</v>
      </c>
      <c r="J23" s="15">
        <v>113696.3812</v>
      </c>
      <c r="K23" s="15">
        <v>11.052941176470588</v>
      </c>
      <c r="L23" s="15">
        <v>8.4230641098131542</v>
      </c>
      <c r="M23" s="15">
        <v>4.1324233170732931</v>
      </c>
      <c r="N23" s="15">
        <v>1954.0243097469513</v>
      </c>
    </row>
    <row r="24" spans="2:14" s="15" customFormat="1" x14ac:dyDescent="0.25">
      <c r="B24" s="15" t="str">
        <f>VLOOKUP(F24,NUTS_Europa!$A$2:$C$81,2,FALSE)</f>
        <v>ES21</v>
      </c>
      <c r="C24" s="15">
        <f>VLOOKUP(F24,NUTS_Europa!$A$2:$C$81,3,FALSE)</f>
        <v>163</v>
      </c>
      <c r="D24" s="15" t="str">
        <f>VLOOKUP(G24,NUTS_Europa!$A$2:$C$81,2,FALSE)</f>
        <v>FRI1</v>
      </c>
      <c r="E24" s="15">
        <f>VLOOKUP(G24,NUTS_Europa!$A$2:$C$81,3,FALSE)</f>
        <v>283</v>
      </c>
      <c r="F24" s="15">
        <v>14</v>
      </c>
      <c r="G24" s="15">
        <v>24</v>
      </c>
      <c r="H24" s="15">
        <v>843749.6642988578</v>
      </c>
      <c r="I24" s="15">
        <v>1075764.2404176611</v>
      </c>
      <c r="J24" s="15">
        <v>123614.25509999999</v>
      </c>
      <c r="K24" s="15">
        <v>11.052941176470588</v>
      </c>
      <c r="L24" s="15">
        <v>8.4230641098131542</v>
      </c>
      <c r="M24" s="15">
        <v>4.1324233170732931</v>
      </c>
      <c r="N24" s="15">
        <v>1954.0243097469513</v>
      </c>
    </row>
    <row r="25" spans="2:14" s="15" customFormat="1" x14ac:dyDescent="0.25">
      <c r="B25" s="15" t="str">
        <f>VLOOKUP(F25,NUTS_Europa!$A$2:$C$81,2,FALSE)</f>
        <v>ES51</v>
      </c>
      <c r="C25" s="15">
        <f>VLOOKUP(F25,NUTS_Europa!$A$2:$C$81,3,FALSE)</f>
        <v>1063</v>
      </c>
      <c r="D25" s="15" t="str">
        <f>VLOOKUP(G25,NUTS_Europa!$A$2:$C$81,2,FALSE)</f>
        <v>ES52</v>
      </c>
      <c r="E25" s="15">
        <f>VLOOKUP(G25,NUTS_Europa!$A$2:$C$81,3,FALSE)</f>
        <v>1064</v>
      </c>
      <c r="F25" s="15">
        <v>15</v>
      </c>
      <c r="G25" s="15">
        <v>16</v>
      </c>
      <c r="H25" s="15">
        <v>2852254.0299202101</v>
      </c>
      <c r="I25" s="15">
        <v>9357441.6306051314</v>
      </c>
      <c r="J25" s="15">
        <v>135416.16140000001</v>
      </c>
      <c r="K25" s="15">
        <v>9.5294117647058822</v>
      </c>
      <c r="L25" s="15">
        <v>6.4282936600860889</v>
      </c>
      <c r="M25" s="15">
        <v>19.747187642390266</v>
      </c>
      <c r="N25" s="15">
        <v>11402.936470049601</v>
      </c>
    </row>
    <row r="26" spans="2:14" s="15" customFormat="1" x14ac:dyDescent="0.25">
      <c r="B26" s="15" t="str">
        <f>VLOOKUP(F26,NUTS_Europa!$A$2:$C$81,2,FALSE)</f>
        <v>ES51</v>
      </c>
      <c r="C26" s="15">
        <f>VLOOKUP(F26,NUTS_Europa!$A$2:$C$81,3,FALSE)</f>
        <v>1063</v>
      </c>
      <c r="D26" s="15" t="str">
        <f>VLOOKUP(G26,NUTS_Europa!$A$2:$C$81,2,FALSE)</f>
        <v>ES62</v>
      </c>
      <c r="E26" s="15">
        <f>VLOOKUP(G26,NUTS_Europa!$A$2:$C$81,3,FALSE)</f>
        <v>1064</v>
      </c>
      <c r="F26" s="15">
        <v>15</v>
      </c>
      <c r="G26" s="15">
        <v>18</v>
      </c>
      <c r="H26" s="15">
        <v>5602620.6409168812</v>
      </c>
      <c r="I26" s="15">
        <v>9357441.6306051314</v>
      </c>
      <c r="J26" s="15">
        <v>199597.76430000001</v>
      </c>
      <c r="K26" s="15">
        <v>9.5294117647058822</v>
      </c>
      <c r="L26" s="15">
        <v>6.4282936600860889</v>
      </c>
      <c r="M26" s="15">
        <v>19.747187642390266</v>
      </c>
      <c r="N26" s="15">
        <v>11402.936470049601</v>
      </c>
    </row>
    <row r="27" spans="2:14" s="15" customFormat="1" x14ac:dyDescent="0.25">
      <c r="B27" s="15" t="str">
        <f>VLOOKUP(F27,NUTS_Europa!$A$2:$C$81,2,FALSE)</f>
        <v>ES52</v>
      </c>
      <c r="C27" s="15">
        <f>VLOOKUP(F27,NUTS_Europa!$A$2:$C$81,3,FALSE)</f>
        <v>1064</v>
      </c>
      <c r="D27" s="15" t="str">
        <f>VLOOKUP(G27,NUTS_Europa!$A$2:$C$81,2,FALSE)</f>
        <v>PT18</v>
      </c>
      <c r="E27" s="15">
        <f>VLOOKUP(G27,NUTS_Europa!$A$2:$C$81,3,FALSE)</f>
        <v>61</v>
      </c>
      <c r="F27" s="15">
        <v>16</v>
      </c>
      <c r="G27" s="15">
        <v>80</v>
      </c>
      <c r="H27" s="15">
        <v>13024476.237419242</v>
      </c>
      <c r="I27" s="15">
        <v>1536320.5159531741</v>
      </c>
      <c r="J27" s="15">
        <v>145277.79319999999</v>
      </c>
      <c r="K27" s="15">
        <v>22.999411764705883</v>
      </c>
      <c r="L27" s="15">
        <v>6.8192738714468497</v>
      </c>
      <c r="M27" s="15">
        <v>29.881383783191428</v>
      </c>
      <c r="N27" s="15">
        <v>18537.263482020709</v>
      </c>
    </row>
    <row r="28" spans="2:14" s="15" customFormat="1" x14ac:dyDescent="0.25">
      <c r="B28" s="15" t="str">
        <f>VLOOKUP(F28,NUTS_Europa!$A$2:$C$81,2,FALSE)</f>
        <v>ES61</v>
      </c>
      <c r="C28" s="15">
        <f>VLOOKUP(F28,NUTS_Europa!$A$2:$C$81,3,FALSE)</f>
        <v>61</v>
      </c>
      <c r="D28" s="15" t="str">
        <f>VLOOKUP(G28,NUTS_Europa!$A$2:$C$81,2,FALSE)</f>
        <v>PT11</v>
      </c>
      <c r="E28" s="15">
        <f>VLOOKUP(G28,NUTS_Europa!$A$2:$C$81,3,FALSE)</f>
        <v>111</v>
      </c>
      <c r="F28" s="15">
        <v>17</v>
      </c>
      <c r="G28" s="15">
        <v>36</v>
      </c>
      <c r="H28" s="15">
        <v>1867160.9152340605</v>
      </c>
      <c r="I28" s="15">
        <v>1419534.9169404695</v>
      </c>
      <c r="J28" s="15">
        <v>507158.32770000002</v>
      </c>
      <c r="K28" s="15">
        <v>18.834705882352942</v>
      </c>
      <c r="L28" s="15">
        <v>9.5350448769474117</v>
      </c>
      <c r="M28" s="15">
        <v>5.1614548023147577</v>
      </c>
      <c r="N28" s="15">
        <v>3201.9684334321328</v>
      </c>
    </row>
    <row r="29" spans="2:14" s="15" customFormat="1" x14ac:dyDescent="0.25">
      <c r="B29" s="15" t="str">
        <f>VLOOKUP(F29,NUTS_Europa!$A$2:$C$81,2,FALSE)</f>
        <v>ES61</v>
      </c>
      <c r="C29" s="15">
        <f>VLOOKUP(F29,NUTS_Europa!$A$2:$C$81,3,FALSE)</f>
        <v>61</v>
      </c>
      <c r="D29" s="15" t="str">
        <f>VLOOKUP(G29,NUTS_Europa!$A$2:$C$81,2,FALSE)</f>
        <v>PT16</v>
      </c>
      <c r="E29" s="15">
        <f>VLOOKUP(G29,NUTS_Europa!$A$2:$C$81,3,FALSE)</f>
        <v>111</v>
      </c>
      <c r="F29" s="15">
        <v>17</v>
      </c>
      <c r="G29" s="15">
        <v>38</v>
      </c>
      <c r="H29" s="15">
        <v>1762056.3014066508</v>
      </c>
      <c r="I29" s="15">
        <v>1419534.9169404695</v>
      </c>
      <c r="J29" s="15">
        <v>118487.9544</v>
      </c>
      <c r="K29" s="15">
        <v>18.834705882352942</v>
      </c>
      <c r="L29" s="15">
        <v>9.5350448769474117</v>
      </c>
      <c r="M29" s="15">
        <v>5.1614548023147577</v>
      </c>
      <c r="N29" s="15">
        <v>3201.9684334321328</v>
      </c>
    </row>
    <row r="30" spans="2:14" s="15" customFormat="1" x14ac:dyDescent="0.25">
      <c r="B30" s="15" t="str">
        <f>VLOOKUP(F30,NUTS_Europa!$A$2:$C$81,2,FALSE)</f>
        <v>ES62</v>
      </c>
      <c r="C30" s="15">
        <f>VLOOKUP(F30,NUTS_Europa!$A$2:$C$81,3,FALSE)</f>
        <v>1064</v>
      </c>
      <c r="D30" s="15" t="str">
        <f>VLOOKUP(G30,NUTS_Europa!$A$2:$C$81,2,FALSE)</f>
        <v>PT11</v>
      </c>
      <c r="E30" s="15">
        <f>VLOOKUP(G30,NUTS_Europa!$A$2:$C$81,3,FALSE)</f>
        <v>111</v>
      </c>
      <c r="F30" s="15">
        <v>18</v>
      </c>
      <c r="G30" s="15">
        <v>36</v>
      </c>
      <c r="H30" s="15">
        <v>1779511.4072484525</v>
      </c>
      <c r="I30" s="15">
        <v>2563466.0550849736</v>
      </c>
      <c r="J30" s="15">
        <v>199058.85829999999</v>
      </c>
      <c r="K30" s="15">
        <v>43.418882352941175</v>
      </c>
      <c r="L30" s="15">
        <v>10.36303969423491</v>
      </c>
      <c r="M30" s="15">
        <v>5.5450516317504039</v>
      </c>
      <c r="N30" s="15">
        <v>3201.9684334321328</v>
      </c>
    </row>
    <row r="31" spans="2:14" s="15" customFormat="1" x14ac:dyDescent="0.25">
      <c r="B31" s="15" t="str">
        <f>VLOOKUP(F31,NUTS_Europa!$A$2:$C$81,2,FALSE)</f>
        <v>FRE1</v>
      </c>
      <c r="C31" s="15">
        <f>VLOOKUP(F31,NUTS_Europa!$A$2:$C$81,3,FALSE)</f>
        <v>220</v>
      </c>
      <c r="D31" s="15" t="str">
        <f>VLOOKUP(G31,NUTS_Europa!$A$2:$C$81,2,FALSE)</f>
        <v>FRH0</v>
      </c>
      <c r="E31" s="15">
        <f>VLOOKUP(G31,NUTS_Europa!$A$2:$C$81,3,FALSE)</f>
        <v>283</v>
      </c>
      <c r="F31" s="15">
        <v>21</v>
      </c>
      <c r="G31" s="15">
        <v>23</v>
      </c>
      <c r="H31" s="15">
        <v>1042310.8521902625</v>
      </c>
      <c r="I31" s="15">
        <v>2156560.678970655</v>
      </c>
      <c r="J31" s="15">
        <v>156784.57750000001</v>
      </c>
      <c r="K31" s="15">
        <v>35.411176470588238</v>
      </c>
      <c r="L31" s="15">
        <v>11.903514999494142</v>
      </c>
      <c r="M31" s="15">
        <v>3.7250481842708929</v>
      </c>
      <c r="N31" s="15">
        <v>1954.0243097469513</v>
      </c>
    </row>
    <row r="32" spans="2:14" s="15" customFormat="1" x14ac:dyDescent="0.25">
      <c r="B32" s="15" t="str">
        <f>VLOOKUP(F32,NUTS_Europa!$A$2:$C$81,2,FALSE)</f>
        <v>FRE1</v>
      </c>
      <c r="C32" s="15">
        <f>VLOOKUP(F32,NUTS_Europa!$A$2:$C$81,3,FALSE)</f>
        <v>220</v>
      </c>
      <c r="D32" s="15" t="str">
        <f>VLOOKUP(G32,NUTS_Europa!$A$2:$C$81,2,FALSE)</f>
        <v>FRI3</v>
      </c>
      <c r="E32" s="15">
        <f>VLOOKUP(G32,NUTS_Europa!$A$2:$C$81,3,FALSE)</f>
        <v>283</v>
      </c>
      <c r="F32" s="15">
        <v>21</v>
      </c>
      <c r="G32" s="15">
        <v>25</v>
      </c>
      <c r="H32" s="15">
        <v>568951.39419052808</v>
      </c>
      <c r="I32" s="15">
        <v>2156560.678970655</v>
      </c>
      <c r="J32" s="15">
        <v>117061.7148</v>
      </c>
      <c r="K32" s="15">
        <v>35.411176470588238</v>
      </c>
      <c r="L32" s="15">
        <v>11.903514999494142</v>
      </c>
      <c r="M32" s="15">
        <v>3.7250481842708929</v>
      </c>
      <c r="N32" s="15">
        <v>1954.0243097469513</v>
      </c>
    </row>
    <row r="33" spans="2:14" s="15" customFormat="1" x14ac:dyDescent="0.25">
      <c r="B33" s="15" t="str">
        <f>VLOOKUP(F33,NUTS_Europa!$A$2:$C$81,2,FALSE)</f>
        <v>FRJ1</v>
      </c>
      <c r="C33" s="15">
        <f>VLOOKUP(F33,NUTS_Europa!$A$2:$C$81,3,FALSE)</f>
        <v>1063</v>
      </c>
      <c r="D33" s="15" t="str">
        <f>VLOOKUP(G33,NUTS_Europa!$A$2:$C$81,2,FALSE)</f>
        <v>FRJ2</v>
      </c>
      <c r="E33" s="15">
        <f>VLOOKUP(G33,NUTS_Europa!$A$2:$C$81,3,FALSE)</f>
        <v>283</v>
      </c>
      <c r="F33" s="15">
        <v>26</v>
      </c>
      <c r="G33" s="15">
        <v>28</v>
      </c>
      <c r="H33" s="15">
        <v>1976912.5294201069</v>
      </c>
      <c r="I33" s="15">
        <v>12897333.071687551</v>
      </c>
      <c r="J33" s="15">
        <v>142841.86170000001</v>
      </c>
      <c r="K33" s="15">
        <v>90.808058823529421</v>
      </c>
      <c r="L33" s="15">
        <v>6.2754792578880458</v>
      </c>
      <c r="M33" s="15">
        <v>3.5169117709311464</v>
      </c>
      <c r="N33" s="15">
        <v>1954.0243097469513</v>
      </c>
    </row>
    <row r="34" spans="2:14" s="15" customFormat="1" x14ac:dyDescent="0.25">
      <c r="B34" s="15" t="str">
        <f>VLOOKUP(F34,NUTS_Europa!$A$2:$C$81,2,FALSE)</f>
        <v>FRJ1</v>
      </c>
      <c r="C34" s="15">
        <f>VLOOKUP(F34,NUTS_Europa!$A$2:$C$81,3,FALSE)</f>
        <v>1063</v>
      </c>
      <c r="D34" s="15" t="str">
        <f>VLOOKUP(G34,NUTS_Europa!$A$2:$C$81,2,FALSE)</f>
        <v>PT17</v>
      </c>
      <c r="E34" s="15">
        <f>VLOOKUP(G34,NUTS_Europa!$A$2:$C$81,3,FALSE)</f>
        <v>294</v>
      </c>
      <c r="F34" s="15">
        <v>26</v>
      </c>
      <c r="G34" s="15">
        <v>39</v>
      </c>
      <c r="H34" s="15">
        <v>1706002.6121078641</v>
      </c>
      <c r="I34" s="15">
        <v>11063560.400333032</v>
      </c>
      <c r="J34" s="15">
        <v>137713.6226</v>
      </c>
      <c r="K34" s="15">
        <v>47.882352941176471</v>
      </c>
      <c r="L34" s="15">
        <v>6.4940843333308624</v>
      </c>
      <c r="M34" s="15">
        <v>5.7081413857296415</v>
      </c>
      <c r="N34" s="15">
        <v>3296.1439756520863</v>
      </c>
    </row>
    <row r="35" spans="2:14" s="15" customFormat="1" x14ac:dyDescent="0.25">
      <c r="B35" s="15" t="str">
        <f>VLOOKUP(F35,NUTS_Europa!$A$2:$C$81,2,FALSE)</f>
        <v>FRF2</v>
      </c>
      <c r="C35" s="15">
        <f>VLOOKUP(F35,NUTS_Europa!$A$2:$C$81,3,FALSE)</f>
        <v>269</v>
      </c>
      <c r="D35" s="15" t="str">
        <f>VLOOKUP(G35,NUTS_Europa!$A$2:$C$81,2,FALSE)</f>
        <v>FRJ2</v>
      </c>
      <c r="E35" s="15">
        <f>VLOOKUP(G35,NUTS_Europa!$A$2:$C$81,3,FALSE)</f>
        <v>283</v>
      </c>
      <c r="F35" s="15">
        <v>27</v>
      </c>
      <c r="G35" s="15">
        <v>28</v>
      </c>
      <c r="H35" s="15">
        <v>1617882.9215955685</v>
      </c>
      <c r="I35" s="15">
        <v>2041279.6975566398</v>
      </c>
      <c r="J35" s="15">
        <v>176841.96369999999</v>
      </c>
      <c r="K35" s="15">
        <v>27.235294117647058</v>
      </c>
      <c r="L35" s="15">
        <v>13.005727650141273</v>
      </c>
      <c r="M35" s="15">
        <v>4.1324233170732931</v>
      </c>
      <c r="N35" s="15">
        <v>1954.0243097469513</v>
      </c>
    </row>
    <row r="36" spans="2:14" s="15" customFormat="1" x14ac:dyDescent="0.25">
      <c r="B36" s="15" t="str">
        <f>VLOOKUP(F36,NUTS_Europa!$A$2:$C$81,2,FALSE)</f>
        <v>FRI2</v>
      </c>
      <c r="C36" s="15">
        <f>VLOOKUP(F36,NUTS_Europa!$A$2:$C$81,3,FALSE)</f>
        <v>269</v>
      </c>
      <c r="D36" s="15" t="str">
        <f>VLOOKUP(G36,NUTS_Europa!$A$2:$C$81,2,FALSE)</f>
        <v>NL12</v>
      </c>
      <c r="E36" s="15">
        <f>VLOOKUP(G36,NUTS_Europa!$A$2:$C$81,3,FALSE)</f>
        <v>218</v>
      </c>
      <c r="F36" s="15">
        <v>29</v>
      </c>
      <c r="G36" s="15">
        <v>31</v>
      </c>
      <c r="H36" s="15">
        <v>2610212.0689587574</v>
      </c>
      <c r="I36" s="15">
        <v>1789156.92755506</v>
      </c>
      <c r="J36" s="15">
        <v>154854.3009</v>
      </c>
      <c r="K36" s="15">
        <v>16.176470588235293</v>
      </c>
      <c r="L36" s="15">
        <v>12.61258265895631</v>
      </c>
      <c r="M36" s="15">
        <v>10.537356556402012</v>
      </c>
      <c r="N36" s="15">
        <v>5443.4838231684107</v>
      </c>
    </row>
    <row r="37" spans="2:14" s="15" customFormat="1" x14ac:dyDescent="0.25">
      <c r="B37" s="15" t="str">
        <f>VLOOKUP(F37,NUTS_Europa!$A$2:$C$81,2,FALSE)</f>
        <v>FRI2</v>
      </c>
      <c r="C37" s="15">
        <f>VLOOKUP(F37,NUTS_Europa!$A$2:$C$81,3,FALSE)</f>
        <v>269</v>
      </c>
      <c r="D37" s="15" t="str">
        <f>VLOOKUP(G37,NUTS_Europa!$A$2:$C$81,2,FALSE)</f>
        <v>FRG0</v>
      </c>
      <c r="E37" s="15">
        <f>VLOOKUP(G37,NUTS_Europa!$A$2:$C$81,3,FALSE)</f>
        <v>283</v>
      </c>
      <c r="F37" s="15">
        <v>29</v>
      </c>
      <c r="G37" s="15">
        <v>62</v>
      </c>
      <c r="H37" s="15">
        <v>1171462.6197421607</v>
      </c>
      <c r="I37" s="15">
        <v>2041279.6975566398</v>
      </c>
      <c r="J37" s="15">
        <v>118487.9544</v>
      </c>
      <c r="K37" s="15">
        <v>27.235294117647058</v>
      </c>
      <c r="L37" s="15">
        <v>13.005727650141273</v>
      </c>
      <c r="M37" s="15">
        <v>4.1324233170732931</v>
      </c>
      <c r="N37" s="15">
        <v>1954.0243097469513</v>
      </c>
    </row>
    <row r="38" spans="2:14" s="15" customFormat="1" x14ac:dyDescent="0.25">
      <c r="B38" s="15" t="str">
        <f>VLOOKUP(F38,[1]NUTS_Europa!$A$2:$C$81,2,FALSE)</f>
        <v>NL11</v>
      </c>
      <c r="C38" s="15">
        <f>VLOOKUP(F38,[1]NUTS_Europa!$A$2:$C$81,3,FALSE)</f>
        <v>245</v>
      </c>
      <c r="D38" s="15" t="str">
        <f>VLOOKUP(G38,[1]NUTS_Europa!$A$2:$C$81,2,FALSE)</f>
        <v>FRI1</v>
      </c>
      <c r="E38" s="15">
        <f>VLOOKUP(G38,[1]NUTS_Europa!$A$2:$C$81,3,FALSE)</f>
        <v>275</v>
      </c>
      <c r="F38" s="15">
        <v>30</v>
      </c>
      <c r="G38" s="15">
        <v>64</v>
      </c>
      <c r="H38" s="15">
        <v>466744.63410237047</v>
      </c>
      <c r="I38" s="15">
        <v>9897653.5682285987</v>
      </c>
      <c r="J38" s="15">
        <v>114346.8514</v>
      </c>
      <c r="K38" s="15">
        <v>70</v>
      </c>
      <c r="L38" s="15">
        <v>7.8748653366799637</v>
      </c>
      <c r="M38" s="15">
        <v>0.42249680058957262</v>
      </c>
      <c r="N38" s="15">
        <v>178.8908769159213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FRI2</v>
      </c>
      <c r="E39" s="15">
        <f>VLOOKUP(G39,[1]NUTS_Europa!$A$2:$C$81,3,FALSE)</f>
        <v>275</v>
      </c>
      <c r="F39" s="15">
        <v>30</v>
      </c>
      <c r="G39" s="15">
        <v>69</v>
      </c>
      <c r="H39" s="15">
        <v>435739.98287881061</v>
      </c>
      <c r="I39" s="15">
        <v>9897653.5682285987</v>
      </c>
      <c r="J39" s="15">
        <v>145277.79319999999</v>
      </c>
      <c r="K39" s="15">
        <v>70</v>
      </c>
      <c r="L39" s="15">
        <v>7.8748653366799637</v>
      </c>
      <c r="M39" s="15">
        <v>0.42249680058957262</v>
      </c>
      <c r="N39" s="15">
        <v>178.8908769159213</v>
      </c>
    </row>
    <row r="40" spans="2:14" s="15" customFormat="1" x14ac:dyDescent="0.25">
      <c r="B40" s="15" t="str">
        <f>VLOOKUP(F40,NUTS_Europa!$A$2:$C$81,2,FALSE)</f>
        <v>NL33</v>
      </c>
      <c r="C40" s="15">
        <f>VLOOKUP(F40,NUTS_Europa!$A$2:$C$81,3,FALSE)</f>
        <v>250</v>
      </c>
      <c r="D40" s="15" t="str">
        <f>VLOOKUP(G40,NUTS_Europa!$A$2:$C$81,2,FALSE)</f>
        <v>PT18</v>
      </c>
      <c r="E40" s="15">
        <f>VLOOKUP(G40,NUTS_Europa!$A$2:$C$81,3,FALSE)</f>
        <v>1065</v>
      </c>
      <c r="F40" s="15">
        <v>33</v>
      </c>
      <c r="G40" s="15">
        <v>40</v>
      </c>
      <c r="H40" s="15">
        <v>2308669.415827686</v>
      </c>
      <c r="I40" s="15">
        <v>3982550.5003473274</v>
      </c>
      <c r="J40" s="15">
        <v>137713.6226</v>
      </c>
      <c r="K40" s="15">
        <v>68.574117647058827</v>
      </c>
      <c r="L40" s="15">
        <v>11.788872070803048</v>
      </c>
      <c r="M40" s="15">
        <v>16.430845171866995</v>
      </c>
      <c r="N40" s="15">
        <v>8027.7332266785352</v>
      </c>
    </row>
    <row r="41" spans="2:14" s="15" customFormat="1" x14ac:dyDescent="0.25">
      <c r="B41" s="15" t="str">
        <f>VLOOKUP(F41,NUTS_Europa!$A$2:$C$81,2,FALSE)</f>
        <v>NL33</v>
      </c>
      <c r="C41" s="15">
        <f>VLOOKUP(F41,NUTS_Europa!$A$2:$C$81,3,FALSE)</f>
        <v>250</v>
      </c>
      <c r="D41" s="15" t="str">
        <f>VLOOKUP(G41,NUTS_Europa!$A$2:$C$81,2,FALSE)</f>
        <v>NL11</v>
      </c>
      <c r="E41" s="15">
        <f>VLOOKUP(G41,NUTS_Europa!$A$2:$C$81,3,FALSE)</f>
        <v>218</v>
      </c>
      <c r="F41" s="15">
        <v>33</v>
      </c>
      <c r="G41" s="15">
        <v>70</v>
      </c>
      <c r="H41" s="15">
        <v>1841640.283755403</v>
      </c>
      <c r="I41" s="15">
        <v>1134163.0112899505</v>
      </c>
      <c r="J41" s="15">
        <v>135416.16140000001</v>
      </c>
      <c r="K41" s="15">
        <v>4</v>
      </c>
      <c r="L41" s="15">
        <v>7.5681574991000176</v>
      </c>
      <c r="M41" s="15">
        <v>10.537356556402012</v>
      </c>
      <c r="N41" s="15">
        <v>5443.4838231684107</v>
      </c>
    </row>
    <row r="42" spans="2:14" s="15" customFormat="1" x14ac:dyDescent="0.25">
      <c r="B42" s="15" t="str">
        <f>VLOOKUP(F42,[1]NUTS_Europa!$A$2:$C$81,2,FALSE)</f>
        <v>NL34</v>
      </c>
      <c r="C42" s="15">
        <f>VLOOKUP(F42,[1]NUTS_Europa!$A$2:$C$81,3,FALSE)</f>
        <v>250</v>
      </c>
      <c r="D42" s="15" t="str">
        <f>VLOOKUP(G42,[1]NUTS_Europa!$A$2:$C$81,2,FALSE)</f>
        <v>FRH0</v>
      </c>
      <c r="E42" s="15">
        <f>VLOOKUP(G42,[1]NUTS_Europa!$A$2:$C$81,3,FALSE)</f>
        <v>282</v>
      </c>
      <c r="F42" s="15">
        <v>34</v>
      </c>
      <c r="G42" s="15">
        <v>63</v>
      </c>
      <c r="H42" s="15">
        <v>304248.31324313761</v>
      </c>
      <c r="I42" s="15">
        <v>1830031.3048873192</v>
      </c>
      <c r="J42" s="15">
        <v>135416.16140000001</v>
      </c>
      <c r="K42" s="15">
        <v>21.352941176470587</v>
      </c>
      <c r="L42" s="15">
        <v>11.383237697185081</v>
      </c>
      <c r="M42" s="15">
        <v>1.6624298486063329</v>
      </c>
      <c r="N42" s="15">
        <v>703.89535024500003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FRI3</v>
      </c>
      <c r="E43" s="15">
        <f>VLOOKUP(G43,[1]NUTS_Europa!$A$2:$C$81,3,FALSE)</f>
        <v>282</v>
      </c>
      <c r="F43" s="15">
        <v>34</v>
      </c>
      <c r="G43" s="15">
        <v>65</v>
      </c>
      <c r="H43" s="15">
        <v>434562.57112004521</v>
      </c>
      <c r="I43" s="15">
        <v>1830031.3048873192</v>
      </c>
      <c r="J43" s="15">
        <v>199597.76430000001</v>
      </c>
      <c r="K43" s="15">
        <v>21.352941176470587</v>
      </c>
      <c r="L43" s="15">
        <v>11.383237697185081</v>
      </c>
      <c r="M43" s="15">
        <v>1.6624298486063329</v>
      </c>
      <c r="N43" s="15">
        <v>703.89535024500003</v>
      </c>
    </row>
    <row r="44" spans="2:14" s="15" customFormat="1" x14ac:dyDescent="0.25">
      <c r="B44" s="15" t="str">
        <f>VLOOKUP(F44,NUTS_Europa!$A$2:$C$81,2,FALSE)</f>
        <v>NL41</v>
      </c>
      <c r="C44" s="15">
        <f>VLOOKUP(F44,NUTS_Europa!$A$2:$C$81,3,FALSE)</f>
        <v>253</v>
      </c>
      <c r="D44" s="15" t="str">
        <f>VLOOKUP(G44,NUTS_Europa!$A$2:$C$81,2,FALSE)</f>
        <v>PT18</v>
      </c>
      <c r="E44" s="15">
        <f>VLOOKUP(G44,NUTS_Europa!$A$2:$C$81,3,FALSE)</f>
        <v>1065</v>
      </c>
      <c r="F44" s="15">
        <v>35</v>
      </c>
      <c r="G44" s="15">
        <v>40</v>
      </c>
      <c r="H44" s="15">
        <v>2553719.4874045113</v>
      </c>
      <c r="I44" s="15">
        <v>3869490.510690141</v>
      </c>
      <c r="J44" s="15">
        <v>120437.3524</v>
      </c>
      <c r="K44" s="15">
        <v>68.574529411764715</v>
      </c>
      <c r="L44" s="15">
        <v>13.339402371578528</v>
      </c>
      <c r="M44" s="15">
        <v>16.430845171866995</v>
      </c>
      <c r="N44" s="15">
        <v>8027.7332266785352</v>
      </c>
    </row>
    <row r="45" spans="2:14" s="15" customFormat="1" x14ac:dyDescent="0.25">
      <c r="B45" s="15" t="str">
        <f>VLOOKUP(F45,NUTS_Europa!$A$2:$C$81,2,FALSE)</f>
        <v>NL41</v>
      </c>
      <c r="C45" s="15">
        <f>VLOOKUP(F45,NUTS_Europa!$A$2:$C$81,3,FALSE)</f>
        <v>253</v>
      </c>
      <c r="D45" s="15" t="str">
        <f>VLOOKUP(G45,NUTS_Europa!$A$2:$C$81,2,FALSE)</f>
        <v>FRJ2</v>
      </c>
      <c r="E45" s="15">
        <f>VLOOKUP(G45,NUTS_Europa!$A$2:$C$81,3,FALSE)</f>
        <v>163</v>
      </c>
      <c r="F45" s="15">
        <v>35</v>
      </c>
      <c r="G45" s="15">
        <v>68</v>
      </c>
      <c r="H45" s="15">
        <v>2619058.9929466085</v>
      </c>
      <c r="I45" s="15">
        <v>2768374.3630003608</v>
      </c>
      <c r="J45" s="15">
        <v>145277.79319999999</v>
      </c>
      <c r="K45" s="15">
        <v>45.641764705882352</v>
      </c>
      <c r="L45" s="15">
        <v>10.59325701653535</v>
      </c>
      <c r="M45" s="15">
        <v>7.2861161862696395</v>
      </c>
      <c r="N45" s="15">
        <v>3085.0404359375229</v>
      </c>
    </row>
    <row r="46" spans="2:14" s="15" customFormat="1" x14ac:dyDescent="0.25">
      <c r="B46" s="15" t="str">
        <f>VLOOKUP(F46,NUTS_Europa!$A$2:$C$81,2,FALSE)</f>
        <v>PT15</v>
      </c>
      <c r="C46" s="15">
        <f>VLOOKUP(F46,NUTS_Europa!$A$2:$C$81,3,FALSE)</f>
        <v>1065</v>
      </c>
      <c r="D46" s="15" t="str">
        <f>VLOOKUP(G46,NUTS_Europa!$A$2:$C$81,2,FALSE)</f>
        <v>PT16</v>
      </c>
      <c r="E46" s="15">
        <f>VLOOKUP(G46,NUTS_Europa!$A$2:$C$81,3,FALSE)</f>
        <v>111</v>
      </c>
      <c r="F46" s="15">
        <v>37</v>
      </c>
      <c r="G46" s="15">
        <v>38</v>
      </c>
      <c r="H46" s="15">
        <v>1419200.7271690792</v>
      </c>
      <c r="I46" s="15">
        <v>1331763.3159830335</v>
      </c>
      <c r="J46" s="15">
        <v>198656.2873</v>
      </c>
      <c r="K46" s="15">
        <v>12.176470588235293</v>
      </c>
      <c r="L46" s="15">
        <v>14.037794872554937</v>
      </c>
      <c r="M46" s="15">
        <v>5.5450516317504039</v>
      </c>
      <c r="N46" s="15">
        <v>3201.9684334321328</v>
      </c>
    </row>
    <row r="47" spans="2:14" s="15" customFormat="1" x14ac:dyDescent="0.25">
      <c r="B47" s="15" t="str">
        <f>VLOOKUP(F47,NUTS_Europa!$A$2:$C$81,2,FALSE)</f>
        <v>PT15</v>
      </c>
      <c r="C47" s="15">
        <f>VLOOKUP(F47,NUTS_Europa!$A$2:$C$81,3,FALSE)</f>
        <v>1065</v>
      </c>
      <c r="D47" s="15" t="str">
        <f>VLOOKUP(G47,NUTS_Europa!$A$2:$C$81,2,FALSE)</f>
        <v>PT17</v>
      </c>
      <c r="E47" s="15">
        <f>VLOOKUP(G47,NUTS_Europa!$A$2:$C$81,3,FALSE)</f>
        <v>294</v>
      </c>
      <c r="F47" s="15">
        <v>37</v>
      </c>
      <c r="G47" s="15">
        <v>39</v>
      </c>
      <c r="H47" s="15">
        <v>1035898.8890014768</v>
      </c>
      <c r="I47" s="15">
        <v>843716.83879276225</v>
      </c>
      <c r="J47" s="15">
        <v>507158.32770000002</v>
      </c>
      <c r="K47" s="15">
        <v>2.6470588235294117</v>
      </c>
      <c r="L47" s="15">
        <v>11.387814540299146</v>
      </c>
      <c r="M47" s="15">
        <v>5.7081413857296415</v>
      </c>
      <c r="N47" s="15">
        <v>3296.1439756520863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FRH0</v>
      </c>
      <c r="E48" s="15">
        <f>VLOOKUP(G48,[1]NUTS_Europa!$A$2:$C$81,3,FALSE)</f>
        <v>282</v>
      </c>
      <c r="F48" s="15">
        <v>41</v>
      </c>
      <c r="G48" s="15">
        <v>63</v>
      </c>
      <c r="H48" s="15">
        <v>291309.30891493405</v>
      </c>
      <c r="I48" s="15">
        <v>1830031.3048873192</v>
      </c>
      <c r="J48" s="15">
        <v>123614.25509999999</v>
      </c>
      <c r="K48" s="15">
        <v>21.352941176470587</v>
      </c>
      <c r="L48" s="15">
        <v>11.383237697185081</v>
      </c>
      <c r="M48" s="15">
        <v>1.6624298486063329</v>
      </c>
      <c r="N48" s="15">
        <v>703.89535024500003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FRI3</v>
      </c>
      <c r="E49" s="15">
        <f>VLOOKUP(G49,[1]NUTS_Europa!$A$2:$C$81,3,FALSE)</f>
        <v>282</v>
      </c>
      <c r="F49" s="15">
        <v>41</v>
      </c>
      <c r="G49" s="15">
        <v>65</v>
      </c>
      <c r="H49" s="15">
        <v>421623.56679184164</v>
      </c>
      <c r="I49" s="15">
        <v>1830031.3048873192</v>
      </c>
      <c r="J49" s="15">
        <v>119215.969</v>
      </c>
      <c r="K49" s="15">
        <v>21.352941176470587</v>
      </c>
      <c r="L49" s="15">
        <v>11.383237697185081</v>
      </c>
      <c r="M49" s="15">
        <v>1.6624298486063329</v>
      </c>
      <c r="N49" s="15">
        <v>703.89535024500003</v>
      </c>
    </row>
    <row r="50" spans="2:14" s="15" customFormat="1" x14ac:dyDescent="0.25">
      <c r="B50" s="15" t="str">
        <f>VLOOKUP(F50,NUTS_Europa!$A$2:$C$81,2,FALSE)</f>
        <v>BE23</v>
      </c>
      <c r="C50" s="15">
        <f>VLOOKUP(F50,NUTS_Europa!$A$2:$C$81,3,FALSE)</f>
        <v>220</v>
      </c>
      <c r="D50" s="15" t="str">
        <f>VLOOKUP(G50,NUTS_Europa!$A$2:$C$81,2,FALSE)</f>
        <v>ES12</v>
      </c>
      <c r="E50" s="15">
        <f>VLOOKUP(G50,NUTS_Europa!$A$2:$C$81,3,FALSE)</f>
        <v>163</v>
      </c>
      <c r="F50" s="15">
        <v>42</v>
      </c>
      <c r="G50" s="15">
        <v>52</v>
      </c>
      <c r="H50" s="15">
        <v>1532503.5742616353</v>
      </c>
      <c r="I50" s="15">
        <v>2597580.6642515478</v>
      </c>
      <c r="J50" s="15">
        <v>137713.6226</v>
      </c>
      <c r="K50" s="15">
        <v>42.941176470588232</v>
      </c>
      <c r="L50" s="15">
        <v>12.984939224969033</v>
      </c>
      <c r="M50" s="15">
        <v>6.6429467277210001</v>
      </c>
      <c r="N50" s="15">
        <v>3085.0404359375229</v>
      </c>
    </row>
    <row r="51" spans="2:14" s="15" customFormat="1" x14ac:dyDescent="0.25">
      <c r="B51" s="15" t="str">
        <f>VLOOKUP(F51,NUTS_Europa!$A$2:$C$81,2,FALSE)</f>
        <v>BE23</v>
      </c>
      <c r="C51" s="15">
        <f>VLOOKUP(F51,NUTS_Europa!$A$2:$C$81,3,FALSE)</f>
        <v>220</v>
      </c>
      <c r="D51" s="15" t="str">
        <f>VLOOKUP(G51,NUTS_Europa!$A$2:$C$81,2,FALSE)</f>
        <v>FRD1</v>
      </c>
      <c r="E51" s="15">
        <f>VLOOKUP(G51,NUTS_Europa!$A$2:$C$81,3,FALSE)</f>
        <v>269</v>
      </c>
      <c r="F51" s="15">
        <v>42</v>
      </c>
      <c r="G51" s="15">
        <v>59</v>
      </c>
      <c r="H51" s="15">
        <v>3952785.7025090205</v>
      </c>
      <c r="I51" s="15">
        <v>1425688.3875037287</v>
      </c>
      <c r="J51" s="15">
        <v>115262.5922</v>
      </c>
      <c r="K51" s="15">
        <v>10.646470588235294</v>
      </c>
      <c r="L51" s="15">
        <v>17.567602765297153</v>
      </c>
      <c r="M51" s="15">
        <v>29.564224121422566</v>
      </c>
      <c r="N51" s="15">
        <v>13729.874799552772</v>
      </c>
    </row>
    <row r="52" spans="2:14" s="15" customFormat="1" x14ac:dyDescent="0.25">
      <c r="B52" s="15" t="str">
        <f>VLOOKUP(F52,NUTS_Europa!$A$2:$C$81,2,FALSE)</f>
        <v>BE25</v>
      </c>
      <c r="C52" s="15">
        <f>VLOOKUP(F52,NUTS_Europa!$A$2:$C$81,3,FALSE)</f>
        <v>220</v>
      </c>
      <c r="D52" s="15" t="str">
        <f>VLOOKUP(G52,NUTS_Europa!$A$2:$C$81,2,FALSE)</f>
        <v>FRD1</v>
      </c>
      <c r="E52" s="15">
        <f>VLOOKUP(G52,NUTS_Europa!$A$2:$C$81,3,FALSE)</f>
        <v>269</v>
      </c>
      <c r="F52" s="15">
        <v>43</v>
      </c>
      <c r="G52" s="15">
        <v>59</v>
      </c>
      <c r="H52" s="15">
        <v>3433598.7248888118</v>
      </c>
      <c r="I52" s="15">
        <v>1425688.3875037287</v>
      </c>
      <c r="J52" s="15">
        <v>199058.85829999999</v>
      </c>
      <c r="K52" s="15">
        <v>10.646470588235294</v>
      </c>
      <c r="L52" s="15">
        <v>17.567602765297153</v>
      </c>
      <c r="M52" s="15">
        <v>29.564224121422566</v>
      </c>
      <c r="N52" s="15">
        <v>13729.874799552772</v>
      </c>
    </row>
    <row r="53" spans="2:14" s="15" customFormat="1" x14ac:dyDescent="0.25">
      <c r="B53" s="15" t="str">
        <f>VLOOKUP(F53,NUTS_Europa!$A$2:$C$81,2,FALSE)</f>
        <v>BE25</v>
      </c>
      <c r="C53" s="15">
        <f>VLOOKUP(F53,NUTS_Europa!$A$2:$C$81,3,FALSE)</f>
        <v>220</v>
      </c>
      <c r="D53" s="15" t="str">
        <f>VLOOKUP(G53,NUTS_Europa!$A$2:$C$81,2,FALSE)</f>
        <v>PT18</v>
      </c>
      <c r="E53" s="15">
        <f>VLOOKUP(G53,NUTS_Europa!$A$2:$C$81,3,FALSE)</f>
        <v>61</v>
      </c>
      <c r="F53" s="15">
        <v>43</v>
      </c>
      <c r="G53" s="15">
        <v>80</v>
      </c>
      <c r="H53" s="15">
        <v>12356232.919851772</v>
      </c>
      <c r="I53" s="15">
        <v>4100131.2597201201</v>
      </c>
      <c r="J53" s="15">
        <v>117768.50930000001</v>
      </c>
      <c r="K53" s="15">
        <v>79.627647058823527</v>
      </c>
      <c r="L53" s="15">
        <v>11.228334584404685</v>
      </c>
      <c r="M53" s="15">
        <v>31.855913739157689</v>
      </c>
      <c r="N53" s="15">
        <v>18537.263482020709</v>
      </c>
    </row>
    <row r="54" spans="2:14" s="15" customFormat="1" x14ac:dyDescent="0.25">
      <c r="B54" s="15" t="str">
        <f>VLOOKUP(F54,NUTS_Europa!$A$2:$C$81,2,FALSE)</f>
        <v>DE50</v>
      </c>
      <c r="C54" s="15">
        <f>VLOOKUP(F54,NUTS_Europa!$A$2:$C$81,3,FALSE)</f>
        <v>1069</v>
      </c>
      <c r="D54" s="15" t="str">
        <f>VLOOKUP(G54,NUTS_Europa!$A$2:$C$81,2,FALSE)</f>
        <v>ES12</v>
      </c>
      <c r="E54" s="15">
        <f>VLOOKUP(G54,NUTS_Europa!$A$2:$C$81,3,FALSE)</f>
        <v>163</v>
      </c>
      <c r="F54" s="15">
        <v>44</v>
      </c>
      <c r="G54" s="15">
        <v>52</v>
      </c>
      <c r="H54" s="15">
        <v>1690141.877079868</v>
      </c>
      <c r="I54" s="15">
        <v>3394807.8060241723</v>
      </c>
      <c r="J54" s="15">
        <v>120125.8052</v>
      </c>
      <c r="K54" s="15">
        <v>61.65</v>
      </c>
      <c r="L54" s="15">
        <v>8.1819320653013303</v>
      </c>
      <c r="M54" s="15">
        <v>6.3143380977560648</v>
      </c>
      <c r="N54" s="15">
        <v>3085.0404359375229</v>
      </c>
    </row>
    <row r="55" spans="2:14" s="15" customFormat="1" x14ac:dyDescent="0.25">
      <c r="B55" s="15" t="str">
        <f>VLOOKUP(F55,NUTS_Europa!$A$2:$C$81,2,FALSE)</f>
        <v>DE50</v>
      </c>
      <c r="C55" s="15">
        <f>VLOOKUP(F55,NUTS_Europa!$A$2:$C$81,3,FALSE)</f>
        <v>1069</v>
      </c>
      <c r="D55" s="15" t="str">
        <f>VLOOKUP(G55,NUTS_Europa!$A$2:$C$81,2,FALSE)</f>
        <v>NL11</v>
      </c>
      <c r="E55" s="15">
        <f>VLOOKUP(G55,NUTS_Europa!$A$2:$C$81,3,FALSE)</f>
        <v>218</v>
      </c>
      <c r="F55" s="15">
        <v>44</v>
      </c>
      <c r="G55" s="15">
        <v>70</v>
      </c>
      <c r="H55" s="15">
        <v>2183995.7852544282</v>
      </c>
      <c r="I55" s="15">
        <v>1501591.5103655283</v>
      </c>
      <c r="J55" s="15">
        <v>120437.3524</v>
      </c>
      <c r="K55" s="15">
        <v>15.88058823529412</v>
      </c>
      <c r="L55" s="15">
        <v>6.7073628486414769</v>
      </c>
      <c r="M55" s="15">
        <v>8.8226761772044497</v>
      </c>
      <c r="N55" s="15">
        <v>5443.4838231684107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FRE1</v>
      </c>
      <c r="E56" s="15">
        <f>VLOOKUP(G56,[1]NUTS_Europa!$A$2:$C$81,3,FALSE)</f>
        <v>235</v>
      </c>
      <c r="F56" s="15">
        <v>45</v>
      </c>
      <c r="G56" s="15">
        <v>61</v>
      </c>
      <c r="H56" s="15">
        <v>3067736.2994038919</v>
      </c>
      <c r="I56" s="15">
        <v>7451779.0384063879</v>
      </c>
      <c r="J56" s="15">
        <v>137713.6226</v>
      </c>
      <c r="K56" s="15">
        <v>20.994705882352942</v>
      </c>
      <c r="L56" s="15">
        <v>7.5438654906335696</v>
      </c>
      <c r="M56" s="15">
        <v>3.1211647332681993</v>
      </c>
      <c r="N56" s="15">
        <v>1522.6567990315486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FRF2</v>
      </c>
      <c r="E57" s="15">
        <f>VLOOKUP(G57,[1]NUTS_Europa!$A$2:$C$81,3,FALSE)</f>
        <v>235</v>
      </c>
      <c r="F57" s="15">
        <v>45</v>
      </c>
      <c r="G57" s="15">
        <v>67</v>
      </c>
      <c r="H57" s="15">
        <v>3564349.596282592</v>
      </c>
      <c r="I57" s="15">
        <v>7451779.0384063879</v>
      </c>
      <c r="J57" s="15">
        <v>145035.59770000001</v>
      </c>
      <c r="K57" s="15">
        <v>20.994705882352942</v>
      </c>
      <c r="L57" s="15">
        <v>7.5438654906335696</v>
      </c>
      <c r="M57" s="15">
        <v>3.1211647332681993</v>
      </c>
      <c r="N57" s="15">
        <v>1522.6567990315486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37151.401447667464</v>
      </c>
      <c r="I58" s="15">
        <v>10320455.226624062</v>
      </c>
      <c r="J58" s="15">
        <v>127001.217</v>
      </c>
      <c r="K58" s="15">
        <v>59.172941176470594</v>
      </c>
      <c r="L58" s="15">
        <v>8.9749624533531591</v>
      </c>
      <c r="M58" s="15">
        <v>3.1948865603431971E-2</v>
      </c>
      <c r="N58" s="15">
        <v>15.609481269928793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43894.33833820749</v>
      </c>
      <c r="I59" s="15">
        <v>10320455.226624062</v>
      </c>
      <c r="J59" s="15">
        <v>117768.50930000001</v>
      </c>
      <c r="K59" s="15">
        <v>59.172941176470594</v>
      </c>
      <c r="L59" s="15">
        <v>8.9749624533531591</v>
      </c>
      <c r="M59" s="15">
        <v>3.1948865603431971E-2</v>
      </c>
      <c r="N59" s="15">
        <v>15.609481269928793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468623.70387349528</v>
      </c>
      <c r="I60" s="15">
        <v>9897653.5682285987</v>
      </c>
      <c r="J60" s="15">
        <v>154854.3009</v>
      </c>
      <c r="K60" s="15">
        <v>70</v>
      </c>
      <c r="L60" s="15">
        <v>7.8748653366799637</v>
      </c>
      <c r="M60" s="15">
        <v>0.42249680058957262</v>
      </c>
      <c r="N60" s="15">
        <v>178.8908769159213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437619.05264993542</v>
      </c>
      <c r="I61" s="15">
        <v>9897653.5682285987</v>
      </c>
      <c r="J61" s="15">
        <v>114346.8514</v>
      </c>
      <c r="K61" s="15">
        <v>70</v>
      </c>
      <c r="L61" s="15">
        <v>7.8748653366799637</v>
      </c>
      <c r="M61" s="15">
        <v>0.42249680058957262</v>
      </c>
      <c r="N61" s="15">
        <v>178.8908769159213</v>
      </c>
    </row>
    <row r="62" spans="2:14" s="15" customFormat="1" x14ac:dyDescent="0.25">
      <c r="B62" s="15" t="str">
        <f>VLOOKUP(F62,NUTS_Europa!$A$2:$C$81,2,FALSE)</f>
        <v>DE94</v>
      </c>
      <c r="C62" s="15">
        <f>VLOOKUP(F62,NUTS_Europa!$A$2:$C$81,3,FALSE)</f>
        <v>1069</v>
      </c>
      <c r="D62" s="15" t="str">
        <f>VLOOKUP(G62,NUTS_Europa!$A$2:$C$81,2,FALSE)</f>
        <v>FRG0</v>
      </c>
      <c r="E62" s="15">
        <f>VLOOKUP(G62,NUTS_Europa!$A$2:$C$81,3,FALSE)</f>
        <v>283</v>
      </c>
      <c r="F62" s="15">
        <v>48</v>
      </c>
      <c r="G62" s="15">
        <v>62</v>
      </c>
      <c r="H62" s="15">
        <v>1033919.8426950099</v>
      </c>
      <c r="I62" s="15">
        <v>3052367.251984912</v>
      </c>
      <c r="J62" s="15">
        <v>144185.261</v>
      </c>
      <c r="K62" s="15">
        <v>56.345882352941175</v>
      </c>
      <c r="L62" s="15">
        <v>7.100507839826439</v>
      </c>
      <c r="M62" s="15">
        <v>3.5169117709311464</v>
      </c>
      <c r="N62" s="15">
        <v>1954.0243097469513</v>
      </c>
    </row>
    <row r="63" spans="2:14" s="15" customFormat="1" x14ac:dyDescent="0.25">
      <c r="B63" s="15" t="str">
        <f>VLOOKUP(F63,NUTS_Europa!$A$2:$C$81,2,FALSE)</f>
        <v>DE94</v>
      </c>
      <c r="C63" s="15">
        <f>VLOOKUP(F63,NUTS_Europa!$A$2:$C$81,3,FALSE)</f>
        <v>1069</v>
      </c>
      <c r="D63" s="15" t="str">
        <f>VLOOKUP(G63,NUTS_Europa!$A$2:$C$81,2,FALSE)</f>
        <v>FRJ2</v>
      </c>
      <c r="E63" s="15">
        <f>VLOOKUP(G63,NUTS_Europa!$A$2:$C$81,3,FALSE)</f>
        <v>163</v>
      </c>
      <c r="F63" s="15">
        <v>48</v>
      </c>
      <c r="G63" s="15">
        <v>68</v>
      </c>
      <c r="H63" s="15">
        <v>2909389.9628880438</v>
      </c>
      <c r="I63" s="15">
        <v>3394807.8060241723</v>
      </c>
      <c r="J63" s="15">
        <v>142841.86170000001</v>
      </c>
      <c r="K63" s="15">
        <v>61.65</v>
      </c>
      <c r="L63" s="15">
        <v>8.1819320653013303</v>
      </c>
      <c r="M63" s="15">
        <v>6.3143380977560648</v>
      </c>
      <c r="N63" s="15">
        <v>3085.0404359375229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35942.181762129891</v>
      </c>
      <c r="I64" s="15">
        <v>10320455.226624062</v>
      </c>
      <c r="J64" s="15">
        <v>176841.96369999999</v>
      </c>
      <c r="K64" s="15">
        <v>59.172941176470594</v>
      </c>
      <c r="L64" s="15">
        <v>8.9749624533531591</v>
      </c>
      <c r="M64" s="15">
        <v>3.1948865603431971E-2</v>
      </c>
      <c r="N64" s="15">
        <v>15.609481269928793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42685.118652669917</v>
      </c>
      <c r="I65" s="15">
        <v>10320455.226624062</v>
      </c>
      <c r="J65" s="15">
        <v>199058.85829999999</v>
      </c>
      <c r="K65" s="15">
        <v>59.172941176470594</v>
      </c>
      <c r="L65" s="15">
        <v>8.9749624533531591</v>
      </c>
      <c r="M65" s="15">
        <v>3.1948865603431971E-2</v>
      </c>
      <c r="N65" s="15">
        <v>15.609481269928793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FRE1</v>
      </c>
      <c r="E66" s="15">
        <f>VLOOKUP(G66,[1]NUTS_Europa!$A$2:$C$81,3,FALSE)</f>
        <v>235</v>
      </c>
      <c r="F66" s="15">
        <v>50</v>
      </c>
      <c r="G66" s="15">
        <v>61</v>
      </c>
      <c r="H66" s="15">
        <v>2989765.6126958835</v>
      </c>
      <c r="I66" s="15">
        <v>7451779.0384063879</v>
      </c>
      <c r="J66" s="15">
        <v>163171.4883</v>
      </c>
      <c r="K66" s="15">
        <v>20.994705882352942</v>
      </c>
      <c r="L66" s="15">
        <v>7.5438654906335696</v>
      </c>
      <c r="M66" s="15">
        <v>3.1211647332681993</v>
      </c>
      <c r="N66" s="15">
        <v>1522.6567990315486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FRF2</v>
      </c>
      <c r="E67" s="15">
        <f>VLOOKUP(G67,[1]NUTS_Europa!$A$2:$C$81,3,FALSE)</f>
        <v>235</v>
      </c>
      <c r="F67" s="15">
        <v>50</v>
      </c>
      <c r="G67" s="15">
        <v>67</v>
      </c>
      <c r="H67" s="15">
        <v>3486378.9095745836</v>
      </c>
      <c r="I67" s="15">
        <v>7451779.0384063879</v>
      </c>
      <c r="J67" s="15">
        <v>142392.87169999999</v>
      </c>
      <c r="K67" s="15">
        <v>20.994705882352942</v>
      </c>
      <c r="L67" s="15">
        <v>7.5438654906335696</v>
      </c>
      <c r="M67" s="15">
        <v>3.1211647332681993</v>
      </c>
      <c r="N67" s="15">
        <v>1522.6567990315486</v>
      </c>
    </row>
    <row r="68" spans="2:14" s="15" customFormat="1" x14ac:dyDescent="0.25">
      <c r="B68" s="15" t="str">
        <f>VLOOKUP(F68,NUTS_Europa!$A$2:$C$81,2,FALSE)</f>
        <v>ES21</v>
      </c>
      <c r="C68" s="15">
        <f>VLOOKUP(F68,NUTS_Europa!$A$2:$C$81,3,FALSE)</f>
        <v>1063</v>
      </c>
      <c r="D68" s="15" t="str">
        <f>VLOOKUP(G68,NUTS_Europa!$A$2:$C$81,2,FALSE)</f>
        <v>ES61</v>
      </c>
      <c r="E68" s="15">
        <f>VLOOKUP(G68,NUTS_Europa!$A$2:$C$81,3,FALSE)</f>
        <v>297</v>
      </c>
      <c r="F68" s="15">
        <v>54</v>
      </c>
      <c r="G68" s="15">
        <v>57</v>
      </c>
      <c r="H68" s="15">
        <v>1055817.9183866894</v>
      </c>
      <c r="I68" s="15">
        <v>10378145.391987767</v>
      </c>
      <c r="J68" s="15">
        <v>199597.76430000001</v>
      </c>
      <c r="K68" s="15">
        <v>34.470588235294116</v>
      </c>
      <c r="L68" s="15">
        <v>6.132911126195677</v>
      </c>
      <c r="M68" s="15">
        <v>1.5618802571589332</v>
      </c>
      <c r="N68" s="15">
        <v>901.90166158021395</v>
      </c>
    </row>
    <row r="69" spans="2:14" s="15" customFormat="1" x14ac:dyDescent="0.25">
      <c r="B69" s="15" t="str">
        <f>VLOOKUP(F69,NUTS_Europa!$A$2:$C$81,2,FALSE)</f>
        <v>ES21</v>
      </c>
      <c r="C69" s="15">
        <f>VLOOKUP(F69,NUTS_Europa!$A$2:$C$81,3,FALSE)</f>
        <v>1063</v>
      </c>
      <c r="D69" s="15" t="str">
        <f>VLOOKUP(G69,NUTS_Europa!$A$2:$C$81,2,FALSE)</f>
        <v>FRD2</v>
      </c>
      <c r="E69" s="15">
        <f>VLOOKUP(G69,NUTS_Europa!$A$2:$C$81,3,FALSE)</f>
        <v>271</v>
      </c>
      <c r="F69" s="15">
        <v>54</v>
      </c>
      <c r="G69" s="15">
        <v>60</v>
      </c>
      <c r="H69" s="15">
        <v>257672.44647032925</v>
      </c>
      <c r="I69" s="15">
        <v>13317181.783092679</v>
      </c>
      <c r="J69" s="15">
        <v>159445.52859999999</v>
      </c>
      <c r="K69" s="15">
        <v>98.17647058823529</v>
      </c>
      <c r="L69" s="15">
        <v>8.3061410573544361</v>
      </c>
      <c r="M69" s="15">
        <v>0.61319508889181995</v>
      </c>
      <c r="N69" s="15">
        <v>299.59302385500001</v>
      </c>
    </row>
    <row r="70" spans="2:14" s="15" customFormat="1" x14ac:dyDescent="0.25">
      <c r="B70" s="15" t="str">
        <f>VLOOKUP(F70,NUTS_Europa!$A$2:$C$81,2,FALSE)</f>
        <v>ES51</v>
      </c>
      <c r="C70" s="15">
        <f>VLOOKUP(F70,NUTS_Europa!$A$2:$C$81,3,FALSE)</f>
        <v>1064</v>
      </c>
      <c r="D70" s="15" t="str">
        <f>VLOOKUP(G70,NUTS_Europa!$A$2:$C$81,2,FALSE)</f>
        <v>ES62</v>
      </c>
      <c r="E70" s="15">
        <f>VLOOKUP(G70,NUTS_Europa!$A$2:$C$81,3,FALSE)</f>
        <v>462</v>
      </c>
      <c r="F70" s="15">
        <v>55</v>
      </c>
      <c r="G70" s="15">
        <v>58</v>
      </c>
      <c r="H70" s="15">
        <v>1046641.3727214563</v>
      </c>
      <c r="I70" s="15">
        <v>1468913.6304463542</v>
      </c>
      <c r="J70" s="15">
        <v>114203.5226</v>
      </c>
      <c r="K70" s="15">
        <v>19.588235294117649</v>
      </c>
      <c r="L70" s="15">
        <v>9.3946065210460556</v>
      </c>
      <c r="M70" s="15">
        <v>1.6887113358072809</v>
      </c>
      <c r="N70" s="15">
        <v>975.13977317593265</v>
      </c>
    </row>
    <row r="71" spans="2:14" s="15" customFormat="1" x14ac:dyDescent="0.25">
      <c r="B71" s="15" t="str">
        <f>VLOOKUP(F71,NUTS_Europa!$A$2:$C$81,2,FALSE)</f>
        <v>ES51</v>
      </c>
      <c r="C71" s="15">
        <f>VLOOKUP(F71,NUTS_Europa!$A$2:$C$81,3,FALSE)</f>
        <v>1064</v>
      </c>
      <c r="D71" s="15" t="str">
        <f>VLOOKUP(G71,NUTS_Europa!$A$2:$C$81,2,FALSE)</f>
        <v>FRD2</v>
      </c>
      <c r="E71" s="15">
        <f>VLOOKUP(G71,NUTS_Europa!$A$2:$C$81,3,FALSE)</f>
        <v>271</v>
      </c>
      <c r="F71" s="15">
        <v>55</v>
      </c>
      <c r="G71" s="15">
        <v>60</v>
      </c>
      <c r="H71" s="15">
        <v>157744.00091263207</v>
      </c>
      <c r="I71" s="15">
        <v>4619672.4597673872</v>
      </c>
      <c r="J71" s="15">
        <v>507158.32770000002</v>
      </c>
      <c r="K71" s="15">
        <v>90.647058823529406</v>
      </c>
      <c r="L71" s="15">
        <v>9.5251160860026953</v>
      </c>
      <c r="M71" s="15">
        <v>0.61319508889181995</v>
      </c>
      <c r="N71" s="15">
        <v>299.59302385500001</v>
      </c>
    </row>
    <row r="72" spans="2:14" s="15" customFormat="1" x14ac:dyDescent="0.25">
      <c r="B72" s="15" t="str">
        <f>VLOOKUP(F72,NUTS_Europa!$A$2:$C$81,2,FALSE)</f>
        <v>ES52</v>
      </c>
      <c r="C72" s="15">
        <f>VLOOKUP(F72,NUTS_Europa!$A$2:$C$81,3,FALSE)</f>
        <v>1063</v>
      </c>
      <c r="D72" s="15" t="str">
        <f>VLOOKUP(G72,NUTS_Europa!$A$2:$C$81,2,FALSE)</f>
        <v>ES61</v>
      </c>
      <c r="E72" s="15">
        <f>VLOOKUP(G72,NUTS_Europa!$A$2:$C$81,3,FALSE)</f>
        <v>297</v>
      </c>
      <c r="F72" s="15">
        <v>56</v>
      </c>
      <c r="G72" s="15">
        <v>57</v>
      </c>
      <c r="H72" s="15">
        <v>766873.87926291313</v>
      </c>
      <c r="I72" s="15">
        <v>10378145.391987767</v>
      </c>
      <c r="J72" s="15">
        <v>176841.96369999999</v>
      </c>
      <c r="K72" s="15">
        <v>34.470588235294116</v>
      </c>
      <c r="L72" s="15">
        <v>6.132911126195677</v>
      </c>
      <c r="M72" s="15">
        <v>1.5618802571589332</v>
      </c>
      <c r="N72" s="15">
        <v>901.90166158021395</v>
      </c>
    </row>
    <row r="73" spans="2:14" s="15" customFormat="1" x14ac:dyDescent="0.25">
      <c r="B73" s="15" t="str">
        <f>VLOOKUP(F73,NUTS_Europa!$A$2:$C$81,2,FALSE)</f>
        <v>ES52</v>
      </c>
      <c r="C73" s="15">
        <f>VLOOKUP(F73,NUTS_Europa!$A$2:$C$81,3,FALSE)</f>
        <v>1063</v>
      </c>
      <c r="D73" s="15" t="str">
        <f>VLOOKUP(G73,NUTS_Europa!$A$2:$C$81,2,FALSE)</f>
        <v>ES62</v>
      </c>
      <c r="E73" s="15">
        <f>VLOOKUP(G73,NUTS_Europa!$A$2:$C$81,3,FALSE)</f>
        <v>462</v>
      </c>
      <c r="F73" s="15">
        <v>56</v>
      </c>
      <c r="G73" s="15">
        <v>58</v>
      </c>
      <c r="H73" s="15">
        <v>1058334.6835613491</v>
      </c>
      <c r="I73" s="15">
        <v>10160608.918691965</v>
      </c>
      <c r="J73" s="15">
        <v>163171.4883</v>
      </c>
      <c r="K73" s="15">
        <v>27.058823529411764</v>
      </c>
      <c r="L73" s="15">
        <v>8.1756314923977964</v>
      </c>
      <c r="M73" s="15">
        <v>1.6887113358072809</v>
      </c>
      <c r="N73" s="15">
        <v>975.13977317593265</v>
      </c>
    </row>
    <row r="74" spans="2:14" s="15" customFormat="1" x14ac:dyDescent="0.25">
      <c r="B74" s="15" t="str">
        <f>VLOOKUP(F74,[1]NUTS_Europa!$A$2:$C$81,2,FALSE)</f>
        <v>FRJ1</v>
      </c>
      <c r="C74" s="15">
        <f>VLOOKUP(F74,[1]NUTS_Europa!$A$2:$C$81,3,FALSE)</f>
        <v>1064</v>
      </c>
      <c r="D74" s="15" t="str">
        <f>VLOOKUP(G74,[1]NUTS_Europa!$A$2:$C$81,2,FALSE)</f>
        <v>PT16</v>
      </c>
      <c r="E74" s="15">
        <f>VLOOKUP(G74,[1]NUTS_Europa!$A$2:$C$81,3,FALSE)</f>
        <v>294</v>
      </c>
      <c r="F74" s="15">
        <v>66</v>
      </c>
      <c r="G74" s="15">
        <v>78</v>
      </c>
      <c r="H74" s="15">
        <v>3014165.6186987176</v>
      </c>
      <c r="I74" s="15">
        <v>2198974.1295818198</v>
      </c>
      <c r="J74" s="15">
        <v>119215.969</v>
      </c>
      <c r="K74" s="15">
        <v>36.431176470588241</v>
      </c>
      <c r="L74" s="15">
        <v>7.7130593619791217</v>
      </c>
      <c r="M74" s="15">
        <v>5.7081413857296415</v>
      </c>
      <c r="N74" s="15">
        <v>3296.1439756520863</v>
      </c>
    </row>
    <row r="75" spans="2:14" s="15" customFormat="1" x14ac:dyDescent="0.25">
      <c r="B75" s="15" t="str">
        <f>VLOOKUP(F75,[1]NUTS_Europa!$A$2:$C$81,2,FALSE)</f>
        <v>FRJ1</v>
      </c>
      <c r="C75" s="15">
        <f>VLOOKUP(F75,[1]NUTS_Europa!$A$2:$C$81,3,FALSE)</f>
        <v>1064</v>
      </c>
      <c r="D75" s="15" t="str">
        <f>VLOOKUP(G75,[1]NUTS_Europa!$A$2:$C$81,2,FALSE)</f>
        <v>PT17</v>
      </c>
      <c r="E75" s="15">
        <f>VLOOKUP(G75,[1]NUTS_Europa!$A$2:$C$81,3,FALSE)</f>
        <v>297</v>
      </c>
      <c r="F75" s="15">
        <v>66</v>
      </c>
      <c r="G75" s="15">
        <v>79</v>
      </c>
      <c r="H75" s="15">
        <v>837768.3822329595</v>
      </c>
      <c r="I75" s="15">
        <v>1701119.2726355982</v>
      </c>
      <c r="J75" s="15">
        <v>192445.7181</v>
      </c>
      <c r="K75" s="15">
        <v>27.235294117647058</v>
      </c>
      <c r="L75" s="15">
        <v>7.3518861548439371</v>
      </c>
      <c r="M75" s="15">
        <v>1.5618802571589332</v>
      </c>
      <c r="N75" s="15">
        <v>901.90166158021395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NL34</v>
      </c>
      <c r="E76" s="15">
        <f>VLOOKUP(G76,NUTS_Europa!$A$2:$C$81,3,FALSE)</f>
        <v>218</v>
      </c>
      <c r="F76" s="15">
        <v>71</v>
      </c>
      <c r="G76" s="15">
        <v>74</v>
      </c>
      <c r="H76" s="15">
        <v>3215350.2404928301</v>
      </c>
      <c r="I76" s="15">
        <v>1134163.0112899505</v>
      </c>
      <c r="J76" s="15">
        <v>117768.50930000001</v>
      </c>
      <c r="K76" s="15">
        <v>4</v>
      </c>
      <c r="L76" s="15">
        <v>7.5681574991000176</v>
      </c>
      <c r="M76" s="15">
        <v>10.537356556402012</v>
      </c>
      <c r="N76" s="15">
        <v>5443.4838231684107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PT11</v>
      </c>
      <c r="E77" s="15">
        <f>VLOOKUP(G77,NUTS_Europa!$A$2:$C$81,3,FALSE)</f>
        <v>288</v>
      </c>
      <c r="F77" s="15">
        <v>71</v>
      </c>
      <c r="G77" s="15">
        <v>76</v>
      </c>
      <c r="H77" s="15">
        <v>675550.90721595474</v>
      </c>
      <c r="I77" s="15">
        <v>3330261.4457325228</v>
      </c>
      <c r="J77" s="15">
        <v>142841.86170000001</v>
      </c>
      <c r="K77" s="15">
        <v>53.518823529411769</v>
      </c>
      <c r="L77" s="15">
        <v>10.892443578903862</v>
      </c>
      <c r="M77" s="15">
        <v>1.9658765253323622</v>
      </c>
      <c r="N77" s="15">
        <v>960.48207726886733</v>
      </c>
    </row>
    <row r="78" spans="2:14" s="15" customFormat="1" x14ac:dyDescent="0.25">
      <c r="B78" s="15" t="str">
        <f>VLOOKUP(F78,NUTS_Europa!$A$2:$C$81,2,FALSE)</f>
        <v>NL32</v>
      </c>
      <c r="C78" s="15">
        <f>VLOOKUP(F78,NUTS_Europa!$A$2:$C$81,3,FALSE)</f>
        <v>253</v>
      </c>
      <c r="D78" s="15" t="str">
        <f>VLOOKUP(G78,NUTS_Europa!$A$2:$C$81,2,FALSE)</f>
        <v>NL34</v>
      </c>
      <c r="E78" s="15">
        <f>VLOOKUP(G78,NUTS_Europa!$A$2:$C$81,3,FALSE)</f>
        <v>218</v>
      </c>
      <c r="F78" s="15">
        <v>72</v>
      </c>
      <c r="G78" s="15">
        <v>74</v>
      </c>
      <c r="H78" s="15">
        <v>2755036.1393852332</v>
      </c>
      <c r="I78" s="15">
        <v>1345290.4068421894</v>
      </c>
      <c r="J78" s="15">
        <v>120125.8052</v>
      </c>
      <c r="K78" s="15">
        <v>10.528823529411765</v>
      </c>
      <c r="L78" s="15">
        <v>9.1186877998754969</v>
      </c>
      <c r="M78" s="15">
        <v>10.537356556402012</v>
      </c>
      <c r="N78" s="15">
        <v>5443.4838231684107</v>
      </c>
    </row>
    <row r="79" spans="2:14" s="15" customFormat="1" x14ac:dyDescent="0.25">
      <c r="B79" s="15" t="str">
        <f>VLOOKUP(F79,NUTS_Europa!$A$2:$C$81,2,FALSE)</f>
        <v>NL32</v>
      </c>
      <c r="C79" s="15">
        <f>VLOOKUP(F79,NUTS_Europa!$A$2:$C$81,3,FALSE)</f>
        <v>253</v>
      </c>
      <c r="D79" s="15" t="str">
        <f>VLOOKUP(G79,NUTS_Europa!$A$2:$C$81,2,FALSE)</f>
        <v>NL41</v>
      </c>
      <c r="E79" s="15">
        <f>VLOOKUP(G79,NUTS_Europa!$A$2:$C$81,3,FALSE)</f>
        <v>218</v>
      </c>
      <c r="F79" s="15">
        <v>72</v>
      </c>
      <c r="G79" s="15">
        <v>75</v>
      </c>
      <c r="H79" s="15">
        <v>2361934.9550951263</v>
      </c>
      <c r="I79" s="15">
        <v>1345290.4068421894</v>
      </c>
      <c r="J79" s="15">
        <v>159445.52859999999</v>
      </c>
      <c r="K79" s="15">
        <v>10.528823529411765</v>
      </c>
      <c r="L79" s="15">
        <v>9.1186877998754969</v>
      </c>
      <c r="M79" s="15">
        <v>10.537356556402012</v>
      </c>
      <c r="N79" s="15">
        <v>5443.4838231684107</v>
      </c>
    </row>
    <row r="80" spans="2:14" s="15" customFormat="1" x14ac:dyDescent="0.25">
      <c r="B80" s="15" t="str">
        <f>VLOOKUP(F80,NUTS_Europa!$A$2:$C$81,2,FALSE)</f>
        <v>NL33</v>
      </c>
      <c r="C80" s="15">
        <f>VLOOKUP(F80,NUTS_Europa!$A$2:$C$81,3,FALSE)</f>
        <v>220</v>
      </c>
      <c r="D80" s="15" t="str">
        <f>VLOOKUP(G80,NUTS_Europa!$A$2:$C$81,2,FALSE)</f>
        <v>NL41</v>
      </c>
      <c r="E80" s="15">
        <f>VLOOKUP(G80,NUTS_Europa!$A$2:$C$81,3,FALSE)</f>
        <v>218</v>
      </c>
      <c r="F80" s="15">
        <v>73</v>
      </c>
      <c r="G80" s="15">
        <v>75</v>
      </c>
      <c r="H80" s="15">
        <v>2506920.3696222682</v>
      </c>
      <c r="I80" s="15">
        <v>1153353.6262125636</v>
      </c>
      <c r="J80" s="15">
        <v>176841.96369999999</v>
      </c>
      <c r="K80" s="15">
        <v>7.3529411764705879</v>
      </c>
      <c r="L80" s="15">
        <v>11.510370008309179</v>
      </c>
      <c r="M80" s="15">
        <v>9.4024986458276416</v>
      </c>
      <c r="N80" s="15">
        <v>5443.4838231684107</v>
      </c>
    </row>
    <row r="81" spans="2:29" s="15" customFormat="1" x14ac:dyDescent="0.25">
      <c r="B81" s="15" t="str">
        <f>VLOOKUP(F81,NUTS_Europa!$A$2:$C$81,2,FALSE)</f>
        <v>NL33</v>
      </c>
      <c r="C81" s="15">
        <f>VLOOKUP(F81,NUTS_Europa!$A$2:$C$81,3,FALSE)</f>
        <v>220</v>
      </c>
      <c r="D81" s="15" t="str">
        <f>VLOOKUP(G81,NUTS_Europa!$A$2:$C$81,2,FALSE)</f>
        <v>PT11</v>
      </c>
      <c r="E81" s="15">
        <f>VLOOKUP(G81,NUTS_Europa!$A$2:$C$81,3,FALSE)</f>
        <v>288</v>
      </c>
      <c r="F81" s="15">
        <v>73</v>
      </c>
      <c r="G81" s="15">
        <v>76</v>
      </c>
      <c r="H81" s="15">
        <v>617961.59126625676</v>
      </c>
      <c r="I81" s="15">
        <v>3006931.4261575127</v>
      </c>
      <c r="J81" s="15">
        <v>163171.4883</v>
      </c>
      <c r="K81" s="15">
        <v>49.453529411764706</v>
      </c>
      <c r="L81" s="15">
        <v>14.834656088113023</v>
      </c>
      <c r="M81" s="15">
        <v>1.7656351507343149</v>
      </c>
      <c r="N81" s="15">
        <v>960.48207726886733</v>
      </c>
    </row>
    <row r="82" spans="2:29" s="15" customFormat="1" x14ac:dyDescent="0.25">
      <c r="B82" s="15" t="str">
        <f>VLOOKUP(F82,[1]NUTS_Europa!$A$2:$C$81,2,FALSE)</f>
        <v>PT15</v>
      </c>
      <c r="C82" s="15">
        <f>VLOOKUP(F82,[1]NUTS_Europa!$A$2:$C$81,3,FALSE)</f>
        <v>61</v>
      </c>
      <c r="D82" s="15" t="str">
        <f>VLOOKUP(G82,[1]NUTS_Europa!$A$2:$C$81,2,FALSE)</f>
        <v>PT16</v>
      </c>
      <c r="E82" s="15">
        <f>VLOOKUP(G82,[1]NUTS_Europa!$A$2:$C$81,3,FALSE)</f>
        <v>294</v>
      </c>
      <c r="F82" s="15">
        <v>77</v>
      </c>
      <c r="G82" s="15">
        <v>78</v>
      </c>
      <c r="H82" s="15">
        <v>2753903.0347061749</v>
      </c>
      <c r="I82" s="15">
        <v>1331869.0508786738</v>
      </c>
      <c r="J82" s="15">
        <v>127001.217</v>
      </c>
      <c r="K82" s="15">
        <v>18.099999999999998</v>
      </c>
      <c r="L82" s="15">
        <v>6.8850645446916232</v>
      </c>
      <c r="M82" s="15">
        <v>5.313262296597502</v>
      </c>
      <c r="N82" s="15">
        <v>3296.1439756520863</v>
      </c>
    </row>
    <row r="83" spans="2:29" s="15" customFormat="1" x14ac:dyDescent="0.25">
      <c r="B83" s="15" t="str">
        <f>VLOOKUP(F83,[1]NUTS_Europa!$A$2:$C$81,2,FALSE)</f>
        <v>PT15</v>
      </c>
      <c r="C83" s="15">
        <f>VLOOKUP(F83,[1]NUTS_Europa!$A$2:$C$81,3,FALSE)</f>
        <v>61</v>
      </c>
      <c r="D83" s="15" t="str">
        <f>VLOOKUP(G83,[1]NUTS_Europa!$A$2:$C$81,2,FALSE)</f>
        <v>PT17</v>
      </c>
      <c r="E83" s="15">
        <f>VLOOKUP(G83,[1]NUTS_Europa!$A$2:$C$81,3,FALSE)</f>
        <v>297</v>
      </c>
      <c r="F83" s="15">
        <v>77</v>
      </c>
      <c r="G83" s="15">
        <v>79</v>
      </c>
      <c r="H83" s="15">
        <v>766553.72438487597</v>
      </c>
      <c r="I83" s="15">
        <v>635675.74500241037</v>
      </c>
      <c r="J83" s="15">
        <v>113696.3812</v>
      </c>
      <c r="K83" s="15">
        <v>4.4117647058823533</v>
      </c>
      <c r="L83" s="15">
        <v>6.5238913375564378</v>
      </c>
      <c r="M83" s="15">
        <v>1.4538321533011211</v>
      </c>
      <c r="N83" s="15">
        <v>901.90166158021395</v>
      </c>
    </row>
    <row r="84" spans="2:29" s="15" customFormat="1" x14ac:dyDescent="0.25">
      <c r="N84" s="15">
        <f>SUM(N4:N83)</f>
        <v>284324.3982177563</v>
      </c>
    </row>
    <row r="85" spans="2:29" s="15" customFormat="1" x14ac:dyDescent="0.25">
      <c r="B85" s="15" t="s">
        <v>13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106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">
        <v>107</v>
      </c>
      <c r="Q86" s="15" t="s">
        <v>108</v>
      </c>
      <c r="R86" s="15" t="s">
        <v>109</v>
      </c>
      <c r="S86" s="15" t="s">
        <v>11</v>
      </c>
      <c r="T86" s="15" t="s">
        <v>12</v>
      </c>
      <c r="U86" s="15" t="s">
        <v>110</v>
      </c>
      <c r="V86" s="15" t="s">
        <v>111</v>
      </c>
      <c r="W86" s="15" t="s">
        <v>112</v>
      </c>
      <c r="X86" s="15" t="s">
        <v>113</v>
      </c>
      <c r="Y86" s="15" t="s">
        <v>114</v>
      </c>
    </row>
    <row r="87" spans="2:29" s="15" customFormat="1" x14ac:dyDescent="0.25">
      <c r="B87" s="15" t="str">
        <f>VLOOKUP(F87,NUTS_Europa!$A$2:$C$81,2,FALSE)</f>
        <v>DE80</v>
      </c>
      <c r="C87" s="15">
        <f>VLOOKUP(F87,NUTS_Europa!$A$2:$C$81,3,FALSE)</f>
        <v>1069</v>
      </c>
      <c r="D87" s="15" t="str">
        <f>VLOOKUP(G87,NUTS_Europa!$A$2:$C$81,2,FALSE)</f>
        <v>ES11</v>
      </c>
      <c r="E87" s="15">
        <f>VLOOKUP(G87,NUTS_Europa!$A$2:$C$81,3,FALSE)</f>
        <v>288</v>
      </c>
      <c r="F87" s="15">
        <v>6</v>
      </c>
      <c r="G87" s="15">
        <v>11</v>
      </c>
      <c r="H87" s="15">
        <v>507486.76789287879</v>
      </c>
      <c r="I87" s="15">
        <v>3781017.1080237161</v>
      </c>
      <c r="J87" s="15">
        <f>I87/30</f>
        <v>126033.90360079054</v>
      </c>
      <c r="K87" s="15">
        <v>142841.86170000001</v>
      </c>
      <c r="L87" s="15">
        <v>68.161764705882348</v>
      </c>
      <c r="M87" s="15">
        <v>10.031648928445321</v>
      </c>
      <c r="N87" s="15">
        <v>1.6633276750070858</v>
      </c>
      <c r="O87" s="17">
        <v>960.48207726886733</v>
      </c>
      <c r="P87" s="15">
        <f>N87*(R87/O87)</f>
        <v>1.2537966769035556</v>
      </c>
      <c r="Q87" s="15">
        <f>P87+M87+L87</f>
        <v>79.447210311231231</v>
      </c>
      <c r="R87" s="15">
        <v>724</v>
      </c>
      <c r="S87" s="15">
        <f>H87*(R87/O87)</f>
        <v>382537.50762242737</v>
      </c>
      <c r="T87" s="15">
        <f>2*J87</f>
        <v>252067.80720158108</v>
      </c>
      <c r="U87" s="15">
        <f>T87+S87</f>
        <v>634605.31482400838</v>
      </c>
      <c r="V87" s="15" t="str">
        <f>VLOOKUP(B87,NUTS_Europa!$B$2:$F$41,5,FALSE)</f>
        <v>Mecklenburg-Vorpommern</v>
      </c>
      <c r="W87" s="15" t="str">
        <f>VLOOKUP(C87,Puertos!$N$3:$O$27,2,FALSE)</f>
        <v>Hamburgo</v>
      </c>
      <c r="X87" s="15" t="str">
        <f>VLOOKUP(D87,NUTS_Europa!$B$2:$F$41,5,FALSE)</f>
        <v>Galicia</v>
      </c>
      <c r="Y87" s="15" t="str">
        <f>VLOOKUP(E87,Puertos!$N$3:$O$27,2,FALSE)</f>
        <v>Vigo</v>
      </c>
      <c r="Z87" s="15">
        <f>Q87/24</f>
        <v>3.3103004296346348</v>
      </c>
      <c r="AA87" s="15">
        <f>SUM(Q87:Q90)</f>
        <v>265.94038640743747</v>
      </c>
      <c r="AB87" s="15">
        <f>AA87/24</f>
        <v>11.080849433643229</v>
      </c>
      <c r="AC87" s="15">
        <f>AB87/7</f>
        <v>1.5829784905204611</v>
      </c>
    </row>
    <row r="88" spans="2:29" s="15" customFormat="1" x14ac:dyDescent="0.25">
      <c r="B88" s="15" t="str">
        <f>VLOOKUP(G88,NUTS_Europa!$A$2:$C$81,2,FALSE)</f>
        <v>ES11</v>
      </c>
      <c r="C88" s="15">
        <f>VLOOKUP(G88,NUTS_Europa!$A$2:$C$81,3,FALSE)</f>
        <v>288</v>
      </c>
      <c r="D88" s="15" t="str">
        <f>VLOOKUP(F88,NUTS_Europa!$A$2:$C$81,2,FALSE)</f>
        <v>DEA1</v>
      </c>
      <c r="E88" s="15">
        <f>VLOOKUP(F88,NUTS_Europa!$A$2:$C$81,3,FALSE)</f>
        <v>253</v>
      </c>
      <c r="F88" s="15">
        <v>9</v>
      </c>
      <c r="G88" s="15">
        <v>11</v>
      </c>
      <c r="H88" s="15">
        <v>527683.67123114981</v>
      </c>
      <c r="I88" s="15">
        <v>3167814.4908417501</v>
      </c>
      <c r="J88" s="15">
        <f t="shared" ref="J88:J151" si="1">I88/30</f>
        <v>105593.81636139167</v>
      </c>
      <c r="K88" s="15">
        <v>142392.87169999999</v>
      </c>
      <c r="L88" s="15">
        <v>52.185294117647061</v>
      </c>
      <c r="M88" s="15">
        <v>12.442973879679341</v>
      </c>
      <c r="N88" s="15">
        <v>1.9658765253323622</v>
      </c>
      <c r="O88" s="17">
        <v>960.48207726886733</v>
      </c>
      <c r="P88" s="15">
        <f t="shared" ref="P88:P151" si="2">N88*(R88/O88)</f>
        <v>1.4818544125131112</v>
      </c>
      <c r="Q88" s="15">
        <f t="shared" ref="Q88:Q151" si="3">P88+M88+L88</f>
        <v>66.110122409839519</v>
      </c>
      <c r="R88" s="15">
        <v>724</v>
      </c>
      <c r="S88" s="15">
        <f>H88*(R88/O88)</f>
        <v>397761.69385449897</v>
      </c>
      <c r="T88" s="15">
        <f t="shared" ref="T88:T99" si="4">2*J88</f>
        <v>211187.63272278334</v>
      </c>
      <c r="U88" s="15">
        <f t="shared" ref="U88:U151" si="5">T88+S88</f>
        <v>608949.32657728228</v>
      </c>
      <c r="V88" s="15" t="str">
        <f>VLOOKUP(B88,NUTS_Europa!$B$2:$F$41,5,FALSE)</f>
        <v>Galicia</v>
      </c>
      <c r="W88" s="15" t="str">
        <f>VLOOKUP(C88,Puertos!$N$3:$O$27,2,FALSE)</f>
        <v>Vigo</v>
      </c>
      <c r="X88" s="15" t="str">
        <f>VLOOKUP(D88,NUTS_Europa!$B$2:$F$41,5,FALSE)</f>
        <v>Düsseldorf</v>
      </c>
      <c r="Y88" s="15" t="str">
        <f>VLOOKUP(E88,Puertos!$N$3:$O$27,2,FALSE)</f>
        <v>Amberes</v>
      </c>
      <c r="Z88" s="15">
        <f t="shared" ref="Z88:Z151" si="6">Q88/24</f>
        <v>2.7545884337433133</v>
      </c>
    </row>
    <row r="89" spans="2:29" s="15" customFormat="1" x14ac:dyDescent="0.25">
      <c r="B89" s="15" t="str">
        <f>VLOOKUP(F89,NUTS_Europa!$A$2:$C$81,2,FALSE)</f>
        <v>DEA1</v>
      </c>
      <c r="C89" s="15">
        <f>VLOOKUP(F89,NUTS_Europa!$A$2:$C$81,3,FALSE)</f>
        <v>253</v>
      </c>
      <c r="D89" s="15" t="str">
        <f>VLOOKUP(G89,NUTS_Europa!$A$2:$C$81,2,FALSE)</f>
        <v>FRG0</v>
      </c>
      <c r="E89" s="15">
        <f>VLOOKUP(G89,NUTS_Europa!$A$2:$C$81,3,FALSE)</f>
        <v>282</v>
      </c>
      <c r="F89" s="15">
        <v>9</v>
      </c>
      <c r="G89" s="15">
        <v>22</v>
      </c>
      <c r="H89" s="15">
        <v>437652.69646979118</v>
      </c>
      <c r="I89" s="15">
        <v>2507315.1441516047</v>
      </c>
      <c r="J89" s="15">
        <f t="shared" si="1"/>
        <v>83577.171471720154</v>
      </c>
      <c r="K89" s="15">
        <v>507158.32770000002</v>
      </c>
      <c r="L89" s="15">
        <v>39.289411764705882</v>
      </c>
      <c r="M89" s="15">
        <v>12.933767997960558</v>
      </c>
      <c r="N89" s="15">
        <v>1.6624298486063329</v>
      </c>
      <c r="O89" s="17">
        <v>703.89535024500003</v>
      </c>
      <c r="P89" s="15">
        <f t="shared" si="2"/>
        <v>1.4406718375066669</v>
      </c>
      <c r="Q89" s="15">
        <f t="shared" si="3"/>
        <v>53.663851600173103</v>
      </c>
      <c r="R89" s="15">
        <v>610</v>
      </c>
      <c r="S89" s="15">
        <f>H89*(R89/O89)</f>
        <v>379272.49377858633</v>
      </c>
      <c r="T89" s="15">
        <f t="shared" si="4"/>
        <v>167154.34294344031</v>
      </c>
      <c r="U89" s="15">
        <f t="shared" si="5"/>
        <v>546426.83672202658</v>
      </c>
      <c r="V89" s="15" t="str">
        <f>VLOOKUP(B89,NUTS_Europa!$B$2:$F$41,5,FALSE)</f>
        <v>Düsseldorf</v>
      </c>
      <c r="W89" s="15" t="str">
        <f>VLOOKUP(C89,Puertos!$N$3:$O$27,2,FALSE)</f>
        <v>Amberes</v>
      </c>
      <c r="X89" s="15" t="str">
        <f>VLOOKUP(D89,NUTS_Europa!$B$2:$F$41,5,FALSE)</f>
        <v>Pays de la Loire</v>
      </c>
      <c r="Y89" s="15" t="str">
        <f>VLOOKUP(E89,Puertos!$N$3:$O$27,2,FALSE)</f>
        <v>Saint Nazaire</v>
      </c>
      <c r="Z89" s="15">
        <f t="shared" si="6"/>
        <v>2.2359938166738793</v>
      </c>
    </row>
    <row r="90" spans="2:29" s="15" customFormat="1" x14ac:dyDescent="0.25">
      <c r="B90" s="15" t="str">
        <f>VLOOKUP(G90,NUTS_Europa!$A$2:$C$81,2,FALSE)</f>
        <v>FRG0</v>
      </c>
      <c r="C90" s="15">
        <f>VLOOKUP(G90,NUTS_Europa!$A$2:$C$81,3,FALSE)</f>
        <v>282</v>
      </c>
      <c r="D90" s="15" t="str">
        <f>VLOOKUP(F90,NUTS_Europa!$A$2:$C$81,2,FALSE)</f>
        <v>DE80</v>
      </c>
      <c r="E90" s="15">
        <f>VLOOKUP(F90,NUTS_Europa!$A$2:$C$81,3,FALSE)</f>
        <v>1069</v>
      </c>
      <c r="F90" s="15">
        <v>6</v>
      </c>
      <c r="G90" s="15">
        <v>22</v>
      </c>
      <c r="H90" s="15">
        <v>423669.86218098999</v>
      </c>
      <c r="I90" s="15">
        <v>3116236.8079592995</v>
      </c>
      <c r="J90" s="15">
        <f t="shared" si="1"/>
        <v>103874.56026530998</v>
      </c>
      <c r="K90" s="15">
        <v>137713.6226</v>
      </c>
      <c r="L90" s="15">
        <v>54.948235294117644</v>
      </c>
      <c r="M90" s="15">
        <v>10.522443046726538</v>
      </c>
      <c r="N90" s="15">
        <v>1.4407050147900764</v>
      </c>
      <c r="O90" s="17">
        <v>703.89535024500003</v>
      </c>
      <c r="P90" s="15">
        <f t="shared" si="2"/>
        <v>1.2485237453494447</v>
      </c>
      <c r="Q90" s="15">
        <f t="shared" si="3"/>
        <v>66.719202086193633</v>
      </c>
      <c r="R90" s="15">
        <v>610</v>
      </c>
      <c r="S90" s="15">
        <f>H90*(R90/O90)</f>
        <v>367154.88437372254</v>
      </c>
      <c r="T90" s="15">
        <f t="shared" si="4"/>
        <v>207749.12053061996</v>
      </c>
      <c r="U90" s="15">
        <f t="shared" si="5"/>
        <v>574904.00490434247</v>
      </c>
      <c r="V90" s="15" t="str">
        <f>VLOOKUP(B90,NUTS_Europa!$B$2:$F$41,5,FALSE)</f>
        <v>Pays de la Loire</v>
      </c>
      <c r="W90" s="15" t="str">
        <f>VLOOKUP(C90,Puertos!$N$3:$O$27,2,FALSE)</f>
        <v>Saint Nazaire</v>
      </c>
      <c r="X90" s="15" t="str">
        <f>VLOOKUP(D90,NUTS_Europa!$B$2:$F$41,5,FALSE)</f>
        <v>Mecklenburg-Vorpommern</v>
      </c>
      <c r="Y90" s="15" t="str">
        <f>VLOOKUP(E90,Puertos!$N$3:$O$27,2,FALSE)</f>
        <v>Hamburgo</v>
      </c>
      <c r="Z90" s="15">
        <f t="shared" si="6"/>
        <v>2.7799667535914012</v>
      </c>
    </row>
    <row r="91" spans="2:29" s="15" customFormat="1" x14ac:dyDescent="0.25">
      <c r="O91" s="17"/>
    </row>
    <row r="92" spans="2:29" s="15" customFormat="1" x14ac:dyDescent="0.25">
      <c r="B92" s="15" t="s">
        <v>14</v>
      </c>
      <c r="O92" s="17"/>
    </row>
    <row r="93" spans="2:29" s="15" customFormat="1" x14ac:dyDescent="0.25">
      <c r="B93" s="15" t="str">
        <f>B86</f>
        <v>nodo inicial</v>
      </c>
      <c r="C93" s="15" t="str">
        <f t="shared" ref="C93:I93" si="7">C86</f>
        <v>puerto O</v>
      </c>
      <c r="D93" s="15" t="str">
        <f t="shared" si="7"/>
        <v>nodo final</v>
      </c>
      <c r="E93" s="15" t="str">
        <f t="shared" si="7"/>
        <v>puerto D</v>
      </c>
      <c r="F93" s="15" t="str">
        <f t="shared" si="7"/>
        <v>Var1</v>
      </c>
      <c r="G93" s="15" t="str">
        <f t="shared" si="7"/>
        <v>Var2</v>
      </c>
      <c r="H93" s="15" t="str">
        <f t="shared" si="7"/>
        <v>Coste variable</v>
      </c>
      <c r="I93" s="15" t="str">
        <f t="shared" si="7"/>
        <v>Coste fijo</v>
      </c>
      <c r="J93" s="15" t="str">
        <f t="shared" ref="J93:P93" si="8">J86</f>
        <v>Coste fijo/buque</v>
      </c>
      <c r="K93" s="15" t="str">
        <f t="shared" si="8"/>
        <v>flow</v>
      </c>
      <c r="L93" s="15" t="str">
        <f t="shared" si="8"/>
        <v>TiempoNav</v>
      </c>
      <c r="M93" s="15" t="str">
        <f t="shared" si="8"/>
        <v>TiempoPort</v>
      </c>
      <c r="N93" s="15" t="str">
        <f t="shared" si="8"/>
        <v>TiempoCD</v>
      </c>
      <c r="O93" s="17" t="str">
        <f t="shared" si="8"/>
        <v>offer</v>
      </c>
      <c r="P93" s="15" t="str">
        <f t="shared" si="8"/>
        <v>Tiempo C/D</v>
      </c>
      <c r="Q93" s="15" t="str">
        <f t="shared" ref="Q93:Y93" si="9">Q86</f>
        <v>Tiempo total</v>
      </c>
      <c r="R93" s="15" t="str">
        <f t="shared" si="9"/>
        <v>TEUs/buque</v>
      </c>
      <c r="S93" s="15" t="str">
        <f t="shared" si="9"/>
        <v>Coste variable</v>
      </c>
      <c r="T93" s="15" t="str">
        <f t="shared" si="9"/>
        <v>Coste fijo</v>
      </c>
      <c r="U93" s="15" t="str">
        <f t="shared" si="9"/>
        <v>Coste Total</v>
      </c>
      <c r="V93" s="15" t="str">
        <f t="shared" si="9"/>
        <v>Nodo inicial</v>
      </c>
      <c r="W93" s="15" t="str">
        <f t="shared" si="9"/>
        <v>Puerto O</v>
      </c>
      <c r="X93" s="15" t="str">
        <f t="shared" si="9"/>
        <v>Nodo final</v>
      </c>
      <c r="Y93" s="15" t="str">
        <f t="shared" si="9"/>
        <v>Puerto D</v>
      </c>
    </row>
    <row r="94" spans="2:29" s="15" customFormat="1" x14ac:dyDescent="0.25">
      <c r="B94" s="15" t="str">
        <f>VLOOKUP(F94,NUTS_Europa!$A$2:$C$81,2,FALSE)</f>
        <v>ES21</v>
      </c>
      <c r="C94" s="15">
        <f>VLOOKUP(F94,NUTS_Europa!$A$2:$C$81,3,FALSE)</f>
        <v>1063</v>
      </c>
      <c r="D94" s="15" t="str">
        <f>VLOOKUP(G94,NUTS_Europa!$A$2:$C$81,2,FALSE)</f>
        <v>ES61</v>
      </c>
      <c r="E94" s="15">
        <f>VLOOKUP(G94,NUTS_Europa!$A$2:$C$81,3,FALSE)</f>
        <v>297</v>
      </c>
      <c r="F94" s="15">
        <v>54</v>
      </c>
      <c r="G94" s="15">
        <v>57</v>
      </c>
      <c r="H94" s="15">
        <v>1055817.9183866894</v>
      </c>
      <c r="I94" s="15">
        <v>10378145.391987767</v>
      </c>
      <c r="J94" s="15">
        <f t="shared" si="1"/>
        <v>345938.17973292555</v>
      </c>
      <c r="K94" s="15">
        <v>199597.76430000001</v>
      </c>
      <c r="L94" s="15">
        <v>34.470588235294116</v>
      </c>
      <c r="M94" s="15">
        <v>6.132911126195677</v>
      </c>
      <c r="N94" s="15">
        <v>1.5618802571589332</v>
      </c>
      <c r="O94" s="17">
        <v>901.90166158021395</v>
      </c>
      <c r="P94" s="15">
        <f t="shared" si="2"/>
        <v>0</v>
      </c>
      <c r="Q94" s="15">
        <f t="shared" si="3"/>
        <v>40.603499361489796</v>
      </c>
      <c r="S94" s="15">
        <f t="shared" ref="S94:S99" si="10">H94*(R94/O94)</f>
        <v>0</v>
      </c>
      <c r="T94" s="15">
        <f t="shared" si="4"/>
        <v>691876.3594658511</v>
      </c>
      <c r="U94" s="15">
        <f t="shared" si="5"/>
        <v>691876.3594658511</v>
      </c>
      <c r="V94" s="15" t="str">
        <f>VLOOKUP(B94,NUTS_Europa!$B$2:$F$41,5,FALSE)</f>
        <v>País Vasco</v>
      </c>
      <c r="W94" s="15" t="str">
        <f>VLOOKUP(C94,Puertos!$N$3:$O$27,2,FALSE)</f>
        <v>Barcelona</v>
      </c>
      <c r="X94" s="15" t="str">
        <f>VLOOKUP(D94,NUTS_Europa!$B$2:$F$41,5,FALSE)</f>
        <v>Andalucía</v>
      </c>
      <c r="Y94" s="15" t="str">
        <f>VLOOKUP(E94,Puertos!$N$3:$O$27,2,FALSE)</f>
        <v>Cádiz</v>
      </c>
      <c r="Z94" s="15">
        <f t="shared" si="6"/>
        <v>1.6918124733954081</v>
      </c>
    </row>
    <row r="95" spans="2:29" s="15" customFormat="1" x14ac:dyDescent="0.25">
      <c r="B95" s="15" t="str">
        <f>VLOOKUP(G95,NUTS_Europa!$A$2:$C$81,2,FALSE)</f>
        <v>ES61</v>
      </c>
      <c r="C95" s="15">
        <f>VLOOKUP(G95,NUTS_Europa!$A$2:$C$81,3,FALSE)</f>
        <v>297</v>
      </c>
      <c r="D95" s="15" t="str">
        <f>VLOOKUP(F95,NUTS_Europa!$A$2:$C$81,2,FALSE)</f>
        <v>ES52</v>
      </c>
      <c r="E95" s="15">
        <f>VLOOKUP(F95,NUTS_Europa!$A$2:$C$81,3,FALSE)</f>
        <v>1063</v>
      </c>
      <c r="F95" s="15">
        <v>56</v>
      </c>
      <c r="G95" s="15">
        <v>57</v>
      </c>
      <c r="H95" s="15">
        <v>766873.87926291313</v>
      </c>
      <c r="I95" s="15">
        <v>10378145.391987767</v>
      </c>
      <c r="J95" s="15">
        <f t="shared" si="1"/>
        <v>345938.17973292555</v>
      </c>
      <c r="K95" s="15">
        <v>176841.96369999999</v>
      </c>
      <c r="L95" s="15">
        <v>34.470588235294116</v>
      </c>
      <c r="M95" s="15">
        <v>6.132911126195677</v>
      </c>
      <c r="N95" s="15">
        <v>1.5618802571589332</v>
      </c>
      <c r="O95" s="17">
        <v>901.90166158021395</v>
      </c>
      <c r="P95" s="15">
        <f t="shared" si="2"/>
        <v>0</v>
      </c>
      <c r="Q95" s="15">
        <f t="shared" si="3"/>
        <v>40.603499361489796</v>
      </c>
      <c r="S95" s="15">
        <f t="shared" si="10"/>
        <v>0</v>
      </c>
      <c r="T95" s="15">
        <f t="shared" si="4"/>
        <v>691876.3594658511</v>
      </c>
      <c r="U95" s="15">
        <f t="shared" si="5"/>
        <v>691876.3594658511</v>
      </c>
      <c r="V95" s="15" t="str">
        <f>VLOOKUP(B95,NUTS_Europa!$B$2:$F$41,5,FALSE)</f>
        <v>Andalucía</v>
      </c>
      <c r="W95" s="15" t="str">
        <f>VLOOKUP(C95,Puertos!$N$3:$O$27,2,FALSE)</f>
        <v>Cádiz</v>
      </c>
      <c r="X95" s="15" t="str">
        <f>VLOOKUP(D95,NUTS_Europa!$B$2:$F$41,5,FALSE)</f>
        <v xml:space="preserve">Comunitat Valenciana </v>
      </c>
      <c r="Y95" s="15" t="str">
        <f>VLOOKUP(E95,Puertos!$N$3:$O$27,2,FALSE)</f>
        <v>Barcelona</v>
      </c>
      <c r="Z95" s="15">
        <f t="shared" si="6"/>
        <v>1.6918124733954081</v>
      </c>
    </row>
    <row r="96" spans="2:29" s="15" customFormat="1" x14ac:dyDescent="0.25">
      <c r="B96" s="15" t="str">
        <f>VLOOKUP(F96,NUTS_Europa!$A$2:$C$81,2,FALSE)</f>
        <v>ES52</v>
      </c>
      <c r="C96" s="15">
        <f>VLOOKUP(F96,NUTS_Europa!$A$2:$C$81,3,FALSE)</f>
        <v>1063</v>
      </c>
      <c r="D96" s="15" t="str">
        <f>VLOOKUP(G96,NUTS_Europa!$A$2:$C$81,2,FALSE)</f>
        <v>ES62</v>
      </c>
      <c r="E96" s="15">
        <f>VLOOKUP(G96,NUTS_Europa!$A$2:$C$81,3,FALSE)</f>
        <v>462</v>
      </c>
      <c r="F96" s="15">
        <v>56</v>
      </c>
      <c r="G96" s="15">
        <v>58</v>
      </c>
      <c r="H96" s="15">
        <v>1058334.6835613491</v>
      </c>
      <c r="I96" s="15">
        <v>10160608.918691965</v>
      </c>
      <c r="J96" s="15">
        <f t="shared" si="1"/>
        <v>338686.96395639883</v>
      </c>
      <c r="K96" s="15">
        <v>163171.4883</v>
      </c>
      <c r="L96" s="15">
        <v>27.058823529411764</v>
      </c>
      <c r="M96" s="15">
        <v>8.1756314923977964</v>
      </c>
      <c r="N96" s="15">
        <v>1.6887113358072809</v>
      </c>
      <c r="O96" s="17">
        <v>975.13977317593265</v>
      </c>
      <c r="P96" s="15">
        <f t="shared" si="2"/>
        <v>1.2537966769035556</v>
      </c>
      <c r="Q96" s="15">
        <f t="shared" si="3"/>
        <v>36.488251698713114</v>
      </c>
      <c r="R96" s="15">
        <v>724</v>
      </c>
      <c r="S96" s="15">
        <f t="shared" si="10"/>
        <v>785768.69898647268</v>
      </c>
      <c r="T96" s="15">
        <f t="shared" si="4"/>
        <v>677373.92791279766</v>
      </c>
      <c r="U96" s="15">
        <f t="shared" si="5"/>
        <v>1463142.6268992703</v>
      </c>
      <c r="V96" s="15" t="str">
        <f>VLOOKUP(B96,NUTS_Europa!$B$2:$F$41,5,FALSE)</f>
        <v xml:space="preserve">Comunitat Valenciana </v>
      </c>
      <c r="W96" s="15" t="str">
        <f>VLOOKUP(C96,Puertos!$N$3:$O$27,2,FALSE)</f>
        <v>Barcelona</v>
      </c>
      <c r="X96" s="15" t="str">
        <f>VLOOKUP(D96,NUTS_Europa!$B$2:$F$41,5,FALSE)</f>
        <v>Región de Murcia</v>
      </c>
      <c r="Y96" s="15" t="str">
        <f>VLOOKUP(E96,Puertos!$N$3:$O$27,2,FALSE)</f>
        <v>Málaga</v>
      </c>
      <c r="Z96" s="15">
        <f t="shared" si="6"/>
        <v>1.5203438207797131</v>
      </c>
      <c r="AA96" s="15">
        <f>SUM(Q96:Q99)</f>
        <v>274.60606692368583</v>
      </c>
      <c r="AB96" s="15">
        <f>AA96/24</f>
        <v>11.441919455153576</v>
      </c>
      <c r="AC96" s="15">
        <f>AB96/7</f>
        <v>1.6345599221647966</v>
      </c>
    </row>
    <row r="97" spans="2:29" s="15" customFormat="1" x14ac:dyDescent="0.25">
      <c r="B97" s="15" t="str">
        <f>VLOOKUP(G97,NUTS_Europa!$A$2:$C$81,2,FALSE)</f>
        <v>ES62</v>
      </c>
      <c r="C97" s="15">
        <f>VLOOKUP(G97,NUTS_Europa!$A$2:$C$81,3,FALSE)</f>
        <v>462</v>
      </c>
      <c r="D97" s="15" t="str">
        <f>VLOOKUP(F97,NUTS_Europa!$A$2:$C$81,2,FALSE)</f>
        <v>ES51</v>
      </c>
      <c r="E97" s="15">
        <f>VLOOKUP(F97,NUTS_Europa!$A$2:$C$81,3,FALSE)</f>
        <v>1064</v>
      </c>
      <c r="F97" s="15">
        <v>55</v>
      </c>
      <c r="G97" s="15">
        <v>58</v>
      </c>
      <c r="H97" s="15">
        <v>1046641.3727214563</v>
      </c>
      <c r="I97" s="15">
        <v>1468913.6304463542</v>
      </c>
      <c r="J97" s="15">
        <f t="shared" si="1"/>
        <v>48963.787681545138</v>
      </c>
      <c r="K97" s="15">
        <v>114203.5226</v>
      </c>
      <c r="L97" s="15">
        <v>19.588235294117649</v>
      </c>
      <c r="M97" s="15">
        <v>9.3946065210460556</v>
      </c>
      <c r="N97" s="15">
        <v>1.6887113358072809</v>
      </c>
      <c r="O97" s="17">
        <v>975.13977317593265</v>
      </c>
      <c r="P97" s="15">
        <f t="shared" si="2"/>
        <v>1.2537966769035556</v>
      </c>
      <c r="Q97" s="15">
        <f t="shared" si="3"/>
        <v>30.236638492067257</v>
      </c>
      <c r="R97" s="15">
        <v>724</v>
      </c>
      <c r="S97" s="15">
        <f t="shared" si="10"/>
        <v>777086.91071266495</v>
      </c>
      <c r="T97" s="15">
        <f t="shared" si="4"/>
        <v>97927.575363090276</v>
      </c>
      <c r="U97" s="15">
        <f t="shared" si="5"/>
        <v>875014.48607575521</v>
      </c>
      <c r="V97" s="15" t="str">
        <f>VLOOKUP(B97,NUTS_Europa!$B$2:$F$41,5,FALSE)</f>
        <v>Región de Murcia</v>
      </c>
      <c r="W97" s="15" t="str">
        <f>VLOOKUP(C97,Puertos!$N$3:$O$27,2,FALSE)</f>
        <v>Málaga</v>
      </c>
      <c r="X97" s="15" t="str">
        <f>VLOOKUP(D97,NUTS_Europa!$B$2:$F$41,5,FALSE)</f>
        <v>Cataluña</v>
      </c>
      <c r="Y97" s="15" t="str">
        <f>VLOOKUP(E97,Puertos!$N$3:$O$27,2,FALSE)</f>
        <v>Valencia</v>
      </c>
      <c r="Z97" s="15">
        <f t="shared" si="6"/>
        <v>1.259859937169469</v>
      </c>
    </row>
    <row r="98" spans="2:29" s="15" customFormat="1" x14ac:dyDescent="0.25">
      <c r="B98" s="15" t="str">
        <f>VLOOKUP(F98,NUTS_Europa!$A$2:$C$81,2,FALSE)</f>
        <v>ES51</v>
      </c>
      <c r="C98" s="15">
        <f>VLOOKUP(F98,NUTS_Europa!$A$2:$C$81,3,FALSE)</f>
        <v>1064</v>
      </c>
      <c r="D98" s="15" t="str">
        <f>VLOOKUP(G98,NUTS_Europa!$A$2:$C$81,2,FALSE)</f>
        <v>FRD2</v>
      </c>
      <c r="E98" s="15">
        <f>VLOOKUP(G98,NUTS_Europa!$A$2:$C$81,3,FALSE)</f>
        <v>271</v>
      </c>
      <c r="F98" s="15">
        <v>55</v>
      </c>
      <c r="G98" s="15">
        <v>60</v>
      </c>
      <c r="H98" s="15">
        <v>157744.00091263207</v>
      </c>
      <c r="I98" s="15">
        <v>4619672.4597673872</v>
      </c>
      <c r="J98" s="15">
        <f t="shared" si="1"/>
        <v>153989.08199224624</v>
      </c>
      <c r="K98" s="15">
        <v>507158.32770000002</v>
      </c>
      <c r="L98" s="15">
        <v>90.647058823529406</v>
      </c>
      <c r="M98" s="15">
        <v>9.5251160860026953</v>
      </c>
      <c r="N98" s="15">
        <v>0.61319508889181995</v>
      </c>
      <c r="O98" s="17">
        <v>299.59302385500001</v>
      </c>
      <c r="P98" s="15">
        <f t="shared" si="2"/>
        <v>0.61319508889181995</v>
      </c>
      <c r="Q98" s="15">
        <f t="shared" si="3"/>
        <v>100.78536999842392</v>
      </c>
      <c r="R98" s="17">
        <f>O98</f>
        <v>299.59302385500001</v>
      </c>
      <c r="S98" s="15">
        <f t="shared" si="10"/>
        <v>157744.00091263207</v>
      </c>
      <c r="T98" s="15">
        <f t="shared" si="4"/>
        <v>307978.16398449248</v>
      </c>
      <c r="U98" s="15">
        <f t="shared" si="5"/>
        <v>465722.16489712452</v>
      </c>
      <c r="V98" s="15" t="str">
        <f>VLOOKUP(B98,NUTS_Europa!$B$2:$F$41,5,FALSE)</f>
        <v>Cataluña</v>
      </c>
      <c r="W98" s="15" t="str">
        <f>VLOOKUP(C98,Puertos!$N$3:$O$27,2,FALSE)</f>
        <v>Valencia</v>
      </c>
      <c r="X98" s="15" t="str">
        <f>VLOOKUP(D98,NUTS_Europa!$B$2:$F$41,5,FALSE)</f>
        <v xml:space="preserve">Haute-Normandie </v>
      </c>
      <c r="Y98" s="15" t="str">
        <f>VLOOKUP(E98,Puertos!$N$3:$O$27,2,FALSE)</f>
        <v>Lyon</v>
      </c>
      <c r="Z98" s="15">
        <f t="shared" si="6"/>
        <v>4.1993904166009965</v>
      </c>
    </row>
    <row r="99" spans="2:29" s="15" customFormat="1" x14ac:dyDescent="0.25">
      <c r="B99" s="15" t="str">
        <f>VLOOKUP(G99,NUTS_Europa!$A$2:$C$81,2,FALSE)</f>
        <v>FRD2</v>
      </c>
      <c r="C99" s="15">
        <f>VLOOKUP(G99,NUTS_Europa!$A$2:$C$81,3,FALSE)</f>
        <v>271</v>
      </c>
      <c r="D99" s="15" t="str">
        <f>VLOOKUP(F99,NUTS_Europa!$A$2:$C$81,2,FALSE)</f>
        <v>ES21</v>
      </c>
      <c r="E99" s="15">
        <f>VLOOKUP(F99,NUTS_Europa!$A$2:$C$81,3,FALSE)</f>
        <v>1063</v>
      </c>
      <c r="F99" s="15">
        <v>54</v>
      </c>
      <c r="G99" s="15">
        <v>60</v>
      </c>
      <c r="H99" s="15">
        <v>257672.44647032925</v>
      </c>
      <c r="I99" s="15">
        <v>13317181.783092679</v>
      </c>
      <c r="J99" s="15">
        <f t="shared" si="1"/>
        <v>443906.05943642266</v>
      </c>
      <c r="K99" s="15">
        <v>159445.52859999999</v>
      </c>
      <c r="L99" s="15">
        <v>98.17647058823529</v>
      </c>
      <c r="M99" s="15">
        <v>8.3061410573544361</v>
      </c>
      <c r="N99" s="15">
        <v>0.61319508889181995</v>
      </c>
      <c r="O99" s="17">
        <v>299.59302385500001</v>
      </c>
      <c r="P99" s="15">
        <f t="shared" si="2"/>
        <v>0.61319508889181995</v>
      </c>
      <c r="Q99" s="15">
        <f t="shared" si="3"/>
        <v>107.09580673448154</v>
      </c>
      <c r="R99" s="17">
        <f>O99</f>
        <v>299.59302385500001</v>
      </c>
      <c r="S99" s="15">
        <f t="shared" si="10"/>
        <v>257672.44647032925</v>
      </c>
      <c r="T99" s="15">
        <f t="shared" si="4"/>
        <v>887812.11887284531</v>
      </c>
      <c r="U99" s="15">
        <f t="shared" si="5"/>
        <v>1145484.5653431746</v>
      </c>
      <c r="V99" s="15" t="str">
        <f>VLOOKUP(B99,NUTS_Europa!$B$2:$F$41,5,FALSE)</f>
        <v xml:space="preserve">Haute-Normandie </v>
      </c>
      <c r="W99" s="15" t="str">
        <f>VLOOKUP(C99,Puertos!$N$3:$O$27,2,FALSE)</f>
        <v>Lyon</v>
      </c>
      <c r="X99" s="15" t="str">
        <f>VLOOKUP(D99,NUTS_Europa!$B$2:$F$41,5,FALSE)</f>
        <v>País Vasco</v>
      </c>
      <c r="Y99" s="15" t="str">
        <f>VLOOKUP(E99,Puertos!$N$3:$O$27,2,FALSE)</f>
        <v>Barcelona</v>
      </c>
      <c r="Z99" s="15">
        <f t="shared" si="6"/>
        <v>4.4623252806033973</v>
      </c>
    </row>
    <row r="100" spans="2:29" s="15" customFormat="1" x14ac:dyDescent="0.25">
      <c r="O100" s="17"/>
    </row>
    <row r="101" spans="2:29" s="15" customFormat="1" x14ac:dyDescent="0.25">
      <c r="B101" s="15" t="s">
        <v>15</v>
      </c>
      <c r="O101" s="17"/>
    </row>
    <row r="102" spans="2:29" s="15" customFormat="1" x14ac:dyDescent="0.25">
      <c r="B102" s="15" t="str">
        <f>B93</f>
        <v>nodo inicial</v>
      </c>
      <c r="C102" s="15" t="str">
        <f t="shared" ref="C102:I102" si="11">C93</f>
        <v>puerto O</v>
      </c>
      <c r="D102" s="15" t="str">
        <f t="shared" si="11"/>
        <v>nodo final</v>
      </c>
      <c r="E102" s="15" t="str">
        <f t="shared" si="11"/>
        <v>puerto D</v>
      </c>
      <c r="F102" s="15" t="str">
        <f t="shared" si="11"/>
        <v>Var1</v>
      </c>
      <c r="G102" s="15" t="str">
        <f t="shared" si="11"/>
        <v>Var2</v>
      </c>
      <c r="H102" s="15" t="str">
        <f t="shared" si="11"/>
        <v>Coste variable</v>
      </c>
      <c r="I102" s="15" t="str">
        <f t="shared" si="11"/>
        <v>Coste fijo</v>
      </c>
      <c r="J102" s="15" t="str">
        <f t="shared" ref="J102:P102" si="12">J93</f>
        <v>Coste fijo/buque</v>
      </c>
      <c r="K102" s="15" t="str">
        <f t="shared" si="12"/>
        <v>flow</v>
      </c>
      <c r="L102" s="15" t="str">
        <f t="shared" si="12"/>
        <v>TiempoNav</v>
      </c>
      <c r="M102" s="15" t="str">
        <f t="shared" si="12"/>
        <v>TiempoPort</v>
      </c>
      <c r="N102" s="15" t="str">
        <f t="shared" si="12"/>
        <v>TiempoCD</v>
      </c>
      <c r="O102" s="17" t="str">
        <f t="shared" si="12"/>
        <v>offer</v>
      </c>
      <c r="P102" s="15" t="str">
        <f t="shared" si="12"/>
        <v>Tiempo C/D</v>
      </c>
      <c r="Q102" s="15" t="str">
        <f t="shared" ref="Q102:Y102" si="13">Q93</f>
        <v>Tiempo total</v>
      </c>
      <c r="R102" s="15" t="str">
        <f t="shared" si="13"/>
        <v>TEUs/buque</v>
      </c>
      <c r="S102" s="15" t="str">
        <f t="shared" si="13"/>
        <v>Coste variable</v>
      </c>
      <c r="T102" s="15" t="str">
        <f t="shared" si="13"/>
        <v>Coste fijo</v>
      </c>
      <c r="U102" s="15" t="str">
        <f t="shared" si="13"/>
        <v>Coste Total</v>
      </c>
      <c r="V102" s="15" t="str">
        <f t="shared" si="13"/>
        <v>Nodo inicial</v>
      </c>
      <c r="W102" s="15" t="str">
        <f t="shared" si="13"/>
        <v>Puerto O</v>
      </c>
      <c r="X102" s="15" t="str">
        <f t="shared" si="13"/>
        <v>Nodo final</v>
      </c>
      <c r="Y102" s="15" t="str">
        <f t="shared" si="13"/>
        <v>Puerto D</v>
      </c>
    </row>
    <row r="103" spans="2:29" s="15" customFormat="1" x14ac:dyDescent="0.25">
      <c r="B103" s="15" t="str">
        <f>VLOOKUP(F103,NUTS_Europa!$A$2:$C$81,2,FALSE)</f>
        <v>BE23</v>
      </c>
      <c r="C103" s="15">
        <f>VLOOKUP(F103,NUTS_Europa!$A$2:$C$81,3,FALSE)</f>
        <v>253</v>
      </c>
      <c r="D103" s="15" t="str">
        <f>VLOOKUP(G103,NUTS_Europa!$A$2:$C$81,2,FALSE)</f>
        <v>ES21</v>
      </c>
      <c r="E103" s="15">
        <f>VLOOKUP(G103,NUTS_Europa!$A$2:$C$81,3,FALSE)</f>
        <v>163</v>
      </c>
      <c r="F103" s="15">
        <v>2</v>
      </c>
      <c r="G103" s="15">
        <v>14</v>
      </c>
      <c r="H103" s="15">
        <v>757376.53368601808</v>
      </c>
      <c r="I103" s="15">
        <v>2768374.3630003608</v>
      </c>
      <c r="J103" s="15">
        <f t="shared" si="1"/>
        <v>92279.145433345358</v>
      </c>
      <c r="K103" s="15">
        <v>145277.79319999999</v>
      </c>
      <c r="L103" s="15">
        <v>45.641764705882352</v>
      </c>
      <c r="M103" s="15">
        <v>10.59325701653535</v>
      </c>
      <c r="N103" s="15">
        <v>7.2861161862696395</v>
      </c>
      <c r="O103" s="17">
        <v>3085.0404359375229</v>
      </c>
      <c r="P103" s="15">
        <f t="shared" si="2"/>
        <v>0</v>
      </c>
      <c r="Q103" s="15">
        <f t="shared" si="3"/>
        <v>56.235021722417699</v>
      </c>
      <c r="S103" s="15">
        <f t="shared" ref="S103:S142" si="14">H103*(R103/O103)</f>
        <v>0</v>
      </c>
      <c r="U103" s="15">
        <f t="shared" si="5"/>
        <v>0</v>
      </c>
      <c r="V103" s="15" t="str">
        <f>VLOOKUP(B103,NUTS_Europa!$B$2:$F$41,5,FALSE)</f>
        <v>Prov. Oost-Vlaanderen</v>
      </c>
      <c r="W103" s="15" t="str">
        <f>VLOOKUP(C103,Puertos!$N$3:$O$27,2,FALSE)</f>
        <v>Amberes</v>
      </c>
      <c r="X103" s="15" t="str">
        <f>VLOOKUP(D103,NUTS_Europa!$B$2:$F$41,5,FALSE)</f>
        <v>País Vasco</v>
      </c>
      <c r="Y103" s="15" t="str">
        <f>VLOOKUP(E103,Puertos!$N$3:$O$27,2,FALSE)</f>
        <v>Bilbao</v>
      </c>
      <c r="Z103" s="15">
        <f t="shared" si="6"/>
        <v>2.3431259051007376</v>
      </c>
    </row>
    <row r="104" spans="2:29" s="15" customFormat="1" x14ac:dyDescent="0.25">
      <c r="B104" s="15" t="str">
        <f>VLOOKUP(F104,NUTS_Europa!$A$2:$C$81,2,FALSE)</f>
        <v>ES21</v>
      </c>
      <c r="C104" s="15">
        <f>VLOOKUP(F104,NUTS_Europa!$A$2:$C$81,3,FALSE)</f>
        <v>163</v>
      </c>
      <c r="D104" s="15" t="str">
        <f>VLOOKUP(G104,NUTS_Europa!$A$2:$C$81,2,FALSE)</f>
        <v>FRI1</v>
      </c>
      <c r="E104" s="15">
        <f>VLOOKUP(G104,NUTS_Europa!$A$2:$C$81,3,FALSE)</f>
        <v>283</v>
      </c>
      <c r="F104" s="15">
        <v>14</v>
      </c>
      <c r="G104" s="15">
        <v>24</v>
      </c>
      <c r="H104" s="15">
        <v>843749.6642988578</v>
      </c>
      <c r="I104" s="15">
        <v>1075764.2404176611</v>
      </c>
      <c r="J104" s="15">
        <f t="shared" si="1"/>
        <v>35858.80801392204</v>
      </c>
      <c r="K104" s="15">
        <v>123614.25509999999</v>
      </c>
      <c r="L104" s="15">
        <v>11.052941176470588</v>
      </c>
      <c r="M104" s="15">
        <v>8.4230641098131542</v>
      </c>
      <c r="N104" s="15">
        <v>4.1324233170732931</v>
      </c>
      <c r="O104" s="17">
        <v>1954.0243097469513</v>
      </c>
      <c r="P104" s="15">
        <f t="shared" si="2"/>
        <v>0</v>
      </c>
      <c r="Q104" s="15">
        <f t="shared" si="3"/>
        <v>19.476005286283744</v>
      </c>
      <c r="S104" s="15">
        <f t="shared" si="14"/>
        <v>0</v>
      </c>
      <c r="U104" s="15">
        <f t="shared" si="5"/>
        <v>0</v>
      </c>
      <c r="V104" s="15" t="str">
        <f>VLOOKUP(B104,NUTS_Europa!$B$2:$F$41,5,FALSE)</f>
        <v>País Vasco</v>
      </c>
      <c r="W104" s="15" t="str">
        <f>VLOOKUP(C104,Puertos!$N$3:$O$27,2,FALSE)</f>
        <v>Bilbao</v>
      </c>
      <c r="X104" s="15" t="str">
        <f>VLOOKUP(D104,NUTS_Europa!$B$2:$F$41,5,FALSE)</f>
        <v>Aquitaine</v>
      </c>
      <c r="Y104" s="15" t="str">
        <f>VLOOKUP(E104,Puertos!$N$3:$O$27,2,FALSE)</f>
        <v>La Rochelle</v>
      </c>
      <c r="Z104" s="15">
        <f t="shared" si="6"/>
        <v>0.81150022026182267</v>
      </c>
    </row>
    <row r="105" spans="2:29" s="15" customFormat="1" x14ac:dyDescent="0.25">
      <c r="B105" s="15" t="str">
        <f>VLOOKUP(G105,NUTS_Europa!$A$2:$C$81,2,FALSE)</f>
        <v>FRI1</v>
      </c>
      <c r="C105" s="15">
        <f>VLOOKUP(G105,NUTS_Europa!$A$2:$C$81,3,FALSE)</f>
        <v>283</v>
      </c>
      <c r="D105" s="15" t="str">
        <f>VLOOKUP(F105,NUTS_Europa!$A$2:$C$81,2,FALSE)</f>
        <v>ES13</v>
      </c>
      <c r="E105" s="15">
        <f>VLOOKUP(F105,NUTS_Europa!$A$2:$C$81,3,FALSE)</f>
        <v>163</v>
      </c>
      <c r="F105" s="15">
        <v>13</v>
      </c>
      <c r="G105" s="15">
        <v>24</v>
      </c>
      <c r="H105" s="15">
        <v>958690.06385651685</v>
      </c>
      <c r="I105" s="15">
        <v>1075764.2404176611</v>
      </c>
      <c r="J105" s="15">
        <f t="shared" si="1"/>
        <v>35858.80801392204</v>
      </c>
      <c r="K105" s="15">
        <v>127001.217</v>
      </c>
      <c r="L105" s="15">
        <v>11.052941176470588</v>
      </c>
      <c r="M105" s="15">
        <v>8.4230641098131542</v>
      </c>
      <c r="N105" s="15">
        <v>4.1324233170732931</v>
      </c>
      <c r="O105" s="17">
        <v>1954.0243097469513</v>
      </c>
      <c r="P105" s="15">
        <f t="shared" si="2"/>
        <v>0</v>
      </c>
      <c r="Q105" s="15">
        <f t="shared" si="3"/>
        <v>19.476005286283744</v>
      </c>
      <c r="S105" s="15">
        <f t="shared" si="14"/>
        <v>0</v>
      </c>
      <c r="U105" s="15">
        <f t="shared" si="5"/>
        <v>0</v>
      </c>
      <c r="V105" s="15" t="str">
        <f>VLOOKUP(B105,NUTS_Europa!$B$2:$F$41,5,FALSE)</f>
        <v>Aquitaine</v>
      </c>
      <c r="W105" s="15" t="str">
        <f>VLOOKUP(C105,Puertos!$N$3:$O$27,2,FALSE)</f>
        <v>La Rochelle</v>
      </c>
      <c r="X105" s="15" t="str">
        <f>VLOOKUP(D105,NUTS_Europa!$B$2:$F$41,5,FALSE)</f>
        <v>Cantabria</v>
      </c>
      <c r="Y105" s="15" t="str">
        <f>VLOOKUP(E105,Puertos!$N$3:$O$27,2,FALSE)</f>
        <v>Bilbao</v>
      </c>
      <c r="Z105" s="15">
        <f t="shared" si="6"/>
        <v>0.81150022026182267</v>
      </c>
    </row>
    <row r="106" spans="2:29" s="15" customFormat="1" x14ac:dyDescent="0.25">
      <c r="B106" s="15" t="str">
        <f>VLOOKUP(F106,NUTS_Europa!$A$2:$C$81,2,FALSE)</f>
        <v>ES13</v>
      </c>
      <c r="C106" s="15">
        <f>VLOOKUP(F106,NUTS_Europa!$A$2:$C$81,3,FALSE)</f>
        <v>163</v>
      </c>
      <c r="D106" s="15" t="str">
        <f>VLOOKUP(G106,NUTS_Europa!$A$2:$C$81,2,FALSE)</f>
        <v>FRI3</v>
      </c>
      <c r="E106" s="15">
        <f>VLOOKUP(G106,NUTS_Europa!$A$2:$C$81,3,FALSE)</f>
        <v>283</v>
      </c>
      <c r="F106" s="15">
        <v>13</v>
      </c>
      <c r="G106" s="15">
        <v>25</v>
      </c>
      <c r="H106" s="15">
        <v>649531.17665343825</v>
      </c>
      <c r="I106" s="15">
        <v>1075764.2404176611</v>
      </c>
      <c r="J106" s="15">
        <f t="shared" si="1"/>
        <v>35858.80801392204</v>
      </c>
      <c r="K106" s="15">
        <v>113696.3812</v>
      </c>
      <c r="L106" s="15">
        <v>11.052941176470588</v>
      </c>
      <c r="M106" s="15">
        <v>8.4230641098131542</v>
      </c>
      <c r="N106" s="15">
        <v>4.1324233170732931</v>
      </c>
      <c r="O106" s="17">
        <v>1954.0243097469513</v>
      </c>
      <c r="P106" s="15">
        <f t="shared" si="2"/>
        <v>0</v>
      </c>
      <c r="Q106" s="15">
        <f t="shared" si="3"/>
        <v>19.476005286283744</v>
      </c>
      <c r="S106" s="15">
        <f t="shared" si="14"/>
        <v>0</v>
      </c>
      <c r="U106" s="15">
        <f t="shared" si="5"/>
        <v>0</v>
      </c>
      <c r="V106" s="15" t="str">
        <f>VLOOKUP(B106,NUTS_Europa!$B$2:$F$41,5,FALSE)</f>
        <v>Cantabria</v>
      </c>
      <c r="W106" s="15" t="str">
        <f>VLOOKUP(C106,Puertos!$N$3:$O$27,2,FALSE)</f>
        <v>Bilbao</v>
      </c>
      <c r="X106" s="15" t="str">
        <f>VLOOKUP(D106,NUTS_Europa!$B$2:$F$41,5,FALSE)</f>
        <v>Poitou-Charentes</v>
      </c>
      <c r="Y106" s="15" t="str">
        <f>VLOOKUP(E106,Puertos!$N$3:$O$27,2,FALSE)</f>
        <v>La Rochelle</v>
      </c>
      <c r="Z106" s="15">
        <f t="shared" si="6"/>
        <v>0.81150022026182267</v>
      </c>
    </row>
    <row r="107" spans="2:29" s="15" customFormat="1" x14ac:dyDescent="0.25">
      <c r="B107" s="15" t="str">
        <f>VLOOKUP(G107,NUTS_Europa!$A$2:$C$81,2,FALSE)</f>
        <v>FRI3</v>
      </c>
      <c r="C107" s="15">
        <f>VLOOKUP(G107,NUTS_Europa!$A$2:$C$81,3,FALSE)</f>
        <v>283</v>
      </c>
      <c r="D107" s="15" t="str">
        <f>VLOOKUP(F107,NUTS_Europa!$A$2:$C$81,2,FALSE)</f>
        <v>FRE1</v>
      </c>
      <c r="E107" s="15">
        <f>VLOOKUP(F107,NUTS_Europa!$A$2:$C$81,3,FALSE)</f>
        <v>220</v>
      </c>
      <c r="F107" s="15">
        <v>21</v>
      </c>
      <c r="G107" s="15">
        <v>25</v>
      </c>
      <c r="H107" s="15">
        <v>568951.39419052808</v>
      </c>
      <c r="I107" s="15">
        <v>2156560.678970655</v>
      </c>
      <c r="J107" s="15">
        <f t="shared" si="1"/>
        <v>71885.355965688505</v>
      </c>
      <c r="K107" s="15">
        <v>117061.7148</v>
      </c>
      <c r="L107" s="15">
        <v>35.411176470588238</v>
      </c>
      <c r="M107" s="15">
        <v>11.903514999494142</v>
      </c>
      <c r="N107" s="15">
        <v>3.7250481842708929</v>
      </c>
      <c r="O107" s="17">
        <v>1954.0243097469513</v>
      </c>
      <c r="P107" s="15">
        <f t="shared" si="2"/>
        <v>0</v>
      </c>
      <c r="Q107" s="15">
        <f t="shared" si="3"/>
        <v>47.31469147008238</v>
      </c>
      <c r="S107" s="15">
        <f t="shared" si="14"/>
        <v>0</v>
      </c>
      <c r="U107" s="15">
        <f t="shared" si="5"/>
        <v>0</v>
      </c>
      <c r="V107" s="15" t="str">
        <f>VLOOKUP(B107,NUTS_Europa!$B$2:$F$41,5,FALSE)</f>
        <v>Poitou-Charentes</v>
      </c>
      <c r="W107" s="15" t="str">
        <f>VLOOKUP(C107,Puertos!$N$3:$O$27,2,FALSE)</f>
        <v>La Rochelle</v>
      </c>
      <c r="X107" s="15" t="str">
        <f>VLOOKUP(D107,NUTS_Europa!$B$2:$F$41,5,FALSE)</f>
        <v>Nord-Pas de Calais</v>
      </c>
      <c r="Y107" s="15" t="str">
        <f>VLOOKUP(E107,Puertos!$N$3:$O$27,2,FALSE)</f>
        <v>Zeebrugge</v>
      </c>
      <c r="Z107" s="15">
        <f t="shared" si="6"/>
        <v>1.9714454779200992</v>
      </c>
    </row>
    <row r="108" spans="2:29" s="15" customFormat="1" x14ac:dyDescent="0.25">
      <c r="B108" s="15" t="str">
        <f>VLOOKUP(F108,NUTS_Europa!$A$2:$C$81,2,FALSE)</f>
        <v>FRE1</v>
      </c>
      <c r="C108" s="15">
        <f>VLOOKUP(F108,NUTS_Europa!$A$2:$C$81,3,FALSE)</f>
        <v>220</v>
      </c>
      <c r="D108" s="15" t="str">
        <f>VLOOKUP(G108,NUTS_Europa!$A$2:$C$81,2,FALSE)</f>
        <v>FRH0</v>
      </c>
      <c r="E108" s="15">
        <f>VLOOKUP(G108,NUTS_Europa!$A$2:$C$81,3,FALSE)</f>
        <v>283</v>
      </c>
      <c r="F108" s="15">
        <v>21</v>
      </c>
      <c r="G108" s="15">
        <v>23</v>
      </c>
      <c r="H108" s="15">
        <v>1042310.8521902625</v>
      </c>
      <c r="I108" s="15">
        <v>2156560.678970655</v>
      </c>
      <c r="J108" s="15">
        <f t="shared" si="1"/>
        <v>71885.355965688505</v>
      </c>
      <c r="K108" s="15">
        <v>156784.57750000001</v>
      </c>
      <c r="L108" s="15">
        <v>35.411176470588238</v>
      </c>
      <c r="M108" s="15">
        <v>11.903514999494142</v>
      </c>
      <c r="N108" s="15">
        <v>3.7250481842708929</v>
      </c>
      <c r="O108" s="17">
        <v>1954.0243097469513</v>
      </c>
      <c r="P108" s="15">
        <f t="shared" si="2"/>
        <v>0</v>
      </c>
      <c r="Q108" s="15">
        <f t="shared" si="3"/>
        <v>47.31469147008238</v>
      </c>
      <c r="S108" s="15">
        <f t="shared" si="14"/>
        <v>0</v>
      </c>
      <c r="U108" s="15">
        <f t="shared" si="5"/>
        <v>0</v>
      </c>
      <c r="V108" s="15" t="str">
        <f>VLOOKUP(B108,NUTS_Europa!$B$2:$F$41,5,FALSE)</f>
        <v>Nord-Pas de Calais</v>
      </c>
      <c r="W108" s="15" t="str">
        <f>VLOOKUP(C108,Puertos!$N$3:$O$27,2,FALSE)</f>
        <v>Zeebrugge</v>
      </c>
      <c r="X108" s="15" t="str">
        <f>VLOOKUP(D108,NUTS_Europa!$B$2:$F$41,5,FALSE)</f>
        <v>Bretagne</v>
      </c>
      <c r="Y108" s="15" t="str">
        <f>VLOOKUP(E108,Puertos!$N$3:$O$27,2,FALSE)</f>
        <v>La Rochelle</v>
      </c>
      <c r="Z108" s="15">
        <f t="shared" si="6"/>
        <v>1.9714454779200992</v>
      </c>
    </row>
    <row r="109" spans="2:29" s="15" customFormat="1" x14ac:dyDescent="0.25">
      <c r="B109" s="15" t="str">
        <f>VLOOKUP(G109,NUTS_Europa!$A$2:$C$81,2,FALSE)</f>
        <v>FRH0</v>
      </c>
      <c r="C109" s="15">
        <f>VLOOKUP(G109,NUTS_Europa!$A$2:$C$81,3,FALSE)</f>
        <v>283</v>
      </c>
      <c r="D109" s="15" t="str">
        <f>VLOOKUP(F109,NUTS_Europa!$A$2:$C$81,2,FALSE)</f>
        <v>DEF0</v>
      </c>
      <c r="E109" s="15">
        <f>VLOOKUP(F109,NUTS_Europa!$A$2:$C$81,3,FALSE)</f>
        <v>1069</v>
      </c>
      <c r="F109" s="15">
        <v>10</v>
      </c>
      <c r="G109" s="15">
        <v>23</v>
      </c>
      <c r="H109" s="15">
        <v>984916.23484788288</v>
      </c>
      <c r="I109" s="15">
        <v>3052367.251984912</v>
      </c>
      <c r="J109" s="15">
        <f t="shared" si="1"/>
        <v>101745.57506616373</v>
      </c>
      <c r="K109" s="15">
        <v>119215.969</v>
      </c>
      <c r="L109" s="15">
        <v>56.345882352941175</v>
      </c>
      <c r="M109" s="15">
        <v>7.100507839826439</v>
      </c>
      <c r="N109" s="15">
        <v>3.5169117709311464</v>
      </c>
      <c r="O109" s="17">
        <v>1954.0243097469513</v>
      </c>
      <c r="P109" s="15">
        <f t="shared" si="2"/>
        <v>1.3030769931843336</v>
      </c>
      <c r="Q109" s="15">
        <f t="shared" si="3"/>
        <v>64.749467185951943</v>
      </c>
      <c r="R109" s="15">
        <v>724</v>
      </c>
      <c r="S109" s="15">
        <f t="shared" si="14"/>
        <v>364928.59913406702</v>
      </c>
      <c r="T109" s="15">
        <f>J109</f>
        <v>101745.57506616373</v>
      </c>
      <c r="U109" s="15">
        <f t="shared" si="5"/>
        <v>466674.17420023074</v>
      </c>
      <c r="V109" s="15" t="str">
        <f>VLOOKUP(B109,NUTS_Europa!$B$2:$F$41,5,FALSE)</f>
        <v>Bretagne</v>
      </c>
      <c r="W109" s="15" t="str">
        <f>VLOOKUP(C109,Puertos!$N$3:$O$27,2,FALSE)</f>
        <v>La Rochelle</v>
      </c>
      <c r="X109" s="15" t="str">
        <f>VLOOKUP(D109,NUTS_Europa!$B$2:$F$41,5,FALSE)</f>
        <v>Schleswig-Holstein</v>
      </c>
      <c r="Y109" s="15" t="str">
        <f>VLOOKUP(E109,Puertos!$N$3:$O$27,2,FALSE)</f>
        <v>Hamburgo</v>
      </c>
      <c r="Z109" s="15">
        <f t="shared" si="6"/>
        <v>2.6978944660813311</v>
      </c>
      <c r="AA109" s="15">
        <f>Q109+Q112+Q113+Q114</f>
        <v>160.47357158922114</v>
      </c>
      <c r="AB109" s="15">
        <f>AA109/24</f>
        <v>6.6863988162175474</v>
      </c>
      <c r="AC109" s="15">
        <f>AB109/7</f>
        <v>0.95519983088822102</v>
      </c>
    </row>
    <row r="110" spans="2:29" s="15" customFormat="1" x14ac:dyDescent="0.25">
      <c r="B110" s="15" t="str">
        <f>VLOOKUP(F110,NUTS_Europa!$A$2:$C$81,2,FALSE)</f>
        <v>DEF0</v>
      </c>
      <c r="C110" s="15">
        <f>VLOOKUP(F110,NUTS_Europa!$A$2:$C$81,3,FALSE)</f>
        <v>1069</v>
      </c>
      <c r="D110" s="15" t="str">
        <f>VLOOKUP(G110,NUTS_Europa!$A$2:$C$81,2,FALSE)</f>
        <v>NL32</v>
      </c>
      <c r="E110" s="15">
        <f>VLOOKUP(G110,NUTS_Europa!$A$2:$C$81,3,FALSE)</f>
        <v>218</v>
      </c>
      <c r="F110" s="15">
        <v>10</v>
      </c>
      <c r="G110" s="15">
        <v>32</v>
      </c>
      <c r="H110" s="15">
        <v>948943.33715751057</v>
      </c>
      <c r="I110" s="15">
        <v>1501591.5103655283</v>
      </c>
      <c r="J110" s="15">
        <f t="shared" si="1"/>
        <v>50053.050345517608</v>
      </c>
      <c r="K110" s="15">
        <v>118487.9544</v>
      </c>
      <c r="L110" s="15">
        <v>15.88058823529412</v>
      </c>
      <c r="M110" s="15">
        <v>6.7073628486414769</v>
      </c>
      <c r="N110" s="15">
        <v>8.8226761772044497</v>
      </c>
      <c r="O110" s="17">
        <v>5443.4838231684107</v>
      </c>
      <c r="P110" s="15">
        <f t="shared" si="2"/>
        <v>1.1734429199751113</v>
      </c>
      <c r="Q110" s="15">
        <f t="shared" si="3"/>
        <v>23.761394003910709</v>
      </c>
      <c r="R110" s="15">
        <v>724</v>
      </c>
      <c r="S110" s="15">
        <f t="shared" si="14"/>
        <v>126212.36664246116</v>
      </c>
      <c r="T110" s="15">
        <f t="shared" ref="T110:T151" si="15">J110</f>
        <v>50053.050345517608</v>
      </c>
      <c r="U110" s="15">
        <f t="shared" si="5"/>
        <v>176265.41698797877</v>
      </c>
      <c r="V110" s="15" t="str">
        <f>VLOOKUP(B110,NUTS_Europa!$B$2:$F$41,5,FALSE)</f>
        <v>Schleswig-Holstein</v>
      </c>
      <c r="W110" s="15" t="str">
        <f>VLOOKUP(C110,Puertos!$N$3:$O$27,2,FALSE)</f>
        <v>Hamburgo</v>
      </c>
      <c r="X110" s="15" t="str">
        <f>VLOOKUP(D110,NUTS_Europa!$B$2:$F$41,5,FALSE)</f>
        <v>Noord-Holland</v>
      </c>
      <c r="Y110" s="15" t="str">
        <f>VLOOKUP(E110,Puertos!$N$3:$O$27,2,FALSE)</f>
        <v>Amsterdam</v>
      </c>
      <c r="Z110" s="15">
        <f t="shared" si="6"/>
        <v>0.99005808349627955</v>
      </c>
    </row>
    <row r="111" spans="2:29" s="15" customFormat="1" x14ac:dyDescent="0.25">
      <c r="B111" s="15" t="str">
        <f>VLOOKUP(G111,NUTS_Europa!$A$2:$C$81,2,FALSE)</f>
        <v>NL32</v>
      </c>
      <c r="C111" s="15">
        <f>VLOOKUP(G111,NUTS_Europa!$A$2:$C$81,3,FALSE)</f>
        <v>218</v>
      </c>
      <c r="D111" s="15" t="str">
        <f>VLOOKUP(F111,NUTS_Europa!$A$2:$C$81,2,FALSE)</f>
        <v>DE93</v>
      </c>
      <c r="E111" s="15">
        <f>VLOOKUP(F111,NUTS_Europa!$A$2:$C$81,3,FALSE)</f>
        <v>1069</v>
      </c>
      <c r="F111" s="15">
        <v>7</v>
      </c>
      <c r="G111" s="15">
        <v>32</v>
      </c>
      <c r="H111" s="15">
        <v>595867.00072239654</v>
      </c>
      <c r="I111" s="15">
        <v>1501591.5103655283</v>
      </c>
      <c r="J111" s="15">
        <f t="shared" si="1"/>
        <v>50053.050345517608</v>
      </c>
      <c r="K111" s="15">
        <v>199058.85829999999</v>
      </c>
      <c r="L111" s="15">
        <v>15.88058823529412</v>
      </c>
      <c r="M111" s="15">
        <v>6.7073628486414769</v>
      </c>
      <c r="N111" s="15">
        <v>8.8226761772044497</v>
      </c>
      <c r="O111" s="17">
        <v>5443.4838231684107</v>
      </c>
      <c r="P111" s="15">
        <f t="shared" si="2"/>
        <v>1.1734429199751113</v>
      </c>
      <c r="Q111" s="15">
        <f t="shared" si="3"/>
        <v>23.761394003910709</v>
      </c>
      <c r="R111" s="15">
        <v>724</v>
      </c>
      <c r="S111" s="15">
        <f t="shared" si="14"/>
        <v>79252.133842461175</v>
      </c>
      <c r="T111" s="15">
        <f t="shared" si="15"/>
        <v>50053.050345517608</v>
      </c>
      <c r="U111" s="15">
        <f t="shared" si="5"/>
        <v>129305.18418797878</v>
      </c>
      <c r="V111" s="15" t="str">
        <f>VLOOKUP(B111,NUTS_Europa!$B$2:$F$41,5,FALSE)</f>
        <v>Noord-Holland</v>
      </c>
      <c r="W111" s="15" t="str">
        <f>VLOOKUP(C111,Puertos!$N$3:$O$27,2,FALSE)</f>
        <v>Amsterdam</v>
      </c>
      <c r="X111" s="15" t="str">
        <f>VLOOKUP(D111,NUTS_Europa!$B$2:$F$41,5,FALSE)</f>
        <v>Lüneburg</v>
      </c>
      <c r="Y111" s="15" t="str">
        <f>VLOOKUP(E111,Puertos!$N$3:$O$27,2,FALSE)</f>
        <v>Hamburgo</v>
      </c>
      <c r="Z111" s="15">
        <f t="shared" si="6"/>
        <v>0.99005808349627955</v>
      </c>
    </row>
    <row r="112" spans="2:29" s="15" customFormat="1" x14ac:dyDescent="0.25">
      <c r="B112" s="15" t="str">
        <f>VLOOKUP(F112,NUTS_Europa!$A$2:$C$81,2,FALSE)</f>
        <v>DE93</v>
      </c>
      <c r="C112" s="15">
        <f>VLOOKUP(F112,NUTS_Europa!$A$2:$C$81,3,FALSE)</f>
        <v>1069</v>
      </c>
      <c r="D112" s="15" t="str">
        <f>VLOOKUP(G112,NUTS_Europa!$A$2:$C$81,2,FALSE)</f>
        <v>NL12</v>
      </c>
      <c r="E112" s="15">
        <f>VLOOKUP(G112,NUTS_Europa!$A$2:$C$81,3,FALSE)</f>
        <v>218</v>
      </c>
      <c r="F112" s="15">
        <v>7</v>
      </c>
      <c r="G112" s="15">
        <v>31</v>
      </c>
      <c r="H112" s="15">
        <v>1437103.5351032251</v>
      </c>
      <c r="I112" s="15">
        <v>1501591.5103655283</v>
      </c>
      <c r="J112" s="15">
        <f t="shared" si="1"/>
        <v>50053.050345517608</v>
      </c>
      <c r="K112" s="15">
        <v>163171.4883</v>
      </c>
      <c r="L112" s="15">
        <v>15.88058823529412</v>
      </c>
      <c r="M112" s="15">
        <v>6.7073628486414769</v>
      </c>
      <c r="N112" s="15">
        <v>8.8226761772044497</v>
      </c>
      <c r="O112" s="17">
        <v>5443.4838231684107</v>
      </c>
      <c r="P112" s="15">
        <f t="shared" si="2"/>
        <v>1.1734429199751113</v>
      </c>
      <c r="Q112" s="15">
        <f t="shared" si="3"/>
        <v>23.761394003910709</v>
      </c>
      <c r="R112" s="15">
        <v>724</v>
      </c>
      <c r="S112" s="15">
        <f t="shared" si="14"/>
        <v>191139.16624246119</v>
      </c>
      <c r="T112" s="15">
        <f t="shared" si="15"/>
        <v>50053.050345517608</v>
      </c>
      <c r="U112" s="15">
        <f t="shared" si="5"/>
        <v>241192.21658797879</v>
      </c>
      <c r="V112" s="15" t="str">
        <f>VLOOKUP(B112,NUTS_Europa!$B$2:$F$41,5,FALSE)</f>
        <v>Lüneburg</v>
      </c>
      <c r="W112" s="15" t="str">
        <f>VLOOKUP(C112,Puertos!$N$3:$O$27,2,FALSE)</f>
        <v>Hamburgo</v>
      </c>
      <c r="X112" s="15" t="str">
        <f>VLOOKUP(D112,NUTS_Europa!$B$2:$F$41,5,FALSE)</f>
        <v>Friesland (NL)</v>
      </c>
      <c r="Y112" s="15" t="str">
        <f>VLOOKUP(E112,Puertos!$N$3:$O$27,2,FALSE)</f>
        <v>Amsterdam</v>
      </c>
      <c r="Z112" s="15">
        <f t="shared" si="6"/>
        <v>0.99005808349627955</v>
      </c>
    </row>
    <row r="113" spans="2:26" s="15" customFormat="1" x14ac:dyDescent="0.25">
      <c r="B113" s="15" t="str">
        <f>VLOOKUP(G113,NUTS_Europa!$A$2:$C$81,2,FALSE)</f>
        <v>NL12</v>
      </c>
      <c r="C113" s="15">
        <f>VLOOKUP(G113,NUTS_Europa!$A$2:$C$81,3,FALSE)</f>
        <v>218</v>
      </c>
      <c r="D113" s="15" t="str">
        <f>VLOOKUP(F113,NUTS_Europa!$A$2:$C$81,2,FALSE)</f>
        <v>FRI2</v>
      </c>
      <c r="E113" s="15">
        <f>VLOOKUP(F113,NUTS_Europa!$A$2:$C$81,3,FALSE)</f>
        <v>269</v>
      </c>
      <c r="F113" s="15">
        <v>29</v>
      </c>
      <c r="G113" s="15">
        <v>31</v>
      </c>
      <c r="H113" s="15">
        <v>2610212.0689587574</v>
      </c>
      <c r="I113" s="15">
        <v>1789156.92755506</v>
      </c>
      <c r="J113" s="15">
        <f t="shared" si="1"/>
        <v>59638.564251835334</v>
      </c>
      <c r="K113" s="15">
        <v>154854.3009</v>
      </c>
      <c r="L113" s="15">
        <v>16.176470588235293</v>
      </c>
      <c r="M113" s="15">
        <v>12.61258265895631</v>
      </c>
      <c r="N113" s="15">
        <v>10.537356556402012</v>
      </c>
      <c r="O113" s="17">
        <v>5443.4838231684107</v>
      </c>
      <c r="P113" s="15">
        <f t="shared" si="2"/>
        <v>1.401500655584667</v>
      </c>
      <c r="Q113" s="15">
        <f t="shared" si="3"/>
        <v>30.190553902776269</v>
      </c>
      <c r="R113" s="15">
        <v>724</v>
      </c>
      <c r="S113" s="15">
        <f t="shared" si="14"/>
        <v>347166.18976304319</v>
      </c>
      <c r="T113" s="15">
        <f t="shared" si="15"/>
        <v>59638.564251835334</v>
      </c>
      <c r="U113" s="15">
        <f t="shared" si="5"/>
        <v>406804.75401487853</v>
      </c>
      <c r="V113" s="15" t="str">
        <f>VLOOKUP(B113,NUTS_Europa!$B$2:$F$41,5,FALSE)</f>
        <v>Friesland (NL)</v>
      </c>
      <c r="W113" s="15" t="str">
        <f>VLOOKUP(C113,Puertos!$N$3:$O$27,2,FALSE)</f>
        <v>Amsterdam</v>
      </c>
      <c r="X113" s="15" t="str">
        <f>VLOOKUP(D113,NUTS_Europa!$B$2:$F$41,5,FALSE)</f>
        <v>Limousin</v>
      </c>
      <c r="Y113" s="15" t="str">
        <f>VLOOKUP(E113,Puertos!$N$3:$O$27,2,FALSE)</f>
        <v>Le Havre</v>
      </c>
      <c r="Z113" s="15">
        <f t="shared" si="6"/>
        <v>1.2579397459490111</v>
      </c>
    </row>
    <row r="114" spans="2:26" s="15" customFormat="1" x14ac:dyDescent="0.25">
      <c r="B114" s="15" t="str">
        <f>VLOOKUP(F114,NUTS_Europa!$A$2:$C$81,2,FALSE)</f>
        <v>FRI2</v>
      </c>
      <c r="C114" s="15">
        <f>VLOOKUP(F114,NUTS_Europa!$A$2:$C$81,3,FALSE)</f>
        <v>269</v>
      </c>
      <c r="D114" s="15" t="str">
        <f>VLOOKUP(G114,NUTS_Europa!$A$2:$C$81,2,FALSE)</f>
        <v>FRG0</v>
      </c>
      <c r="E114" s="15">
        <f>VLOOKUP(G114,NUTS_Europa!$A$2:$C$81,3,FALSE)</f>
        <v>283</v>
      </c>
      <c r="F114" s="15">
        <v>29</v>
      </c>
      <c r="G114" s="15">
        <v>62</v>
      </c>
      <c r="H114" s="15">
        <v>1171462.6197421607</v>
      </c>
      <c r="I114" s="15">
        <v>2041279.6975566398</v>
      </c>
      <c r="J114" s="15">
        <f t="shared" si="1"/>
        <v>68042.656585221324</v>
      </c>
      <c r="K114" s="15">
        <v>118487.9544</v>
      </c>
      <c r="L114" s="15">
        <v>27.235294117647058</v>
      </c>
      <c r="M114" s="15">
        <v>13.005727650141273</v>
      </c>
      <c r="N114" s="15">
        <v>4.1324233170732931</v>
      </c>
      <c r="O114" s="17">
        <v>1954.0243097469513</v>
      </c>
      <c r="P114" s="15">
        <f t="shared" si="2"/>
        <v>1.531134728793889</v>
      </c>
      <c r="Q114" s="15">
        <f t="shared" si="3"/>
        <v>41.77215649658222</v>
      </c>
      <c r="R114" s="15">
        <v>724</v>
      </c>
      <c r="S114" s="15">
        <f t="shared" si="14"/>
        <v>434047.27999681816</v>
      </c>
      <c r="T114" s="15">
        <f t="shared" si="15"/>
        <v>68042.656585221324</v>
      </c>
      <c r="U114" s="15">
        <f t="shared" si="5"/>
        <v>502089.93658203946</v>
      </c>
      <c r="V114" s="15" t="str">
        <f>VLOOKUP(B114,NUTS_Europa!$B$2:$F$41,5,FALSE)</f>
        <v>Limousin</v>
      </c>
      <c r="W114" s="15" t="str">
        <f>VLOOKUP(C114,Puertos!$N$3:$O$27,2,FALSE)</f>
        <v>Le Havre</v>
      </c>
      <c r="X114" s="15" t="str">
        <f>VLOOKUP(D114,NUTS_Europa!$B$2:$F$41,5,FALSE)</f>
        <v>Pays de la Loire</v>
      </c>
      <c r="Y114" s="15" t="str">
        <f>VLOOKUP(E114,Puertos!$N$3:$O$27,2,FALSE)</f>
        <v>La Rochelle</v>
      </c>
      <c r="Z114" s="15">
        <f t="shared" si="6"/>
        <v>1.7405065206909258</v>
      </c>
    </row>
    <row r="115" spans="2:26" s="15" customFormat="1" x14ac:dyDescent="0.25">
      <c r="B115" s="15" t="str">
        <f>VLOOKUP(G115,NUTS_Europa!$A$2:$C$81,2,FALSE)</f>
        <v>FRG0</v>
      </c>
      <c r="C115" s="15">
        <f>VLOOKUP(G115,NUTS_Europa!$A$2:$C$81,3,FALSE)</f>
        <v>283</v>
      </c>
      <c r="D115" s="15" t="str">
        <f>VLOOKUP(F115,NUTS_Europa!$A$2:$C$81,2,FALSE)</f>
        <v>DE94</v>
      </c>
      <c r="E115" s="15">
        <f>VLOOKUP(F115,NUTS_Europa!$A$2:$C$81,3,FALSE)</f>
        <v>1069</v>
      </c>
      <c r="F115" s="15">
        <v>48</v>
      </c>
      <c r="G115" s="15">
        <v>62</v>
      </c>
      <c r="H115" s="15">
        <v>1033919.8426950099</v>
      </c>
      <c r="I115" s="15">
        <v>3052367.251984912</v>
      </c>
      <c r="J115" s="15">
        <f t="shared" si="1"/>
        <v>101745.57506616373</v>
      </c>
      <c r="K115" s="15">
        <v>144185.261</v>
      </c>
      <c r="L115" s="15">
        <v>56.345882352941175</v>
      </c>
      <c r="M115" s="15">
        <v>7.100507839826439</v>
      </c>
      <c r="N115" s="15">
        <v>3.5169117709311464</v>
      </c>
      <c r="O115" s="17">
        <v>1954.0243097469513</v>
      </c>
      <c r="P115" s="15">
        <f t="shared" si="2"/>
        <v>0</v>
      </c>
      <c r="Q115" s="15">
        <f t="shared" si="3"/>
        <v>63.446390192767616</v>
      </c>
      <c r="S115" s="15">
        <f t="shared" si="14"/>
        <v>0</v>
      </c>
      <c r="T115" s="15">
        <f t="shared" si="15"/>
        <v>101745.57506616373</v>
      </c>
      <c r="U115" s="15">
        <f t="shared" si="5"/>
        <v>101745.57506616373</v>
      </c>
      <c r="V115" s="15" t="str">
        <f>VLOOKUP(B115,NUTS_Europa!$B$2:$F$41,5,FALSE)</f>
        <v>Pays de la Loire</v>
      </c>
      <c r="W115" s="15" t="str">
        <f>VLOOKUP(C115,Puertos!$N$3:$O$27,2,FALSE)</f>
        <v>La Rochelle</v>
      </c>
      <c r="X115" s="15" t="str">
        <f>VLOOKUP(D115,NUTS_Europa!$B$2:$F$41,5,FALSE)</f>
        <v>Weser-Ems</v>
      </c>
      <c r="Y115" s="15" t="str">
        <f>VLOOKUP(E115,Puertos!$N$3:$O$27,2,FALSE)</f>
        <v>Hamburgo</v>
      </c>
      <c r="Z115" s="15">
        <f t="shared" si="6"/>
        <v>2.6435995913653172</v>
      </c>
    </row>
    <row r="116" spans="2:26" s="15" customFormat="1" x14ac:dyDescent="0.25">
      <c r="B116" s="15" t="str">
        <f>VLOOKUP(F116,NUTS_Europa!$A$2:$C$81,2,FALSE)</f>
        <v>DE94</v>
      </c>
      <c r="C116" s="15">
        <f>VLOOKUP(F116,NUTS_Europa!$A$2:$C$81,3,FALSE)</f>
        <v>1069</v>
      </c>
      <c r="D116" s="15" t="str">
        <f>VLOOKUP(G116,NUTS_Europa!$A$2:$C$81,2,FALSE)</f>
        <v>FRJ2</v>
      </c>
      <c r="E116" s="15">
        <f>VLOOKUP(G116,NUTS_Europa!$A$2:$C$81,3,FALSE)</f>
        <v>163</v>
      </c>
      <c r="F116" s="15">
        <v>48</v>
      </c>
      <c r="G116" s="15">
        <v>68</v>
      </c>
      <c r="H116" s="15">
        <v>2909389.9628880438</v>
      </c>
      <c r="I116" s="15">
        <v>3394807.8060241723</v>
      </c>
      <c r="J116" s="15">
        <f t="shared" si="1"/>
        <v>113160.26020080574</v>
      </c>
      <c r="K116" s="15">
        <v>142841.86170000001</v>
      </c>
      <c r="L116" s="15">
        <v>61.65</v>
      </c>
      <c r="M116" s="15">
        <v>8.1819320653013303</v>
      </c>
      <c r="N116" s="15">
        <v>6.3143380977560648</v>
      </c>
      <c r="O116" s="17">
        <v>3085.0404359375229</v>
      </c>
      <c r="P116" s="15">
        <f t="shared" si="2"/>
        <v>0</v>
      </c>
      <c r="Q116" s="15">
        <f t="shared" si="3"/>
        <v>69.831932065301331</v>
      </c>
      <c r="S116" s="15">
        <f t="shared" si="14"/>
        <v>0</v>
      </c>
      <c r="T116" s="15">
        <f t="shared" si="15"/>
        <v>113160.26020080574</v>
      </c>
      <c r="U116" s="15">
        <f t="shared" si="5"/>
        <v>113160.26020080574</v>
      </c>
      <c r="V116" s="15" t="str">
        <f>VLOOKUP(B116,NUTS_Europa!$B$2:$F$41,5,FALSE)</f>
        <v>Weser-Ems</v>
      </c>
      <c r="W116" s="15" t="str">
        <f>VLOOKUP(C116,Puertos!$N$3:$O$27,2,FALSE)</f>
        <v>Hamburgo</v>
      </c>
      <c r="X116" s="15" t="str">
        <f>VLOOKUP(D116,NUTS_Europa!$B$2:$F$41,5,FALSE)</f>
        <v>Midi-Pyrénées</v>
      </c>
      <c r="Y116" s="15" t="str">
        <f>VLOOKUP(E116,Puertos!$N$3:$O$27,2,FALSE)</f>
        <v>Bilbao</v>
      </c>
      <c r="Z116" s="15">
        <f t="shared" si="6"/>
        <v>2.909663836054222</v>
      </c>
    </row>
    <row r="117" spans="2:26" s="15" customFormat="1" x14ac:dyDescent="0.25">
      <c r="B117" s="15" t="str">
        <f>VLOOKUP(G117,NUTS_Europa!$A$2:$C$81,2,FALSE)</f>
        <v>FRJ2</v>
      </c>
      <c r="C117" s="15">
        <f>VLOOKUP(G117,NUTS_Europa!$A$2:$C$81,3,FALSE)</f>
        <v>163</v>
      </c>
      <c r="D117" s="15" t="str">
        <f>VLOOKUP(F117,NUTS_Europa!$A$2:$C$81,2,FALSE)</f>
        <v>NL41</v>
      </c>
      <c r="E117" s="15">
        <f>VLOOKUP(F117,NUTS_Europa!$A$2:$C$81,3,FALSE)</f>
        <v>253</v>
      </c>
      <c r="F117" s="15">
        <v>35</v>
      </c>
      <c r="G117" s="15">
        <v>68</v>
      </c>
      <c r="H117" s="15">
        <v>2619058.9929466085</v>
      </c>
      <c r="I117" s="15">
        <v>2768374.3630003608</v>
      </c>
      <c r="J117" s="15">
        <f t="shared" si="1"/>
        <v>92279.145433345358</v>
      </c>
      <c r="K117" s="15">
        <v>145277.79319999999</v>
      </c>
      <c r="L117" s="15">
        <v>45.641764705882352</v>
      </c>
      <c r="M117" s="15">
        <v>10.59325701653535</v>
      </c>
      <c r="N117" s="15">
        <v>7.2861161862696395</v>
      </c>
      <c r="O117" s="17">
        <v>3085.0404359375229</v>
      </c>
      <c r="P117" s="15">
        <f t="shared" si="2"/>
        <v>0</v>
      </c>
      <c r="Q117" s="15">
        <f t="shared" si="3"/>
        <v>56.235021722417699</v>
      </c>
      <c r="S117" s="15">
        <f t="shared" si="14"/>
        <v>0</v>
      </c>
      <c r="T117" s="15">
        <f t="shared" si="15"/>
        <v>92279.145433345358</v>
      </c>
      <c r="U117" s="15">
        <f t="shared" si="5"/>
        <v>92279.145433345358</v>
      </c>
      <c r="V117" s="15" t="str">
        <f>VLOOKUP(B117,NUTS_Europa!$B$2:$F$41,5,FALSE)</f>
        <v>Midi-Pyrénées</v>
      </c>
      <c r="W117" s="15" t="str">
        <f>VLOOKUP(C117,Puertos!$N$3:$O$27,2,FALSE)</f>
        <v>Bilbao</v>
      </c>
      <c r="X117" s="15" t="str">
        <f>VLOOKUP(D117,NUTS_Europa!$B$2:$F$41,5,FALSE)</f>
        <v>Noord-Brabant</v>
      </c>
      <c r="Y117" s="15" t="str">
        <f>VLOOKUP(E117,Puertos!$N$3:$O$27,2,FALSE)</f>
        <v>Amberes</v>
      </c>
      <c r="Z117" s="15">
        <f t="shared" si="6"/>
        <v>2.3431259051007376</v>
      </c>
    </row>
    <row r="118" spans="2:26" s="15" customFormat="1" x14ac:dyDescent="0.25">
      <c r="B118" s="15" t="str">
        <f>VLOOKUP(F118,NUTS_Europa!$A$2:$C$81,2,FALSE)</f>
        <v>NL41</v>
      </c>
      <c r="C118" s="15">
        <f>VLOOKUP(F118,NUTS_Europa!$A$2:$C$81,3,FALSE)</f>
        <v>253</v>
      </c>
      <c r="D118" s="15" t="str">
        <f>VLOOKUP(G118,NUTS_Europa!$A$2:$C$81,2,FALSE)</f>
        <v>PT18</v>
      </c>
      <c r="E118" s="15">
        <f>VLOOKUP(G118,NUTS_Europa!$A$2:$C$81,3,FALSE)</f>
        <v>1065</v>
      </c>
      <c r="F118" s="15">
        <v>35</v>
      </c>
      <c r="G118" s="15">
        <v>40</v>
      </c>
      <c r="H118" s="15">
        <v>2553719.4874045113</v>
      </c>
      <c r="I118" s="15">
        <v>3869490.510690141</v>
      </c>
      <c r="J118" s="15">
        <f t="shared" si="1"/>
        <v>128983.01702300469</v>
      </c>
      <c r="K118" s="15">
        <v>120437.3524</v>
      </c>
      <c r="L118" s="15">
        <v>68.574529411764715</v>
      </c>
      <c r="M118" s="15">
        <v>13.339402371578528</v>
      </c>
      <c r="N118" s="15">
        <v>16.430845171866995</v>
      </c>
      <c r="O118" s="17">
        <v>8027.7332266785352</v>
      </c>
      <c r="P118" s="15">
        <f t="shared" si="2"/>
        <v>0</v>
      </c>
      <c r="Q118" s="15">
        <f t="shared" si="3"/>
        <v>81.913931783343244</v>
      </c>
      <c r="S118" s="15">
        <f t="shared" si="14"/>
        <v>0</v>
      </c>
      <c r="T118" s="15">
        <f t="shared" si="15"/>
        <v>128983.01702300469</v>
      </c>
      <c r="U118" s="15">
        <f t="shared" si="5"/>
        <v>128983.01702300469</v>
      </c>
      <c r="V118" s="15" t="str">
        <f>VLOOKUP(B118,NUTS_Europa!$B$2:$F$41,5,FALSE)</f>
        <v>Noord-Brabant</v>
      </c>
      <c r="W118" s="15" t="str">
        <f>VLOOKUP(C118,Puertos!$N$3:$O$27,2,FALSE)</f>
        <v>Amberes</v>
      </c>
      <c r="X118" s="15" t="str">
        <f>VLOOKUP(D118,NUTS_Europa!$B$2:$F$41,5,FALSE)</f>
        <v>Alentejo</v>
      </c>
      <c r="Y118" s="15" t="str">
        <f>VLOOKUP(E118,Puertos!$N$3:$O$27,2,FALSE)</f>
        <v>Sines</v>
      </c>
      <c r="Z118" s="15">
        <f t="shared" si="6"/>
        <v>3.4130804909726353</v>
      </c>
    </row>
    <row r="119" spans="2:26" s="15" customFormat="1" x14ac:dyDescent="0.25">
      <c r="B119" s="15" t="str">
        <f>VLOOKUP(G119,NUTS_Europa!$A$2:$C$81,2,FALSE)</f>
        <v>PT18</v>
      </c>
      <c r="C119" s="15">
        <f>VLOOKUP(G119,NUTS_Europa!$A$2:$C$81,3,FALSE)</f>
        <v>1065</v>
      </c>
      <c r="D119" s="15" t="str">
        <f>VLOOKUP(F119,NUTS_Europa!$A$2:$C$81,2,FALSE)</f>
        <v>NL33</v>
      </c>
      <c r="E119" s="15">
        <f>VLOOKUP(F119,NUTS_Europa!$A$2:$C$81,3,FALSE)</f>
        <v>250</v>
      </c>
      <c r="F119" s="15">
        <v>33</v>
      </c>
      <c r="G119" s="15">
        <v>40</v>
      </c>
      <c r="H119" s="15">
        <v>2308669.415827686</v>
      </c>
      <c r="I119" s="15">
        <v>3982550.5003473274</v>
      </c>
      <c r="J119" s="15">
        <f t="shared" si="1"/>
        <v>132751.68334491091</v>
      </c>
      <c r="K119" s="15">
        <v>137713.6226</v>
      </c>
      <c r="L119" s="15">
        <v>68.574117647058827</v>
      </c>
      <c r="M119" s="15">
        <v>11.788872070803048</v>
      </c>
      <c r="N119" s="15">
        <v>16.430845171866995</v>
      </c>
      <c r="O119" s="17">
        <v>8027.7332266785352</v>
      </c>
      <c r="P119" s="15">
        <f t="shared" si="2"/>
        <v>0</v>
      </c>
      <c r="Q119" s="15">
        <f t="shared" si="3"/>
        <v>80.362989717861879</v>
      </c>
      <c r="S119" s="15">
        <f t="shared" si="14"/>
        <v>0</v>
      </c>
      <c r="T119" s="15">
        <f t="shared" si="15"/>
        <v>132751.68334491091</v>
      </c>
      <c r="U119" s="15">
        <f t="shared" si="5"/>
        <v>132751.68334491091</v>
      </c>
      <c r="V119" s="15" t="str">
        <f>VLOOKUP(B119,NUTS_Europa!$B$2:$F$41,5,FALSE)</f>
        <v>Alentejo</v>
      </c>
      <c r="W119" s="15" t="str">
        <f>VLOOKUP(C119,Puertos!$N$3:$O$27,2,FALSE)</f>
        <v>Sines</v>
      </c>
      <c r="X119" s="15" t="str">
        <f>VLOOKUP(D119,NUTS_Europa!$B$2:$F$41,5,FALSE)</f>
        <v>Zuid-Holland</v>
      </c>
      <c r="Y119" s="15" t="str">
        <f>VLOOKUP(E119,Puertos!$N$3:$O$27,2,FALSE)</f>
        <v>Rotterdam</v>
      </c>
      <c r="Z119" s="15">
        <f t="shared" si="6"/>
        <v>3.3484579049109118</v>
      </c>
    </row>
    <row r="120" spans="2:26" s="15" customFormat="1" x14ac:dyDescent="0.25">
      <c r="B120" s="15" t="str">
        <f>VLOOKUP(F120,NUTS_Europa!$A$2:$C$81,2,FALSE)</f>
        <v>NL33</v>
      </c>
      <c r="C120" s="15">
        <f>VLOOKUP(F120,NUTS_Europa!$A$2:$C$81,3,FALSE)</f>
        <v>250</v>
      </c>
      <c r="D120" s="15" t="str">
        <f>VLOOKUP(G120,NUTS_Europa!$A$2:$C$81,2,FALSE)</f>
        <v>NL11</v>
      </c>
      <c r="E120" s="15">
        <f>VLOOKUP(G120,NUTS_Europa!$A$2:$C$81,3,FALSE)</f>
        <v>218</v>
      </c>
      <c r="F120" s="15">
        <v>33</v>
      </c>
      <c r="G120" s="15">
        <v>70</v>
      </c>
      <c r="H120" s="15">
        <v>1841640.283755403</v>
      </c>
      <c r="I120" s="15">
        <v>1134163.0112899505</v>
      </c>
      <c r="J120" s="15">
        <f t="shared" si="1"/>
        <v>37805.433709665012</v>
      </c>
      <c r="K120" s="15">
        <v>135416.16140000001</v>
      </c>
      <c r="L120" s="15">
        <v>4</v>
      </c>
      <c r="M120" s="15">
        <v>7.5681574991000176</v>
      </c>
      <c r="N120" s="15">
        <v>10.537356556402012</v>
      </c>
      <c r="O120" s="17">
        <v>5443.4838231684107</v>
      </c>
      <c r="P120" s="15">
        <f t="shared" si="2"/>
        <v>0</v>
      </c>
      <c r="Q120" s="15">
        <f t="shared" si="3"/>
        <v>11.568157499100018</v>
      </c>
      <c r="S120" s="15">
        <f t="shared" si="14"/>
        <v>0</v>
      </c>
      <c r="T120" s="15">
        <f t="shared" si="15"/>
        <v>37805.433709665012</v>
      </c>
      <c r="U120" s="15">
        <f t="shared" si="5"/>
        <v>37805.433709665012</v>
      </c>
      <c r="V120" s="15" t="str">
        <f>VLOOKUP(B120,NUTS_Europa!$B$2:$F$41,5,FALSE)</f>
        <v>Zuid-Holland</v>
      </c>
      <c r="W120" s="15" t="str">
        <f>VLOOKUP(C120,Puertos!$N$3:$O$27,2,FALSE)</f>
        <v>Rotterdam</v>
      </c>
      <c r="X120" s="15" t="str">
        <f>VLOOKUP(D120,NUTS_Europa!$B$2:$F$41,5,FALSE)</f>
        <v>Groningen</v>
      </c>
      <c r="Y120" s="15" t="str">
        <f>VLOOKUP(E120,Puertos!$N$3:$O$27,2,FALSE)</f>
        <v>Amsterdam</v>
      </c>
      <c r="Z120" s="15">
        <f t="shared" si="6"/>
        <v>0.48200656246250073</v>
      </c>
    </row>
    <row r="121" spans="2:26" s="15" customFormat="1" x14ac:dyDescent="0.25">
      <c r="B121" s="15" t="str">
        <f>VLOOKUP(G121,NUTS_Europa!$A$2:$C$81,2,FALSE)</f>
        <v>NL11</v>
      </c>
      <c r="C121" s="15">
        <f>VLOOKUP(G121,NUTS_Europa!$A$2:$C$81,3,FALSE)</f>
        <v>218</v>
      </c>
      <c r="D121" s="15" t="str">
        <f>VLOOKUP(F121,NUTS_Europa!$A$2:$C$81,2,FALSE)</f>
        <v>DE50</v>
      </c>
      <c r="E121" s="15">
        <f>VLOOKUP(F121,NUTS_Europa!$A$2:$C$81,3,FALSE)</f>
        <v>1069</v>
      </c>
      <c r="F121" s="15">
        <v>44</v>
      </c>
      <c r="G121" s="15">
        <v>70</v>
      </c>
      <c r="H121" s="15">
        <v>2183995.7852544282</v>
      </c>
      <c r="I121" s="15">
        <v>1501591.5103655283</v>
      </c>
      <c r="J121" s="15">
        <f t="shared" si="1"/>
        <v>50053.050345517608</v>
      </c>
      <c r="K121" s="15">
        <v>120437.3524</v>
      </c>
      <c r="L121" s="15">
        <v>15.88058823529412</v>
      </c>
      <c r="M121" s="15">
        <v>6.7073628486414769</v>
      </c>
      <c r="N121" s="15">
        <v>8.8226761772044497</v>
      </c>
      <c r="O121" s="17">
        <v>5443.4838231684107</v>
      </c>
      <c r="P121" s="15">
        <f t="shared" si="2"/>
        <v>0</v>
      </c>
      <c r="Q121" s="15">
        <f t="shared" si="3"/>
        <v>22.587951083935597</v>
      </c>
      <c r="S121" s="15">
        <f t="shared" si="14"/>
        <v>0</v>
      </c>
      <c r="T121" s="15">
        <f t="shared" si="15"/>
        <v>50053.050345517608</v>
      </c>
      <c r="U121" s="15">
        <f t="shared" si="5"/>
        <v>50053.050345517608</v>
      </c>
      <c r="V121" s="15" t="str">
        <f>VLOOKUP(B121,NUTS_Europa!$B$2:$F$41,5,FALSE)</f>
        <v>Groningen</v>
      </c>
      <c r="W121" s="15" t="str">
        <f>VLOOKUP(C121,Puertos!$N$3:$O$27,2,FALSE)</f>
        <v>Amsterdam</v>
      </c>
      <c r="X121" s="15" t="str">
        <f>VLOOKUP(D121,NUTS_Europa!$B$2:$F$41,5,FALSE)</f>
        <v>Bremen</v>
      </c>
      <c r="Y121" s="15" t="str">
        <f>VLOOKUP(E121,Puertos!$N$3:$O$27,2,FALSE)</f>
        <v>Hamburgo</v>
      </c>
      <c r="Z121" s="15">
        <f t="shared" si="6"/>
        <v>0.94116462849731652</v>
      </c>
    </row>
    <row r="122" spans="2:26" s="15" customFormat="1" x14ac:dyDescent="0.25">
      <c r="B122" s="15" t="str">
        <f>VLOOKUP(F122,NUTS_Europa!$A$2:$C$81,2,FALSE)</f>
        <v>DE50</v>
      </c>
      <c r="C122" s="15">
        <f>VLOOKUP(F122,NUTS_Europa!$A$2:$C$81,3,FALSE)</f>
        <v>1069</v>
      </c>
      <c r="D122" s="15" t="str">
        <f>VLOOKUP(G122,NUTS_Europa!$A$2:$C$81,2,FALSE)</f>
        <v>ES12</v>
      </c>
      <c r="E122" s="15">
        <f>VLOOKUP(G122,NUTS_Europa!$A$2:$C$81,3,FALSE)</f>
        <v>163</v>
      </c>
      <c r="F122" s="15">
        <v>44</v>
      </c>
      <c r="G122" s="15">
        <v>52</v>
      </c>
      <c r="H122" s="15">
        <v>1690141.877079868</v>
      </c>
      <c r="I122" s="15">
        <v>3394807.8060241723</v>
      </c>
      <c r="J122" s="15">
        <f t="shared" si="1"/>
        <v>113160.26020080574</v>
      </c>
      <c r="K122" s="15">
        <v>120125.8052</v>
      </c>
      <c r="L122" s="15">
        <v>61.65</v>
      </c>
      <c r="M122" s="15">
        <v>8.1819320653013303</v>
      </c>
      <c r="N122" s="15">
        <v>6.3143380977560648</v>
      </c>
      <c r="O122" s="17">
        <v>3085.0404359375229</v>
      </c>
      <c r="P122" s="15">
        <f t="shared" si="2"/>
        <v>0</v>
      </c>
      <c r="Q122" s="15">
        <f t="shared" si="3"/>
        <v>69.831932065301331</v>
      </c>
      <c r="S122" s="15">
        <f t="shared" si="14"/>
        <v>0</v>
      </c>
      <c r="T122" s="15">
        <f t="shared" si="15"/>
        <v>113160.26020080574</v>
      </c>
      <c r="U122" s="15">
        <f t="shared" si="5"/>
        <v>113160.26020080574</v>
      </c>
      <c r="V122" s="15" t="str">
        <f>VLOOKUP(B122,NUTS_Europa!$B$2:$F$41,5,FALSE)</f>
        <v>Bremen</v>
      </c>
      <c r="W122" s="15" t="str">
        <f>VLOOKUP(C122,Puertos!$N$3:$O$27,2,FALSE)</f>
        <v>Hamburgo</v>
      </c>
      <c r="X122" s="15" t="str">
        <f>VLOOKUP(D122,NUTS_Europa!$B$2:$F$41,5,FALSE)</f>
        <v>Principado de Asturias</v>
      </c>
      <c r="Y122" s="15" t="str">
        <f>VLOOKUP(E122,Puertos!$N$3:$O$27,2,FALSE)</f>
        <v>Bilbao</v>
      </c>
      <c r="Z122" s="15">
        <f t="shared" si="6"/>
        <v>2.909663836054222</v>
      </c>
    </row>
    <row r="123" spans="2:26" s="15" customFormat="1" x14ac:dyDescent="0.25">
      <c r="B123" s="15" t="str">
        <f>VLOOKUP(G123,NUTS_Europa!$A$2:$C$81,2,FALSE)</f>
        <v>ES12</v>
      </c>
      <c r="C123" s="15">
        <f>VLOOKUP(G123,NUTS_Europa!$A$2:$C$81,3,FALSE)</f>
        <v>163</v>
      </c>
      <c r="D123" s="15" t="str">
        <f>VLOOKUP(F123,NUTS_Europa!$A$2:$C$81,2,FALSE)</f>
        <v>BE23</v>
      </c>
      <c r="E123" s="15">
        <f>VLOOKUP(F123,NUTS_Europa!$A$2:$C$81,3,FALSE)</f>
        <v>220</v>
      </c>
      <c r="F123" s="15">
        <v>42</v>
      </c>
      <c r="G123" s="15">
        <v>52</v>
      </c>
      <c r="H123" s="15">
        <v>1532503.5742616353</v>
      </c>
      <c r="I123" s="15">
        <v>2597580.6642515478</v>
      </c>
      <c r="J123" s="15">
        <f t="shared" si="1"/>
        <v>86586.022141718262</v>
      </c>
      <c r="K123" s="15">
        <v>137713.6226</v>
      </c>
      <c r="L123" s="15">
        <v>42.941176470588232</v>
      </c>
      <c r="M123" s="15">
        <v>12.984939224969033</v>
      </c>
      <c r="N123" s="15">
        <v>6.6429467277210001</v>
      </c>
      <c r="O123" s="17">
        <v>3085.0404359375229</v>
      </c>
      <c r="P123" s="15">
        <f t="shared" si="2"/>
        <v>0</v>
      </c>
      <c r="Q123" s="15">
        <f t="shared" si="3"/>
        <v>55.926115695557264</v>
      </c>
      <c r="S123" s="15">
        <f t="shared" si="14"/>
        <v>0</v>
      </c>
      <c r="T123" s="15">
        <f t="shared" si="15"/>
        <v>86586.022141718262</v>
      </c>
      <c r="U123" s="15">
        <f t="shared" si="5"/>
        <v>86586.022141718262</v>
      </c>
      <c r="V123" s="15" t="str">
        <f>VLOOKUP(B123,NUTS_Europa!$B$2:$F$41,5,FALSE)</f>
        <v>Principado de Asturias</v>
      </c>
      <c r="W123" s="15" t="str">
        <f>VLOOKUP(C123,Puertos!$N$3:$O$27,2,FALSE)</f>
        <v>Bilbao</v>
      </c>
      <c r="X123" s="15" t="str">
        <f>VLOOKUP(D123,NUTS_Europa!$B$2:$F$41,5,FALSE)</f>
        <v>Prov. Oost-Vlaanderen</v>
      </c>
      <c r="Y123" s="15" t="str">
        <f>VLOOKUP(E123,Puertos!$N$3:$O$27,2,FALSE)</f>
        <v>Zeebrugge</v>
      </c>
      <c r="Z123" s="15">
        <f t="shared" si="6"/>
        <v>2.3302548206482192</v>
      </c>
    </row>
    <row r="124" spans="2:26" s="15" customFormat="1" x14ac:dyDescent="0.25">
      <c r="B124" s="15" t="str">
        <f>VLOOKUP(F124,NUTS_Europa!$A$2:$C$81,2,FALSE)</f>
        <v>BE23</v>
      </c>
      <c r="C124" s="15">
        <f>VLOOKUP(F124,NUTS_Europa!$A$2:$C$81,3,FALSE)</f>
        <v>220</v>
      </c>
      <c r="D124" s="15" t="str">
        <f>VLOOKUP(G124,NUTS_Europa!$A$2:$C$81,2,FALSE)</f>
        <v>FRD1</v>
      </c>
      <c r="E124" s="15">
        <f>VLOOKUP(G124,NUTS_Europa!$A$2:$C$81,3,FALSE)</f>
        <v>269</v>
      </c>
      <c r="F124" s="15">
        <v>42</v>
      </c>
      <c r="G124" s="15">
        <v>59</v>
      </c>
      <c r="H124" s="15">
        <v>3952785.7025090205</v>
      </c>
      <c r="I124" s="15">
        <v>1425688.3875037287</v>
      </c>
      <c r="J124" s="15">
        <f t="shared" si="1"/>
        <v>47522.946250124289</v>
      </c>
      <c r="K124" s="15">
        <v>115262.5922</v>
      </c>
      <c r="L124" s="15">
        <v>10.646470588235294</v>
      </c>
      <c r="M124" s="15">
        <v>17.567602765297153</v>
      </c>
      <c r="N124" s="15">
        <v>29.564224121422566</v>
      </c>
      <c r="O124" s="17">
        <v>13729.874799552772</v>
      </c>
      <c r="P124" s="15">
        <f t="shared" si="2"/>
        <v>0</v>
      </c>
      <c r="Q124" s="15">
        <f t="shared" si="3"/>
        <v>28.214073353532449</v>
      </c>
      <c r="S124" s="15">
        <f t="shared" si="14"/>
        <v>0</v>
      </c>
      <c r="T124" s="15">
        <f t="shared" si="15"/>
        <v>47522.946250124289</v>
      </c>
      <c r="U124" s="15">
        <f t="shared" si="5"/>
        <v>47522.946250124289</v>
      </c>
      <c r="V124" s="15" t="str">
        <f>VLOOKUP(B124,NUTS_Europa!$B$2:$F$41,5,FALSE)</f>
        <v>Prov. Oost-Vlaanderen</v>
      </c>
      <c r="W124" s="15" t="str">
        <f>VLOOKUP(C124,Puertos!$N$3:$O$27,2,FALSE)</f>
        <v>Zeebrugge</v>
      </c>
      <c r="X124" s="15" t="str">
        <f>VLOOKUP(D124,NUTS_Europa!$B$2:$F$41,5,FALSE)</f>
        <v xml:space="preserve">Basse-Normandie </v>
      </c>
      <c r="Y124" s="15" t="str">
        <f>VLOOKUP(E124,Puertos!$N$3:$O$27,2,FALSE)</f>
        <v>Le Havre</v>
      </c>
      <c r="Z124" s="15">
        <f t="shared" si="6"/>
        <v>1.1755863897305188</v>
      </c>
    </row>
    <row r="125" spans="2:26" s="15" customFormat="1" x14ac:dyDescent="0.25">
      <c r="B125" s="15" t="str">
        <f>VLOOKUP(G125,NUTS_Europa!$A$2:$C$81,2,FALSE)</f>
        <v>FRD1</v>
      </c>
      <c r="C125" s="15">
        <f>VLOOKUP(G125,NUTS_Europa!$A$2:$C$81,3,FALSE)</f>
        <v>269</v>
      </c>
      <c r="D125" s="15" t="str">
        <f>VLOOKUP(F125,NUTS_Europa!$A$2:$C$81,2,FALSE)</f>
        <v>BE25</v>
      </c>
      <c r="E125" s="15">
        <f>VLOOKUP(F125,NUTS_Europa!$A$2:$C$81,3,FALSE)</f>
        <v>220</v>
      </c>
      <c r="F125" s="15">
        <v>43</v>
      </c>
      <c r="G125" s="15">
        <v>59</v>
      </c>
      <c r="H125" s="15">
        <v>3433598.7248888118</v>
      </c>
      <c r="I125" s="15">
        <v>1425688.3875037287</v>
      </c>
      <c r="J125" s="15">
        <f t="shared" si="1"/>
        <v>47522.946250124289</v>
      </c>
      <c r="K125" s="15">
        <v>199058.85829999999</v>
      </c>
      <c r="L125" s="15">
        <v>10.646470588235294</v>
      </c>
      <c r="M125" s="15">
        <v>17.567602765297153</v>
      </c>
      <c r="N125" s="15">
        <v>29.564224121422566</v>
      </c>
      <c r="O125" s="17">
        <v>13729.874799552772</v>
      </c>
      <c r="P125" s="15">
        <f t="shared" si="2"/>
        <v>0</v>
      </c>
      <c r="Q125" s="15">
        <f t="shared" si="3"/>
        <v>28.214073353532449</v>
      </c>
      <c r="S125" s="15">
        <f t="shared" si="14"/>
        <v>0</v>
      </c>
      <c r="T125" s="15">
        <f t="shared" si="15"/>
        <v>47522.946250124289</v>
      </c>
      <c r="U125" s="15">
        <f t="shared" si="5"/>
        <v>47522.946250124289</v>
      </c>
      <c r="V125" s="15" t="str">
        <f>VLOOKUP(B125,NUTS_Europa!$B$2:$F$41,5,FALSE)</f>
        <v xml:space="preserve">Basse-Normandie </v>
      </c>
      <c r="W125" s="15" t="str">
        <f>VLOOKUP(C125,Puertos!$N$3:$O$27,2,FALSE)</f>
        <v>Le Havre</v>
      </c>
      <c r="X125" s="15" t="str">
        <f>VLOOKUP(D125,NUTS_Europa!$B$2:$F$41,5,FALSE)</f>
        <v>Prov. West-Vlaanderen</v>
      </c>
      <c r="Y125" s="15" t="str">
        <f>VLOOKUP(E125,Puertos!$N$3:$O$27,2,FALSE)</f>
        <v>Zeebrugge</v>
      </c>
      <c r="Z125" s="15">
        <f t="shared" si="6"/>
        <v>1.1755863897305188</v>
      </c>
    </row>
    <row r="126" spans="2:26" s="15" customFormat="1" x14ac:dyDescent="0.25">
      <c r="B126" s="15" t="str">
        <f>VLOOKUP(F126,NUTS_Europa!$A$2:$C$81,2,FALSE)</f>
        <v>BE25</v>
      </c>
      <c r="C126" s="15">
        <f>VLOOKUP(F126,NUTS_Europa!$A$2:$C$81,3,FALSE)</f>
        <v>220</v>
      </c>
      <c r="D126" s="15" t="str">
        <f>VLOOKUP(G126,NUTS_Europa!$A$2:$C$81,2,FALSE)</f>
        <v>PT18</v>
      </c>
      <c r="E126" s="15">
        <f>VLOOKUP(G126,NUTS_Europa!$A$2:$C$81,3,FALSE)</f>
        <v>61</v>
      </c>
      <c r="F126" s="15">
        <v>43</v>
      </c>
      <c r="G126" s="15">
        <v>80</v>
      </c>
      <c r="H126" s="15">
        <v>12356232.919851772</v>
      </c>
      <c r="I126" s="15">
        <v>4100131.2597201201</v>
      </c>
      <c r="J126" s="15">
        <f t="shared" si="1"/>
        <v>136671.04199067067</v>
      </c>
      <c r="K126" s="15">
        <v>117768.50930000001</v>
      </c>
      <c r="L126" s="15">
        <v>79.627647058823527</v>
      </c>
      <c r="M126" s="15">
        <v>11.228334584404685</v>
      </c>
      <c r="N126" s="15">
        <v>31.855913739157689</v>
      </c>
      <c r="O126" s="17">
        <v>18537.263482020709</v>
      </c>
      <c r="P126" s="15">
        <f t="shared" si="2"/>
        <v>0</v>
      </c>
      <c r="Q126" s="15">
        <f t="shared" si="3"/>
        <v>90.855981643228205</v>
      </c>
      <c r="S126" s="15">
        <f t="shared" si="14"/>
        <v>0</v>
      </c>
      <c r="T126" s="15">
        <f t="shared" si="15"/>
        <v>136671.04199067067</v>
      </c>
      <c r="U126" s="15">
        <f t="shared" si="5"/>
        <v>136671.04199067067</v>
      </c>
      <c r="V126" s="15" t="str">
        <f>VLOOKUP(B126,NUTS_Europa!$B$2:$F$41,5,FALSE)</f>
        <v>Prov. West-Vlaanderen</v>
      </c>
      <c r="W126" s="15" t="str">
        <f>VLOOKUP(C126,Puertos!$N$3:$O$27,2,FALSE)</f>
        <v>Zeebrugge</v>
      </c>
      <c r="X126" s="15" t="str">
        <f>VLOOKUP(D126,NUTS_Europa!$B$2:$F$41,5,FALSE)</f>
        <v>Alentejo</v>
      </c>
      <c r="Y126" s="15" t="str">
        <f>VLOOKUP(E126,Puertos!$N$3:$O$27,2,FALSE)</f>
        <v>Algeciras</v>
      </c>
      <c r="Z126" s="15">
        <f t="shared" si="6"/>
        <v>3.7856659018011753</v>
      </c>
    </row>
    <row r="127" spans="2:26" s="15" customFormat="1" x14ac:dyDescent="0.25">
      <c r="B127" s="15" t="str">
        <f>VLOOKUP(G127,NUTS_Europa!$A$2:$C$81,2,FALSE)</f>
        <v>PT18</v>
      </c>
      <c r="C127" s="15">
        <f>VLOOKUP(G127,NUTS_Europa!$A$2:$C$81,3,FALSE)</f>
        <v>61</v>
      </c>
      <c r="D127" s="15" t="str">
        <f>VLOOKUP(F127,NUTS_Europa!$A$2:$C$81,2,FALSE)</f>
        <v>ES52</v>
      </c>
      <c r="E127" s="15">
        <f>VLOOKUP(F127,NUTS_Europa!$A$2:$C$81,3,FALSE)</f>
        <v>1064</v>
      </c>
      <c r="F127" s="15">
        <v>16</v>
      </c>
      <c r="G127" s="15">
        <v>80</v>
      </c>
      <c r="H127" s="15">
        <v>13024476.237419242</v>
      </c>
      <c r="I127" s="15">
        <v>1536320.5159531741</v>
      </c>
      <c r="J127" s="15">
        <f t="shared" si="1"/>
        <v>51210.683865105806</v>
      </c>
      <c r="K127" s="15">
        <v>145277.79319999999</v>
      </c>
      <c r="L127" s="15">
        <v>22.999411764705883</v>
      </c>
      <c r="M127" s="15">
        <v>6.8192738714468497</v>
      </c>
      <c r="N127" s="15">
        <v>29.881383783191428</v>
      </c>
      <c r="O127" s="17">
        <v>18537.263482020709</v>
      </c>
      <c r="P127" s="15">
        <f t="shared" si="2"/>
        <v>0</v>
      </c>
      <c r="Q127" s="15">
        <f t="shared" si="3"/>
        <v>29.818685636152733</v>
      </c>
      <c r="S127" s="15">
        <f t="shared" si="14"/>
        <v>0</v>
      </c>
      <c r="T127" s="15">
        <f t="shared" si="15"/>
        <v>51210.683865105806</v>
      </c>
      <c r="U127" s="15">
        <f t="shared" si="5"/>
        <v>51210.683865105806</v>
      </c>
      <c r="V127" s="15" t="str">
        <f>VLOOKUP(B127,NUTS_Europa!$B$2:$F$41,5,FALSE)</f>
        <v>Alentejo</v>
      </c>
      <c r="W127" s="15" t="str">
        <f>VLOOKUP(C127,Puertos!$N$3:$O$27,2,FALSE)</f>
        <v>Algeciras</v>
      </c>
      <c r="X127" s="15" t="str">
        <f>VLOOKUP(D127,NUTS_Europa!$B$2:$F$41,5,FALSE)</f>
        <v xml:space="preserve">Comunitat Valenciana </v>
      </c>
      <c r="Y127" s="15" t="str">
        <f>VLOOKUP(E127,Puertos!$N$3:$O$27,2,FALSE)</f>
        <v>Valencia</v>
      </c>
      <c r="Z127" s="15">
        <f t="shared" si="6"/>
        <v>1.2424452348396973</v>
      </c>
    </row>
    <row r="128" spans="2:26" s="15" customFormat="1" x14ac:dyDescent="0.25">
      <c r="B128" s="15" t="str">
        <f>VLOOKUP(G128,NUTS_Europa!$A$2:$C$81,2,FALSE)</f>
        <v>ES52</v>
      </c>
      <c r="C128" s="15">
        <f>VLOOKUP(G128,NUTS_Europa!$A$2:$C$81,3,FALSE)</f>
        <v>1064</v>
      </c>
      <c r="D128" s="15" t="str">
        <f>VLOOKUP(F128,NUTS_Europa!$A$2:$C$81,2,FALSE)</f>
        <v>ES51</v>
      </c>
      <c r="E128" s="15">
        <f>VLOOKUP(F128,NUTS_Europa!$A$2:$C$81,3,FALSE)</f>
        <v>1063</v>
      </c>
      <c r="F128" s="15">
        <v>15</v>
      </c>
      <c r="G128" s="15">
        <v>16</v>
      </c>
      <c r="H128" s="15">
        <v>2852254.0299202101</v>
      </c>
      <c r="I128" s="15">
        <v>9357441.6306051314</v>
      </c>
      <c r="J128" s="15">
        <f t="shared" si="1"/>
        <v>311914.72102017107</v>
      </c>
      <c r="K128" s="15">
        <v>135416.16140000001</v>
      </c>
      <c r="L128" s="15">
        <v>9.5294117647058822</v>
      </c>
      <c r="M128" s="15">
        <v>6.4282936600860889</v>
      </c>
      <c r="N128" s="15">
        <v>19.747187642390266</v>
      </c>
      <c r="O128" s="17">
        <v>11402.936470049601</v>
      </c>
      <c r="P128" s="15">
        <f t="shared" si="2"/>
        <v>0</v>
      </c>
      <c r="Q128" s="15">
        <f t="shared" si="3"/>
        <v>15.957705424791971</v>
      </c>
      <c r="S128" s="15">
        <f t="shared" si="14"/>
        <v>0</v>
      </c>
      <c r="T128" s="15">
        <f t="shared" si="15"/>
        <v>311914.72102017107</v>
      </c>
      <c r="U128" s="15">
        <f t="shared" si="5"/>
        <v>311914.72102017107</v>
      </c>
      <c r="V128" s="15" t="str">
        <f>VLOOKUP(B128,NUTS_Europa!$B$2:$F$41,5,FALSE)</f>
        <v xml:space="preserve">Comunitat Valenciana </v>
      </c>
      <c r="W128" s="15" t="str">
        <f>VLOOKUP(C128,Puertos!$N$3:$O$27,2,FALSE)</f>
        <v>Valencia</v>
      </c>
      <c r="X128" s="15" t="str">
        <f>VLOOKUP(D128,NUTS_Europa!$B$2:$F$41,5,FALSE)</f>
        <v>Cataluña</v>
      </c>
      <c r="Y128" s="15" t="str">
        <f>VLOOKUP(E128,Puertos!$N$3:$O$27,2,FALSE)</f>
        <v>Barcelona</v>
      </c>
      <c r="Z128" s="15">
        <f t="shared" si="6"/>
        <v>0.6649043926996655</v>
      </c>
    </row>
    <row r="129" spans="2:26" s="15" customFormat="1" x14ac:dyDescent="0.25">
      <c r="B129" s="15" t="str">
        <f>VLOOKUP(F129,NUTS_Europa!$A$2:$C$81,2,FALSE)</f>
        <v>ES51</v>
      </c>
      <c r="C129" s="15">
        <f>VLOOKUP(F129,NUTS_Europa!$A$2:$C$81,3,FALSE)</f>
        <v>1063</v>
      </c>
      <c r="D129" s="15" t="str">
        <f>VLOOKUP(G129,NUTS_Europa!$A$2:$C$81,2,FALSE)</f>
        <v>ES62</v>
      </c>
      <c r="E129" s="15">
        <f>VLOOKUP(G129,NUTS_Europa!$A$2:$C$81,3,FALSE)</f>
        <v>1064</v>
      </c>
      <c r="F129" s="15">
        <v>15</v>
      </c>
      <c r="G129" s="15">
        <v>18</v>
      </c>
      <c r="H129" s="15">
        <v>5602620.6409168812</v>
      </c>
      <c r="I129" s="15">
        <v>9357441.6306051314</v>
      </c>
      <c r="J129" s="15">
        <f t="shared" si="1"/>
        <v>311914.72102017107</v>
      </c>
      <c r="K129" s="15">
        <v>199597.76430000001</v>
      </c>
      <c r="L129" s="15">
        <v>9.5294117647058822</v>
      </c>
      <c r="M129" s="15">
        <v>6.4282936600860889</v>
      </c>
      <c r="N129" s="15">
        <v>19.747187642390266</v>
      </c>
      <c r="O129" s="17">
        <v>11402.936470049601</v>
      </c>
      <c r="P129" s="15">
        <f t="shared" si="2"/>
        <v>0</v>
      </c>
      <c r="Q129" s="15">
        <f t="shared" si="3"/>
        <v>15.957705424791971</v>
      </c>
      <c r="S129" s="15">
        <f t="shared" si="14"/>
        <v>0</v>
      </c>
      <c r="T129" s="15">
        <f t="shared" si="15"/>
        <v>311914.72102017107</v>
      </c>
      <c r="U129" s="15">
        <f t="shared" si="5"/>
        <v>311914.72102017107</v>
      </c>
      <c r="V129" s="15" t="str">
        <f>VLOOKUP(B129,NUTS_Europa!$B$2:$F$41,5,FALSE)</f>
        <v>Cataluña</v>
      </c>
      <c r="W129" s="15" t="str">
        <f>VLOOKUP(C129,Puertos!$N$3:$O$27,2,FALSE)</f>
        <v>Barcelona</v>
      </c>
      <c r="X129" s="15" t="str">
        <f>VLOOKUP(D129,NUTS_Europa!$B$2:$F$41,5,FALSE)</f>
        <v>Región de Murcia</v>
      </c>
      <c r="Y129" s="15" t="str">
        <f>VLOOKUP(E129,Puertos!$N$3:$O$27,2,FALSE)</f>
        <v>Valencia</v>
      </c>
      <c r="Z129" s="15">
        <f t="shared" si="6"/>
        <v>0.6649043926996655</v>
      </c>
    </row>
    <row r="130" spans="2:26" s="15" customFormat="1" x14ac:dyDescent="0.25">
      <c r="B130" s="15" t="str">
        <f>VLOOKUP(F130,NUTS_Europa!$A$2:$C$81,2,FALSE)</f>
        <v>ES62</v>
      </c>
      <c r="C130" s="15">
        <f>VLOOKUP(F130,NUTS_Europa!$A$2:$C$81,3,FALSE)</f>
        <v>1064</v>
      </c>
      <c r="D130" s="15" t="str">
        <f>VLOOKUP(G130,NUTS_Europa!$A$2:$C$81,2,FALSE)</f>
        <v>PT11</v>
      </c>
      <c r="E130" s="15">
        <f>VLOOKUP(G130,NUTS_Europa!$A$2:$C$81,3,FALSE)</f>
        <v>111</v>
      </c>
      <c r="F130" s="15">
        <v>18</v>
      </c>
      <c r="G130" s="15">
        <v>36</v>
      </c>
      <c r="H130" s="15">
        <v>1779511.4072484525</v>
      </c>
      <c r="I130" s="15">
        <v>2563466.0550849736</v>
      </c>
      <c r="J130" s="15">
        <f t="shared" si="1"/>
        <v>85448.868502832454</v>
      </c>
      <c r="K130" s="15">
        <v>199058.85829999999</v>
      </c>
      <c r="L130" s="15">
        <v>43.418882352941175</v>
      </c>
      <c r="M130" s="15">
        <v>10.36303969423491</v>
      </c>
      <c r="N130" s="15">
        <v>5.5450516317504039</v>
      </c>
      <c r="O130" s="17">
        <v>3201.9684334321328</v>
      </c>
      <c r="P130" s="15">
        <f t="shared" si="2"/>
        <v>0</v>
      </c>
      <c r="Q130" s="15">
        <f t="shared" si="3"/>
        <v>53.781922047176081</v>
      </c>
      <c r="S130" s="15">
        <f t="shared" si="14"/>
        <v>0</v>
      </c>
      <c r="T130" s="15">
        <f t="shared" si="15"/>
        <v>85448.868502832454</v>
      </c>
      <c r="U130" s="15">
        <f t="shared" si="5"/>
        <v>85448.868502832454</v>
      </c>
      <c r="V130" s="15" t="str">
        <f>VLOOKUP(B130,NUTS_Europa!$B$2:$F$41,5,FALSE)</f>
        <v>Región de Murcia</v>
      </c>
      <c r="W130" s="15" t="str">
        <f>VLOOKUP(C130,Puertos!$N$3:$O$27,2,FALSE)</f>
        <v>Valencia</v>
      </c>
      <c r="X130" s="15" t="str">
        <f>VLOOKUP(D130,NUTS_Europa!$B$2:$F$41,5,FALSE)</f>
        <v>Norte</v>
      </c>
      <c r="Y130" s="15" t="str">
        <f>VLOOKUP(E130,Puertos!$N$3:$O$27,2,FALSE)</f>
        <v>Oporto</v>
      </c>
      <c r="Z130" s="15">
        <f t="shared" si="6"/>
        <v>2.2409134186323367</v>
      </c>
    </row>
    <row r="131" spans="2:26" s="15" customFormat="1" x14ac:dyDescent="0.25">
      <c r="B131" s="15" t="str">
        <f>VLOOKUP(G131,NUTS_Europa!$A$2:$C$81,2,FALSE)</f>
        <v>PT11</v>
      </c>
      <c r="C131" s="15">
        <f>VLOOKUP(G131,NUTS_Europa!$A$2:$C$81,3,FALSE)</f>
        <v>111</v>
      </c>
      <c r="D131" s="15" t="str">
        <f>VLOOKUP(F131,NUTS_Europa!$A$2:$C$81,2,FALSE)</f>
        <v>ES61</v>
      </c>
      <c r="E131" s="15">
        <f>VLOOKUP(F131,NUTS_Europa!$A$2:$C$81,3,FALSE)</f>
        <v>61</v>
      </c>
      <c r="F131" s="15">
        <v>17</v>
      </c>
      <c r="G131" s="15">
        <v>36</v>
      </c>
      <c r="H131" s="15">
        <v>1867160.9152340605</v>
      </c>
      <c r="I131" s="15">
        <v>1419534.9169404695</v>
      </c>
      <c r="J131" s="15">
        <f t="shared" si="1"/>
        <v>47317.830564682321</v>
      </c>
      <c r="K131" s="15">
        <v>507158.32770000002</v>
      </c>
      <c r="L131" s="15">
        <v>18.834705882352942</v>
      </c>
      <c r="M131" s="15">
        <v>9.5350448769474117</v>
      </c>
      <c r="N131" s="15">
        <v>5.1614548023147577</v>
      </c>
      <c r="O131" s="17">
        <v>3201.9684334321328</v>
      </c>
      <c r="P131" s="15">
        <f t="shared" si="2"/>
        <v>0</v>
      </c>
      <c r="Q131" s="15">
        <f t="shared" si="3"/>
        <v>28.369750759300352</v>
      </c>
      <c r="S131" s="15">
        <f t="shared" si="14"/>
        <v>0</v>
      </c>
      <c r="T131" s="15">
        <f t="shared" si="15"/>
        <v>47317.830564682321</v>
      </c>
      <c r="U131" s="15">
        <f t="shared" si="5"/>
        <v>47317.830564682321</v>
      </c>
      <c r="V131" s="15" t="str">
        <f>VLOOKUP(B131,NUTS_Europa!$B$2:$F$41,5,FALSE)</f>
        <v>Norte</v>
      </c>
      <c r="W131" s="15" t="str">
        <f>VLOOKUP(C131,Puertos!$N$3:$O$27,2,FALSE)</f>
        <v>Oporto</v>
      </c>
      <c r="X131" s="15" t="str">
        <f>VLOOKUP(D131,NUTS_Europa!$B$2:$F$41,5,FALSE)</f>
        <v>Andalucía</v>
      </c>
      <c r="Y131" s="15" t="str">
        <f>VLOOKUP(E131,Puertos!$N$3:$O$27,2,FALSE)</f>
        <v>Algeciras</v>
      </c>
      <c r="Z131" s="15">
        <f t="shared" si="6"/>
        <v>1.1820729483041814</v>
      </c>
    </row>
    <row r="132" spans="2:26" s="15" customFormat="1" x14ac:dyDescent="0.25">
      <c r="B132" s="15" t="str">
        <f>VLOOKUP(F132,NUTS_Europa!$A$2:$C$81,2,FALSE)</f>
        <v>ES61</v>
      </c>
      <c r="C132" s="15">
        <f>VLOOKUP(F132,NUTS_Europa!$A$2:$C$81,3,FALSE)</f>
        <v>61</v>
      </c>
      <c r="D132" s="15" t="str">
        <f>VLOOKUP(G132,NUTS_Europa!$A$2:$C$81,2,FALSE)</f>
        <v>PT16</v>
      </c>
      <c r="E132" s="15">
        <f>VLOOKUP(G132,NUTS_Europa!$A$2:$C$81,3,FALSE)</f>
        <v>111</v>
      </c>
      <c r="F132" s="15">
        <v>17</v>
      </c>
      <c r="G132" s="15">
        <v>38</v>
      </c>
      <c r="H132" s="15">
        <v>1762056.3014066508</v>
      </c>
      <c r="I132" s="15">
        <v>1419534.9169404695</v>
      </c>
      <c r="J132" s="15">
        <f t="shared" si="1"/>
        <v>47317.830564682321</v>
      </c>
      <c r="K132" s="15">
        <v>118487.9544</v>
      </c>
      <c r="L132" s="15">
        <v>18.834705882352942</v>
      </c>
      <c r="M132" s="15">
        <v>9.5350448769474117</v>
      </c>
      <c r="N132" s="15">
        <v>5.1614548023147577</v>
      </c>
      <c r="O132" s="17">
        <v>3201.9684334321328</v>
      </c>
      <c r="P132" s="15">
        <f t="shared" si="2"/>
        <v>0</v>
      </c>
      <c r="Q132" s="15">
        <f t="shared" si="3"/>
        <v>28.369750759300352</v>
      </c>
      <c r="S132" s="15">
        <f t="shared" si="14"/>
        <v>0</v>
      </c>
      <c r="T132" s="15">
        <f t="shared" si="15"/>
        <v>47317.830564682321</v>
      </c>
      <c r="U132" s="15">
        <f t="shared" si="5"/>
        <v>47317.830564682321</v>
      </c>
      <c r="V132" s="15" t="str">
        <f>VLOOKUP(B132,NUTS_Europa!$B$2:$F$41,5,FALSE)</f>
        <v>Andalucía</v>
      </c>
      <c r="W132" s="15" t="str">
        <f>VLOOKUP(C132,Puertos!$N$3:$O$27,2,FALSE)</f>
        <v>Algeciras</v>
      </c>
      <c r="X132" s="15" t="str">
        <f>VLOOKUP(D132,NUTS_Europa!$B$2:$F$41,5,FALSE)</f>
        <v>Centro (PT)</v>
      </c>
      <c r="Y132" s="15" t="str">
        <f>VLOOKUP(E132,Puertos!$N$3:$O$27,2,FALSE)</f>
        <v>Oporto</v>
      </c>
      <c r="Z132" s="15">
        <f t="shared" si="6"/>
        <v>1.1820729483041814</v>
      </c>
    </row>
    <row r="133" spans="2:26" s="15" customFormat="1" x14ac:dyDescent="0.25">
      <c r="B133" s="15" t="str">
        <f>VLOOKUP(G133,NUTS_Europa!$A$2:$C$81,2,FALSE)</f>
        <v>PT16</v>
      </c>
      <c r="C133" s="15">
        <f>VLOOKUP(G133,NUTS_Europa!$A$2:$C$81,3,FALSE)</f>
        <v>111</v>
      </c>
      <c r="D133" s="15" t="str">
        <f>VLOOKUP(F133,NUTS_Europa!$A$2:$C$81,2,FALSE)</f>
        <v>PT15</v>
      </c>
      <c r="E133" s="15">
        <f>VLOOKUP(F133,NUTS_Europa!$A$2:$C$81,3,FALSE)</f>
        <v>1065</v>
      </c>
      <c r="F133" s="15">
        <v>37</v>
      </c>
      <c r="G133" s="15">
        <v>38</v>
      </c>
      <c r="H133" s="15">
        <v>1419200.7271690792</v>
      </c>
      <c r="I133" s="15">
        <v>1331763.3159830335</v>
      </c>
      <c r="J133" s="15">
        <f t="shared" si="1"/>
        <v>44392.110532767787</v>
      </c>
      <c r="K133" s="15">
        <v>198656.2873</v>
      </c>
      <c r="L133" s="15">
        <v>12.176470588235293</v>
      </c>
      <c r="M133" s="15">
        <v>14.037794872554937</v>
      </c>
      <c r="N133" s="15">
        <v>5.5450516317504039</v>
      </c>
      <c r="O133" s="17">
        <v>3201.9684334321328</v>
      </c>
      <c r="P133" s="15">
        <f t="shared" si="2"/>
        <v>0</v>
      </c>
      <c r="Q133" s="15">
        <f t="shared" si="3"/>
        <v>26.21426546079023</v>
      </c>
      <c r="S133" s="15">
        <f t="shared" si="14"/>
        <v>0</v>
      </c>
      <c r="T133" s="15">
        <f t="shared" si="15"/>
        <v>44392.110532767787</v>
      </c>
      <c r="U133" s="15">
        <f t="shared" si="5"/>
        <v>44392.110532767787</v>
      </c>
      <c r="V133" s="15" t="str">
        <f>VLOOKUP(B133,NUTS_Europa!$B$2:$F$41,5,FALSE)</f>
        <v>Centro (PT)</v>
      </c>
      <c r="W133" s="15" t="str">
        <f>VLOOKUP(C133,Puertos!$N$3:$O$27,2,FALSE)</f>
        <v>Oporto</v>
      </c>
      <c r="X133" s="15" t="str">
        <f>VLOOKUP(D133,NUTS_Europa!$B$2:$F$41,5,FALSE)</f>
        <v>Algarve</v>
      </c>
      <c r="Y133" s="15" t="str">
        <f>VLOOKUP(E133,Puertos!$N$3:$O$27,2,FALSE)</f>
        <v>Sines</v>
      </c>
      <c r="Z133" s="15">
        <f t="shared" si="6"/>
        <v>1.0922610608662595</v>
      </c>
    </row>
    <row r="134" spans="2:26" s="15" customFormat="1" x14ac:dyDescent="0.25">
      <c r="B134" s="15" t="str">
        <f>VLOOKUP(F134,NUTS_Europa!$A$2:$C$81,2,FALSE)</f>
        <v>PT15</v>
      </c>
      <c r="C134" s="15">
        <f>VLOOKUP(F134,NUTS_Europa!$A$2:$C$81,3,FALSE)</f>
        <v>1065</v>
      </c>
      <c r="D134" s="15" t="str">
        <f>VLOOKUP(G134,NUTS_Europa!$A$2:$C$81,2,FALSE)</f>
        <v>PT17</v>
      </c>
      <c r="E134" s="15">
        <f>VLOOKUP(G134,NUTS_Europa!$A$2:$C$81,3,FALSE)</f>
        <v>294</v>
      </c>
      <c r="F134" s="15">
        <v>37</v>
      </c>
      <c r="G134" s="15">
        <v>39</v>
      </c>
      <c r="H134" s="15">
        <v>1035898.8890014768</v>
      </c>
      <c r="I134" s="15">
        <v>843716.83879276225</v>
      </c>
      <c r="J134" s="15">
        <f t="shared" si="1"/>
        <v>28123.894626425408</v>
      </c>
      <c r="K134" s="15">
        <v>507158.32770000002</v>
      </c>
      <c r="L134" s="15">
        <v>2.6470588235294117</v>
      </c>
      <c r="M134" s="15">
        <v>11.387814540299146</v>
      </c>
      <c r="N134" s="15">
        <v>5.7081413857296415</v>
      </c>
      <c r="O134" s="17">
        <v>3296.1439756520863</v>
      </c>
      <c r="P134" s="15">
        <f t="shared" si="2"/>
        <v>0</v>
      </c>
      <c r="Q134" s="15">
        <f t="shared" si="3"/>
        <v>14.034873363828558</v>
      </c>
      <c r="S134" s="15">
        <f t="shared" si="14"/>
        <v>0</v>
      </c>
      <c r="T134" s="15">
        <f t="shared" si="15"/>
        <v>28123.894626425408</v>
      </c>
      <c r="U134" s="15">
        <f t="shared" si="5"/>
        <v>28123.894626425408</v>
      </c>
      <c r="V134" s="15" t="str">
        <f>VLOOKUP(B134,NUTS_Europa!$B$2:$F$41,5,FALSE)</f>
        <v>Algarve</v>
      </c>
      <c r="W134" s="15" t="str">
        <f>VLOOKUP(C134,Puertos!$N$3:$O$27,2,FALSE)</f>
        <v>Sines</v>
      </c>
      <c r="X134" s="15" t="str">
        <f>VLOOKUP(D134,NUTS_Europa!$B$2:$F$41,5,FALSE)</f>
        <v>Área Metropolitana de Lisboa</v>
      </c>
      <c r="Y134" s="15" t="str">
        <f>VLOOKUP(E134,Puertos!$N$3:$O$27,2,FALSE)</f>
        <v>Lisboa</v>
      </c>
      <c r="Z134" s="15">
        <f t="shared" si="6"/>
        <v>0.58478639015952327</v>
      </c>
    </row>
    <row r="135" spans="2:26" s="15" customFormat="1" x14ac:dyDescent="0.25">
      <c r="B135" s="15" t="str">
        <f>VLOOKUP(G135,NUTS_Europa!$A$2:$C$81,2,FALSE)</f>
        <v>PT17</v>
      </c>
      <c r="C135" s="15">
        <f>VLOOKUP(G135,NUTS_Europa!$A$2:$C$81,3,FALSE)</f>
        <v>294</v>
      </c>
      <c r="D135" s="15" t="str">
        <f>VLOOKUP(F135,NUTS_Europa!$A$2:$C$81,2,FALSE)</f>
        <v>FRJ1</v>
      </c>
      <c r="E135" s="15">
        <f>VLOOKUP(F135,NUTS_Europa!$A$2:$C$81,3,FALSE)</f>
        <v>1063</v>
      </c>
      <c r="F135" s="15">
        <v>26</v>
      </c>
      <c r="G135" s="15">
        <v>39</v>
      </c>
      <c r="H135" s="15">
        <v>1706002.6121078641</v>
      </c>
      <c r="I135" s="15">
        <v>11063560.400333032</v>
      </c>
      <c r="J135" s="15">
        <f t="shared" si="1"/>
        <v>368785.34667776775</v>
      </c>
      <c r="K135" s="15">
        <v>137713.6226</v>
      </c>
      <c r="L135" s="15">
        <v>47.882352941176471</v>
      </c>
      <c r="M135" s="15">
        <v>6.4940843333308624</v>
      </c>
      <c r="N135" s="15">
        <v>5.7081413857296415</v>
      </c>
      <c r="O135" s="17">
        <v>3296.1439756520863</v>
      </c>
      <c r="P135" s="15">
        <f t="shared" si="2"/>
        <v>0</v>
      </c>
      <c r="Q135" s="15">
        <f t="shared" si="3"/>
        <v>54.376437274507332</v>
      </c>
      <c r="S135" s="15">
        <f t="shared" si="14"/>
        <v>0</v>
      </c>
      <c r="T135" s="15">
        <f t="shared" si="15"/>
        <v>368785.34667776775</v>
      </c>
      <c r="U135" s="15">
        <f t="shared" si="5"/>
        <v>368785.34667776775</v>
      </c>
      <c r="V135" s="15" t="str">
        <f>VLOOKUP(B135,NUTS_Europa!$B$2:$F$41,5,FALSE)</f>
        <v>Área Metropolitana de Lisboa</v>
      </c>
      <c r="W135" s="15" t="str">
        <f>VLOOKUP(C135,Puertos!$N$3:$O$27,2,FALSE)</f>
        <v>Lisboa</v>
      </c>
      <c r="X135" s="15" t="str">
        <f>VLOOKUP(D135,NUTS_Europa!$B$2:$F$41,5,FALSE)</f>
        <v>Languedoc-Roussillon</v>
      </c>
      <c r="Y135" s="15" t="str">
        <f>VLOOKUP(E135,Puertos!$N$3:$O$27,2,FALSE)</f>
        <v>Barcelona</v>
      </c>
      <c r="Z135" s="15">
        <f t="shared" si="6"/>
        <v>2.2656848864378056</v>
      </c>
    </row>
    <row r="136" spans="2:26" s="15" customFormat="1" x14ac:dyDescent="0.25">
      <c r="B136" s="15" t="str">
        <f>VLOOKUP(F136,NUTS_Europa!$A$2:$C$81,2,FALSE)</f>
        <v>FRJ1</v>
      </c>
      <c r="C136" s="15">
        <f>VLOOKUP(F136,NUTS_Europa!$A$2:$C$81,3,FALSE)</f>
        <v>1063</v>
      </c>
      <c r="D136" s="15" t="str">
        <f>VLOOKUP(G136,NUTS_Europa!$A$2:$C$81,2,FALSE)</f>
        <v>FRJ2</v>
      </c>
      <c r="E136" s="15">
        <f>VLOOKUP(G136,NUTS_Europa!$A$2:$C$81,3,FALSE)</f>
        <v>283</v>
      </c>
      <c r="F136" s="15">
        <v>26</v>
      </c>
      <c r="G136" s="15">
        <v>28</v>
      </c>
      <c r="H136" s="15">
        <v>1976912.5294201069</v>
      </c>
      <c r="I136" s="15">
        <v>12897333.071687551</v>
      </c>
      <c r="J136" s="15">
        <f t="shared" si="1"/>
        <v>429911.10238958505</v>
      </c>
      <c r="K136" s="15">
        <v>142841.86170000001</v>
      </c>
      <c r="L136" s="15">
        <v>90.808058823529421</v>
      </c>
      <c r="M136" s="15">
        <v>6.2754792578880458</v>
      </c>
      <c r="N136" s="15">
        <v>3.5169117709311464</v>
      </c>
      <c r="O136" s="17">
        <v>1954.0243097469513</v>
      </c>
      <c r="P136" s="15">
        <f t="shared" si="2"/>
        <v>0</v>
      </c>
      <c r="Q136" s="15">
        <f t="shared" si="3"/>
        <v>97.083538081417473</v>
      </c>
      <c r="S136" s="15">
        <f t="shared" si="14"/>
        <v>0</v>
      </c>
      <c r="T136" s="15">
        <f t="shared" si="15"/>
        <v>429911.10238958505</v>
      </c>
      <c r="U136" s="15">
        <f t="shared" si="5"/>
        <v>429911.10238958505</v>
      </c>
      <c r="V136" s="15" t="str">
        <f>VLOOKUP(B136,NUTS_Europa!$B$2:$F$41,5,FALSE)</f>
        <v>Languedoc-Roussillon</v>
      </c>
      <c r="W136" s="15" t="str">
        <f>VLOOKUP(C136,Puertos!$N$3:$O$27,2,FALSE)</f>
        <v>Barcelona</v>
      </c>
      <c r="X136" s="15" t="str">
        <f>VLOOKUP(D136,NUTS_Europa!$B$2:$F$41,5,FALSE)</f>
        <v>Midi-Pyrénées</v>
      </c>
      <c r="Y136" s="15" t="str">
        <f>VLOOKUP(E136,Puertos!$N$3:$O$27,2,FALSE)</f>
        <v>La Rochelle</v>
      </c>
      <c r="Z136" s="15">
        <f t="shared" si="6"/>
        <v>4.0451474200590614</v>
      </c>
    </row>
    <row r="137" spans="2:26" s="15" customFormat="1" x14ac:dyDescent="0.25">
      <c r="B137" s="15" t="str">
        <f>VLOOKUP(G137,NUTS_Europa!$A$2:$C$81,2,FALSE)</f>
        <v>FRJ2</v>
      </c>
      <c r="C137" s="15">
        <f>VLOOKUP(G137,NUTS_Europa!$A$2:$C$81,3,FALSE)</f>
        <v>283</v>
      </c>
      <c r="D137" s="15" t="str">
        <f>VLOOKUP(F137,NUTS_Europa!$A$2:$C$81,2,FALSE)</f>
        <v>FRF2</v>
      </c>
      <c r="E137" s="15">
        <f>VLOOKUP(F137,NUTS_Europa!$A$2:$C$81,3,FALSE)</f>
        <v>269</v>
      </c>
      <c r="F137" s="15">
        <v>27</v>
      </c>
      <c r="G137" s="15">
        <v>28</v>
      </c>
      <c r="H137" s="15">
        <v>1617882.9215955685</v>
      </c>
      <c r="I137" s="15">
        <v>2041279.6975566398</v>
      </c>
      <c r="J137" s="15">
        <f t="shared" si="1"/>
        <v>68042.656585221324</v>
      </c>
      <c r="K137" s="15">
        <v>176841.96369999999</v>
      </c>
      <c r="L137" s="15">
        <v>27.235294117647058</v>
      </c>
      <c r="M137" s="15">
        <v>13.005727650141273</v>
      </c>
      <c r="N137" s="15">
        <v>4.1324233170732931</v>
      </c>
      <c r="O137" s="17">
        <v>1954.0243097469513</v>
      </c>
      <c r="P137" s="15">
        <f t="shared" si="2"/>
        <v>0</v>
      </c>
      <c r="Q137" s="15">
        <f t="shared" si="3"/>
        <v>40.241021767788332</v>
      </c>
      <c r="S137" s="15">
        <f t="shared" si="14"/>
        <v>0</v>
      </c>
      <c r="T137" s="15">
        <f t="shared" si="15"/>
        <v>68042.656585221324</v>
      </c>
      <c r="U137" s="15">
        <f t="shared" si="5"/>
        <v>68042.656585221324</v>
      </c>
      <c r="V137" s="15" t="str">
        <f>VLOOKUP(B137,NUTS_Europa!$B$2:$F$41,5,FALSE)</f>
        <v>Midi-Pyrénées</v>
      </c>
      <c r="W137" s="15" t="str">
        <f>VLOOKUP(C137,Puertos!$N$3:$O$27,2,FALSE)</f>
        <v>La Rochelle</v>
      </c>
      <c r="X137" s="15" t="str">
        <f>VLOOKUP(D137,NUTS_Europa!$B$2:$F$41,5,FALSE)</f>
        <v>Champagne-Ardenne</v>
      </c>
      <c r="Y137" s="15" t="str">
        <f>VLOOKUP(E137,Puertos!$N$3:$O$27,2,FALSE)</f>
        <v>Le Havre</v>
      </c>
      <c r="Z137" s="15">
        <f t="shared" si="6"/>
        <v>1.6767092403245138</v>
      </c>
    </row>
    <row r="138" spans="2:26" s="15" customFormat="1" x14ac:dyDescent="0.25">
      <c r="B138" s="15" t="str">
        <f>VLOOKUP(G138,NUTS_Europa!$A$2:$C$81,2,FALSE)</f>
        <v>FRF2</v>
      </c>
      <c r="C138" s="15">
        <f>VLOOKUP(G138,NUTS_Europa!$A$2:$C$81,3,FALSE)</f>
        <v>269</v>
      </c>
      <c r="D138" s="15" t="str">
        <f>VLOOKUP(F138,NUTS_Europa!$A$2:$C$81,2,FALSE)</f>
        <v>DE60</v>
      </c>
      <c r="E138" s="15">
        <f>VLOOKUP(F138,NUTS_Europa!$A$2:$C$81,3,FALSE)</f>
        <v>1069</v>
      </c>
      <c r="F138" s="15">
        <v>5</v>
      </c>
      <c r="G138" s="15">
        <v>27</v>
      </c>
      <c r="H138" s="15">
        <v>4185634.3091887389</v>
      </c>
      <c r="I138" s="15">
        <v>2277160.8599355426</v>
      </c>
      <c r="J138" s="15">
        <f t="shared" si="1"/>
        <v>75905.361997851418</v>
      </c>
      <c r="K138" s="15">
        <v>163029.68049999999</v>
      </c>
      <c r="L138" s="15">
        <v>30.65</v>
      </c>
      <c r="M138" s="15">
        <v>12.764595605629449</v>
      </c>
      <c r="N138" s="15">
        <v>28.10176181625669</v>
      </c>
      <c r="O138" s="17">
        <v>13729.874799552772</v>
      </c>
      <c r="P138" s="15">
        <f t="shared" si="2"/>
        <v>0</v>
      </c>
      <c r="Q138" s="15">
        <f t="shared" si="3"/>
        <v>43.414595605629444</v>
      </c>
      <c r="S138" s="15">
        <f t="shared" si="14"/>
        <v>0</v>
      </c>
      <c r="T138" s="15">
        <f t="shared" si="15"/>
        <v>75905.361997851418</v>
      </c>
      <c r="U138" s="15">
        <f t="shared" si="5"/>
        <v>75905.361997851418</v>
      </c>
      <c r="V138" s="15" t="str">
        <f>VLOOKUP(B138,NUTS_Europa!$B$2:$F$41,5,FALSE)</f>
        <v>Champagne-Ardenne</v>
      </c>
      <c r="W138" s="15" t="str">
        <f>VLOOKUP(C138,Puertos!$N$3:$O$27,2,FALSE)</f>
        <v>Le Havre</v>
      </c>
      <c r="X138" s="15" t="str">
        <f>VLOOKUP(D138,NUTS_Europa!$B$2:$F$41,5,FALSE)</f>
        <v>Hamburg</v>
      </c>
      <c r="Y138" s="15" t="str">
        <f>VLOOKUP(E138,Puertos!$N$3:$O$27,2,FALSE)</f>
        <v>Hamburgo</v>
      </c>
      <c r="Z138" s="15">
        <f t="shared" si="6"/>
        <v>1.8089414835678934</v>
      </c>
    </row>
    <row r="139" spans="2:26" s="15" customFormat="1" x14ac:dyDescent="0.25">
      <c r="B139" s="15" t="str">
        <f>VLOOKUP(F139,NUTS_Europa!$A$2:$C$81,2,FALSE)</f>
        <v>DE60</v>
      </c>
      <c r="C139" s="15">
        <f>VLOOKUP(F139,NUTS_Europa!$A$2:$C$81,3,FALSE)</f>
        <v>1069</v>
      </c>
      <c r="D139" s="15" t="str">
        <f>VLOOKUP(G139,NUTS_Europa!$A$2:$C$81,2,FALSE)</f>
        <v>FRD2</v>
      </c>
      <c r="E139" s="15">
        <f>VLOOKUP(G139,NUTS_Europa!$A$2:$C$81,3,FALSE)</f>
        <v>269</v>
      </c>
      <c r="F139" s="15">
        <v>5</v>
      </c>
      <c r="G139" s="15">
        <v>20</v>
      </c>
      <c r="H139" s="15">
        <v>1838476.5145307139</v>
      </c>
      <c r="I139" s="15">
        <v>2277160.8599355426</v>
      </c>
      <c r="J139" s="15">
        <f t="shared" si="1"/>
        <v>75905.361997851418</v>
      </c>
      <c r="K139" s="15">
        <v>145277.79319999999</v>
      </c>
      <c r="L139" s="15">
        <v>30.65</v>
      </c>
      <c r="M139" s="15">
        <v>12.764595605629449</v>
      </c>
      <c r="N139" s="15">
        <v>28.10176181625669</v>
      </c>
      <c r="O139" s="17">
        <v>13729.874799552772</v>
      </c>
      <c r="P139" s="15">
        <f t="shared" si="2"/>
        <v>0</v>
      </c>
      <c r="Q139" s="15">
        <f t="shared" si="3"/>
        <v>43.414595605629444</v>
      </c>
      <c r="S139" s="15">
        <f t="shared" si="14"/>
        <v>0</v>
      </c>
      <c r="T139" s="15">
        <f t="shared" si="15"/>
        <v>75905.361997851418</v>
      </c>
      <c r="U139" s="15">
        <f t="shared" si="5"/>
        <v>75905.361997851418</v>
      </c>
      <c r="V139" s="15" t="str">
        <f>VLOOKUP(B139,NUTS_Europa!$B$2:$F$41,5,FALSE)</f>
        <v>Hamburg</v>
      </c>
      <c r="W139" s="15" t="str">
        <f>VLOOKUP(C139,Puertos!$N$3:$O$27,2,FALSE)</f>
        <v>Hamburgo</v>
      </c>
      <c r="X139" s="15" t="str">
        <f>VLOOKUP(D139,NUTS_Europa!$B$2:$F$41,5,FALSE)</f>
        <v xml:space="preserve">Haute-Normandie </v>
      </c>
      <c r="Y139" s="15" t="str">
        <f>VLOOKUP(E139,Puertos!$N$3:$O$27,2,FALSE)</f>
        <v>Le Havre</v>
      </c>
      <c r="Z139" s="15">
        <f t="shared" si="6"/>
        <v>1.8089414835678934</v>
      </c>
    </row>
    <row r="140" spans="2:26" s="15" customFormat="1" x14ac:dyDescent="0.25">
      <c r="B140" s="15" t="str">
        <f>VLOOKUP(G140,NUTS_Europa!$A$2:$C$81,2,FALSE)</f>
        <v>FRD2</v>
      </c>
      <c r="C140" s="15">
        <f>VLOOKUP(G140,NUTS_Europa!$A$2:$C$81,3,FALSE)</f>
        <v>269</v>
      </c>
      <c r="D140" s="15" t="str">
        <f>VLOOKUP(F140,NUTS_Europa!$A$2:$C$81,2,FALSE)</f>
        <v>BE21</v>
      </c>
      <c r="E140" s="15">
        <f>VLOOKUP(F140,NUTS_Europa!$A$2:$C$81,3,FALSE)</f>
        <v>253</v>
      </c>
      <c r="F140" s="15">
        <v>1</v>
      </c>
      <c r="G140" s="15">
        <v>20</v>
      </c>
      <c r="H140" s="15">
        <v>2244557.1853842488</v>
      </c>
      <c r="I140" s="15">
        <v>1722897.6561985598</v>
      </c>
      <c r="J140" s="15">
        <f t="shared" si="1"/>
        <v>57429.921873285326</v>
      </c>
      <c r="K140" s="15">
        <v>191087.21979999999</v>
      </c>
      <c r="L140" s="15">
        <v>16.23</v>
      </c>
      <c r="M140" s="15">
        <v>15.175920556863469</v>
      </c>
      <c r="N140" s="15">
        <v>32.426629436406841</v>
      </c>
      <c r="O140" s="17">
        <v>13729.874799552772</v>
      </c>
      <c r="P140" s="15">
        <f t="shared" si="2"/>
        <v>0</v>
      </c>
      <c r="Q140" s="15">
        <f t="shared" si="3"/>
        <v>31.405920556863471</v>
      </c>
      <c r="S140" s="15">
        <f t="shared" si="14"/>
        <v>0</v>
      </c>
      <c r="T140" s="15">
        <f t="shared" si="15"/>
        <v>57429.921873285326</v>
      </c>
      <c r="U140" s="15">
        <f t="shared" si="5"/>
        <v>57429.921873285326</v>
      </c>
      <c r="V140" s="15" t="str">
        <f>VLOOKUP(B140,NUTS_Europa!$B$2:$F$41,5,FALSE)</f>
        <v xml:space="preserve">Haute-Normandie </v>
      </c>
      <c r="W140" s="15" t="str">
        <f>VLOOKUP(C140,Puertos!$N$3:$O$27,2,FALSE)</f>
        <v>Le Havre</v>
      </c>
      <c r="X140" s="15" t="str">
        <f>VLOOKUP(D140,NUTS_Europa!$B$2:$F$41,5,FALSE)</f>
        <v>Prov. Antwerpen</v>
      </c>
      <c r="Y140" s="15" t="str">
        <f>VLOOKUP(E140,Puertos!$N$3:$O$27,2,FALSE)</f>
        <v>Amberes</v>
      </c>
      <c r="Z140" s="15">
        <f t="shared" si="6"/>
        <v>1.3085800232026445</v>
      </c>
    </row>
    <row r="141" spans="2:26" s="15" customFormat="1" x14ac:dyDescent="0.25">
      <c r="B141" s="15" t="str">
        <f>VLOOKUP(F141,NUTS_Europa!$A$2:$C$81,2,FALSE)</f>
        <v>BE21</v>
      </c>
      <c r="C141" s="15">
        <f>VLOOKUP(F141,NUTS_Europa!$A$2:$C$81,3,FALSE)</f>
        <v>253</v>
      </c>
      <c r="D141" s="15" t="str">
        <f>VLOOKUP(G141,NUTS_Europa!$A$2:$C$81,2,FALSE)</f>
        <v>BE25</v>
      </c>
      <c r="E141" s="15">
        <f>VLOOKUP(G141,NUTS_Europa!$A$2:$C$81,3,FALSE)</f>
        <v>235</v>
      </c>
      <c r="F141" s="15">
        <v>1</v>
      </c>
      <c r="G141" s="15">
        <v>3</v>
      </c>
      <c r="H141" s="16">
        <v>276426.52550992725</v>
      </c>
      <c r="I141" s="16">
        <v>969126.34259901021</v>
      </c>
      <c r="J141" s="15">
        <f t="shared" si="1"/>
        <v>32304.211419967007</v>
      </c>
      <c r="K141" s="15">
        <v>135416.16140000001</v>
      </c>
      <c r="L141" s="15">
        <v>7.3999999999999995</v>
      </c>
      <c r="M141" s="15">
        <v>9.5271832899490434</v>
      </c>
      <c r="N141" s="15">
        <v>3.1211647332681993</v>
      </c>
      <c r="O141" s="17">
        <v>1522.6567990315486</v>
      </c>
      <c r="P141" s="15">
        <f t="shared" si="2"/>
        <v>0</v>
      </c>
      <c r="Q141" s="15">
        <f t="shared" si="3"/>
        <v>16.927183289949042</v>
      </c>
      <c r="S141" s="15">
        <f t="shared" si="14"/>
        <v>0</v>
      </c>
      <c r="T141" s="15">
        <f t="shared" si="15"/>
        <v>32304.211419967007</v>
      </c>
      <c r="U141" s="15">
        <f t="shared" si="5"/>
        <v>32304.211419967007</v>
      </c>
      <c r="V141" s="15" t="str">
        <f>VLOOKUP(B141,NUTS_Europa!$B$2:$F$41,5,FALSE)</f>
        <v>Prov. Antwerpen</v>
      </c>
      <c r="W141" s="15" t="str">
        <f>VLOOKUP(C141,Puertos!$N$3:$O$27,2,FALSE)</f>
        <v>Amberes</v>
      </c>
      <c r="X141" s="15" t="str">
        <f>VLOOKUP(D141,NUTS_Europa!$B$2:$F$41,5,FALSE)</f>
        <v>Prov. West-Vlaanderen</v>
      </c>
      <c r="Y141" s="15" t="str">
        <f>VLOOKUP(E141,Puertos!$N$3:$O$27,2,FALSE)</f>
        <v>Dunkerque</v>
      </c>
      <c r="Z141" s="15">
        <f t="shared" si="6"/>
        <v>0.70529930374787675</v>
      </c>
    </row>
    <row r="142" spans="2:26" s="15" customFormat="1" x14ac:dyDescent="0.25">
      <c r="B142" s="15" t="str">
        <f>VLOOKUP(G142,NUTS_Europa!$A$2:$C$81,2,FALSE)</f>
        <v>BE25</v>
      </c>
      <c r="C142" s="15">
        <f>VLOOKUP(G142,NUTS_Europa!$A$2:$C$81,3,FALSE)</f>
        <v>235</v>
      </c>
      <c r="D142" s="15" t="str">
        <f>VLOOKUP(F142,NUTS_Europa!$A$2:$C$81,2,FALSE)</f>
        <v>BE23</v>
      </c>
      <c r="E142" s="15">
        <f>VLOOKUP(F142,NUTS_Europa!$A$2:$C$81,3,FALSE)</f>
        <v>253</v>
      </c>
      <c r="F142" s="15">
        <v>2</v>
      </c>
      <c r="G142" s="15">
        <v>3</v>
      </c>
      <c r="H142" s="15">
        <v>344400.97033229365</v>
      </c>
      <c r="I142" s="15">
        <v>969126.34259901021</v>
      </c>
      <c r="J142" s="15">
        <f t="shared" si="1"/>
        <v>32304.211419967007</v>
      </c>
      <c r="K142" s="15">
        <v>135416.16140000001</v>
      </c>
      <c r="L142" s="15">
        <v>7.3999999999999995</v>
      </c>
      <c r="M142" s="15">
        <v>9.5271832899490434</v>
      </c>
      <c r="N142" s="15">
        <v>3.1211647332681993</v>
      </c>
      <c r="O142" s="17">
        <v>1522.6567990315486</v>
      </c>
      <c r="P142" s="15">
        <f t="shared" si="2"/>
        <v>0</v>
      </c>
      <c r="Q142" s="15">
        <f t="shared" si="3"/>
        <v>16.927183289949042</v>
      </c>
      <c r="S142" s="15">
        <f t="shared" si="14"/>
        <v>0</v>
      </c>
      <c r="T142" s="15">
        <f t="shared" si="15"/>
        <v>32304.211419967007</v>
      </c>
      <c r="U142" s="15">
        <f t="shared" si="5"/>
        <v>32304.211419967007</v>
      </c>
      <c r="V142" s="15" t="str">
        <f>VLOOKUP(B142,NUTS_Europa!$B$2:$F$41,5,FALSE)</f>
        <v>Prov. West-Vlaanderen</v>
      </c>
      <c r="W142" s="15" t="str">
        <f>VLOOKUP(C142,Puertos!$N$3:$O$27,2,FALSE)</f>
        <v>Dunkerque</v>
      </c>
      <c r="X142" s="15" t="str">
        <f>VLOOKUP(D142,NUTS_Europa!$B$2:$F$41,5,FALSE)</f>
        <v>Prov. Oost-Vlaanderen</v>
      </c>
      <c r="Y142" s="15" t="str">
        <f>VLOOKUP(E142,Puertos!$N$3:$O$27,2,FALSE)</f>
        <v>Amberes</v>
      </c>
      <c r="Z142" s="15">
        <f t="shared" si="6"/>
        <v>0.70529930374787675</v>
      </c>
    </row>
    <row r="143" spans="2:26" s="15" customFormat="1" x14ac:dyDescent="0.25">
      <c r="O143" s="17"/>
    </row>
    <row r="144" spans="2:26" s="15" customFormat="1" x14ac:dyDescent="0.25">
      <c r="B144" s="15" t="s">
        <v>20</v>
      </c>
      <c r="O144" s="17"/>
    </row>
    <row r="145" spans="2:29" s="15" customFormat="1" x14ac:dyDescent="0.25">
      <c r="B145" s="15" t="str">
        <f>B3</f>
        <v>nodo inicial</v>
      </c>
      <c r="C145" s="15" t="str">
        <f t="shared" ref="C145:I145" si="16">C3</f>
        <v>puerto O</v>
      </c>
      <c r="D145" s="15" t="str">
        <f t="shared" si="16"/>
        <v>nodo final</v>
      </c>
      <c r="E145" s="15" t="str">
        <f t="shared" si="16"/>
        <v>puerto D</v>
      </c>
      <c r="F145" s="15" t="str">
        <f t="shared" si="16"/>
        <v>Var1</v>
      </c>
      <c r="G145" s="15" t="str">
        <f t="shared" si="16"/>
        <v>Var2</v>
      </c>
      <c r="H145" s="15" t="str">
        <f t="shared" si="16"/>
        <v>Coste variable</v>
      </c>
      <c r="I145" s="15" t="str">
        <f t="shared" si="16"/>
        <v>Coste fijo</v>
      </c>
      <c r="J145" s="15" t="str">
        <f>J102</f>
        <v>Coste fijo/buque</v>
      </c>
      <c r="K145" s="15" t="str">
        <f>J3</f>
        <v>flow</v>
      </c>
      <c r="L145" s="15" t="str">
        <f>K3</f>
        <v>TiempoNav</v>
      </c>
      <c r="M145" s="15" t="str">
        <f>L3</f>
        <v>TiempoPort</v>
      </c>
      <c r="N145" s="15" t="str">
        <f>M3</f>
        <v>TiempoCD</v>
      </c>
      <c r="O145" s="17" t="str">
        <f>N3</f>
        <v>offer</v>
      </c>
      <c r="P145" s="15" t="str">
        <f>P102</f>
        <v>Tiempo C/D</v>
      </c>
      <c r="Q145" s="15" t="str">
        <f t="shared" ref="Q145:Y145" si="17">Q102</f>
        <v>Tiempo total</v>
      </c>
      <c r="R145" s="15" t="str">
        <f t="shared" si="17"/>
        <v>TEUs/buque</v>
      </c>
      <c r="S145" s="15" t="str">
        <f t="shared" si="17"/>
        <v>Coste variable</v>
      </c>
      <c r="T145" s="15" t="str">
        <f t="shared" si="17"/>
        <v>Coste fijo</v>
      </c>
      <c r="U145" s="15" t="str">
        <f t="shared" si="17"/>
        <v>Coste Total</v>
      </c>
      <c r="V145" s="15" t="str">
        <f t="shared" si="17"/>
        <v>Nodo inicial</v>
      </c>
      <c r="W145" s="15" t="str">
        <f t="shared" si="17"/>
        <v>Puerto O</v>
      </c>
      <c r="X145" s="15" t="str">
        <f t="shared" si="17"/>
        <v>Nodo final</v>
      </c>
      <c r="Y145" s="15" t="str">
        <f t="shared" si="17"/>
        <v>Puerto D</v>
      </c>
    </row>
    <row r="146" spans="2:29" s="15" customFormat="1" x14ac:dyDescent="0.25">
      <c r="B146" s="15" t="str">
        <f>VLOOKUP(F146,NUTS_Europa!$A$2:$C$81,2,FALSE)</f>
        <v>NL12</v>
      </c>
      <c r="C146" s="15">
        <f>VLOOKUP(F146,NUTS_Europa!$A$2:$C$81,3,FALSE)</f>
        <v>250</v>
      </c>
      <c r="D146" s="15" t="str">
        <f>VLOOKUP(G146,NUTS_Europa!$A$2:$C$81,2,FALSE)</f>
        <v>NL34</v>
      </c>
      <c r="E146" s="15">
        <f>VLOOKUP(G146,NUTS_Europa!$A$2:$C$81,3,FALSE)</f>
        <v>218</v>
      </c>
      <c r="F146" s="15">
        <v>71</v>
      </c>
      <c r="G146" s="15">
        <v>74</v>
      </c>
      <c r="H146" s="15">
        <v>3215350.2404928301</v>
      </c>
      <c r="I146" s="15">
        <v>1134163.0112899505</v>
      </c>
      <c r="J146" s="15">
        <f t="shared" si="1"/>
        <v>37805.433709665012</v>
      </c>
      <c r="K146" s="15">
        <v>117768.50930000001</v>
      </c>
      <c r="L146" s="15">
        <v>4</v>
      </c>
      <c r="M146" s="15">
        <v>7.5681574991000176</v>
      </c>
      <c r="N146" s="15">
        <v>10.537356556402012</v>
      </c>
      <c r="O146" s="17">
        <v>5443.4838231684107</v>
      </c>
      <c r="P146" s="15">
        <f t="shared" si="2"/>
        <v>1.401500655584667</v>
      </c>
      <c r="Q146" s="15">
        <f t="shared" si="3"/>
        <v>12.969658154684684</v>
      </c>
      <c r="R146" s="15">
        <v>724</v>
      </c>
      <c r="S146" s="15">
        <f t="shared" ref="S146:S151" si="18">H146*(R146/O146)</f>
        <v>427651.41768380121</v>
      </c>
      <c r="T146" s="15">
        <f t="shared" si="15"/>
        <v>37805.433709665012</v>
      </c>
      <c r="U146" s="15">
        <f t="shared" si="5"/>
        <v>465456.85139346623</v>
      </c>
      <c r="V146" s="15" t="str">
        <f>VLOOKUP(B146,NUTS_Europa!$B$2:$F$41,5,FALSE)</f>
        <v>Friesland (NL)</v>
      </c>
      <c r="W146" s="15" t="str">
        <f>VLOOKUP(C146,Puertos!$N$3:$O$27,2,FALSE)</f>
        <v>Rotterdam</v>
      </c>
      <c r="X146" s="15" t="str">
        <f>VLOOKUP(D146,NUTS_Europa!$B$2:$F$41,5,FALSE)</f>
        <v>Zeeland</v>
      </c>
      <c r="Y146" s="15" t="str">
        <f>VLOOKUP(E146,Puertos!$N$3:$O$27,2,FALSE)</f>
        <v>Amsterdam</v>
      </c>
      <c r="Z146" s="15">
        <f t="shared" si="6"/>
        <v>0.54040242311186182</v>
      </c>
      <c r="AA146" s="15">
        <f>Q146+Q149+Q150+Q151</f>
        <v>164.59575228103625</v>
      </c>
      <c r="AB146" s="15">
        <f>AA146/24</f>
        <v>6.8581563450431773</v>
      </c>
      <c r="AC146" s="15">
        <f>AB146/7</f>
        <v>0.97973662072045387</v>
      </c>
    </row>
    <row r="147" spans="2:29" s="15" customFormat="1" x14ac:dyDescent="0.25">
      <c r="B147" s="15" t="str">
        <f>VLOOKUP(G147,NUTS_Europa!$A$2:$C$81,2,FALSE)</f>
        <v>NL34</v>
      </c>
      <c r="C147" s="15">
        <f>VLOOKUP(G147,NUTS_Europa!$A$2:$C$81,3,FALSE)</f>
        <v>218</v>
      </c>
      <c r="D147" s="15" t="str">
        <f>VLOOKUP(F147,NUTS_Europa!$A$2:$C$81,2,FALSE)</f>
        <v>NL32</v>
      </c>
      <c r="E147" s="15">
        <f>VLOOKUP(F147,NUTS_Europa!$A$2:$C$81,3,FALSE)</f>
        <v>253</v>
      </c>
      <c r="F147" s="15">
        <v>72</v>
      </c>
      <c r="G147" s="15">
        <v>74</v>
      </c>
      <c r="H147" s="15">
        <v>2755036.1393852332</v>
      </c>
      <c r="I147" s="15">
        <v>1345290.4068421894</v>
      </c>
      <c r="J147" s="15">
        <f t="shared" si="1"/>
        <v>44843.013561406311</v>
      </c>
      <c r="K147" s="15">
        <v>120125.8052</v>
      </c>
      <c r="L147" s="15">
        <v>10.528823529411765</v>
      </c>
      <c r="M147" s="15">
        <v>9.1186877998754969</v>
      </c>
      <c r="N147" s="15">
        <v>10.537356556402012</v>
      </c>
      <c r="O147" s="17">
        <v>5443.4838231684107</v>
      </c>
      <c r="P147" s="15">
        <f t="shared" si="2"/>
        <v>1.401500655584667</v>
      </c>
      <c r="Q147" s="15">
        <f t="shared" si="3"/>
        <v>21.049011984871932</v>
      </c>
      <c r="R147" s="15">
        <v>724</v>
      </c>
      <c r="S147" s="15">
        <f t="shared" si="18"/>
        <v>366428.23414397764</v>
      </c>
      <c r="T147" s="15">
        <f t="shared" si="15"/>
        <v>44843.013561406311</v>
      </c>
      <c r="U147" s="15">
        <f t="shared" si="5"/>
        <v>411271.24770538392</v>
      </c>
      <c r="V147" s="15" t="str">
        <f>VLOOKUP(B147,NUTS_Europa!$B$2:$F$41,5,FALSE)</f>
        <v>Zeeland</v>
      </c>
      <c r="W147" s="15" t="str">
        <f>VLOOKUP(C147,Puertos!$N$3:$O$27,2,FALSE)</f>
        <v>Amsterdam</v>
      </c>
      <c r="X147" s="15" t="str">
        <f>VLOOKUP(D147,NUTS_Europa!$B$2:$F$41,5,FALSE)</f>
        <v>Noord-Holland</v>
      </c>
      <c r="Y147" s="15" t="str">
        <f>VLOOKUP(E147,Puertos!$N$3:$O$27,2,FALSE)</f>
        <v>Amberes</v>
      </c>
      <c r="Z147" s="15">
        <f t="shared" si="6"/>
        <v>0.87704216603633045</v>
      </c>
    </row>
    <row r="148" spans="2:29" s="15" customFormat="1" x14ac:dyDescent="0.25">
      <c r="B148" s="15" t="str">
        <f>VLOOKUP(F148,NUTS_Europa!$A$2:$C$81,2,FALSE)</f>
        <v>NL32</v>
      </c>
      <c r="C148" s="15">
        <f>VLOOKUP(F148,NUTS_Europa!$A$2:$C$81,3,FALSE)</f>
        <v>253</v>
      </c>
      <c r="D148" s="15" t="str">
        <f>VLOOKUP(G148,NUTS_Europa!$A$2:$C$81,2,FALSE)</f>
        <v>NL41</v>
      </c>
      <c r="E148" s="15">
        <f>VLOOKUP(G148,NUTS_Europa!$A$2:$C$81,3,FALSE)</f>
        <v>218</v>
      </c>
      <c r="F148" s="15">
        <v>72</v>
      </c>
      <c r="G148" s="15">
        <v>75</v>
      </c>
      <c r="H148" s="15">
        <v>2361934.9550951263</v>
      </c>
      <c r="I148" s="15">
        <v>1345290.4068421894</v>
      </c>
      <c r="J148" s="15">
        <f t="shared" si="1"/>
        <v>44843.013561406311</v>
      </c>
      <c r="K148" s="15">
        <v>159445.52859999999</v>
      </c>
      <c r="L148" s="15">
        <v>10.528823529411765</v>
      </c>
      <c r="M148" s="15">
        <v>9.1186877998754969</v>
      </c>
      <c r="N148" s="15">
        <v>10.537356556402012</v>
      </c>
      <c r="O148" s="17">
        <v>5443.4838231684107</v>
      </c>
      <c r="P148" s="15">
        <f t="shared" si="2"/>
        <v>1.401500655584667</v>
      </c>
      <c r="Q148" s="15">
        <f t="shared" si="3"/>
        <v>21.049011984871932</v>
      </c>
      <c r="R148" s="15">
        <v>724</v>
      </c>
      <c r="S148" s="15">
        <f t="shared" si="18"/>
        <v>314144.5741439776</v>
      </c>
      <c r="T148" s="15">
        <f t="shared" si="15"/>
        <v>44843.013561406311</v>
      </c>
      <c r="U148" s="15">
        <f t="shared" si="5"/>
        <v>358987.58770538389</v>
      </c>
      <c r="V148" s="15" t="str">
        <f>VLOOKUP(B148,NUTS_Europa!$B$2:$F$41,5,FALSE)</f>
        <v>Noord-Holland</v>
      </c>
      <c r="W148" s="15" t="str">
        <f>VLOOKUP(C148,Puertos!$N$3:$O$27,2,FALSE)</f>
        <v>Amberes</v>
      </c>
      <c r="X148" s="15" t="str">
        <f>VLOOKUP(D148,NUTS_Europa!$B$2:$F$41,5,FALSE)</f>
        <v>Noord-Brabant</v>
      </c>
      <c r="Y148" s="15" t="str">
        <f>VLOOKUP(E148,Puertos!$N$3:$O$27,2,FALSE)</f>
        <v>Amsterdam</v>
      </c>
      <c r="Z148" s="15">
        <f t="shared" si="6"/>
        <v>0.87704216603633045</v>
      </c>
    </row>
    <row r="149" spans="2:29" s="15" customFormat="1" x14ac:dyDescent="0.25">
      <c r="B149" s="15" t="str">
        <f>VLOOKUP(G149,NUTS_Europa!$A$2:$C$81,2,FALSE)</f>
        <v>NL41</v>
      </c>
      <c r="C149" s="15">
        <f>VLOOKUP(G149,NUTS_Europa!$A$2:$C$81,3,FALSE)</f>
        <v>218</v>
      </c>
      <c r="D149" s="15" t="str">
        <f>VLOOKUP(F149,NUTS_Europa!$A$2:$C$81,2,FALSE)</f>
        <v>NL33</v>
      </c>
      <c r="E149" s="15">
        <f>VLOOKUP(F149,NUTS_Europa!$A$2:$C$81,3,FALSE)</f>
        <v>220</v>
      </c>
      <c r="F149" s="15">
        <v>73</v>
      </c>
      <c r="G149" s="15">
        <v>75</v>
      </c>
      <c r="H149" s="15">
        <v>2506920.3696222682</v>
      </c>
      <c r="I149" s="15">
        <v>1153353.6262125636</v>
      </c>
      <c r="J149" s="15">
        <f t="shared" si="1"/>
        <v>38445.120873752123</v>
      </c>
      <c r="K149" s="15">
        <v>176841.96369999999</v>
      </c>
      <c r="L149" s="15">
        <v>7.3529411764705879</v>
      </c>
      <c r="M149" s="15">
        <v>11.510370008309179</v>
      </c>
      <c r="N149" s="15">
        <v>9.4024986458276416</v>
      </c>
      <c r="O149" s="17">
        <v>5443.4838231684107</v>
      </c>
      <c r="P149" s="15">
        <f t="shared" si="2"/>
        <v>1.2505610819684445</v>
      </c>
      <c r="Q149" s="15">
        <f t="shared" si="3"/>
        <v>20.11387226674821</v>
      </c>
      <c r="R149" s="15">
        <v>724</v>
      </c>
      <c r="S149" s="15">
        <f t="shared" si="18"/>
        <v>333428.07778384932</v>
      </c>
      <c r="T149" s="15">
        <f t="shared" si="15"/>
        <v>38445.120873752123</v>
      </c>
      <c r="U149" s="15">
        <f t="shared" si="5"/>
        <v>371873.19865760143</v>
      </c>
      <c r="V149" s="15" t="str">
        <f>VLOOKUP(B149,NUTS_Europa!$B$2:$F$41,5,FALSE)</f>
        <v>Noord-Brabant</v>
      </c>
      <c r="W149" s="15" t="str">
        <f>VLOOKUP(C149,Puertos!$N$3:$O$27,2,FALSE)</f>
        <v>Amsterdam</v>
      </c>
      <c r="X149" s="15" t="str">
        <f>VLOOKUP(D149,NUTS_Europa!$B$2:$F$41,5,FALSE)</f>
        <v>Zuid-Holland</v>
      </c>
      <c r="Y149" s="15" t="str">
        <f>VLOOKUP(E149,Puertos!$N$3:$O$27,2,FALSE)</f>
        <v>Zeebrugge</v>
      </c>
      <c r="Z149" s="15">
        <f t="shared" si="6"/>
        <v>0.83807801111450875</v>
      </c>
    </row>
    <row r="150" spans="2:29" s="15" customFormat="1" x14ac:dyDescent="0.25">
      <c r="B150" s="15" t="str">
        <f>VLOOKUP(F150,NUTS_Europa!$A$2:$C$81,2,FALSE)</f>
        <v>NL33</v>
      </c>
      <c r="C150" s="15">
        <f>VLOOKUP(F150,NUTS_Europa!$A$2:$C$81,3,FALSE)</f>
        <v>220</v>
      </c>
      <c r="D150" s="15" t="str">
        <f>VLOOKUP(G150,NUTS_Europa!$A$2:$C$81,2,FALSE)</f>
        <v>PT11</v>
      </c>
      <c r="E150" s="15">
        <f>VLOOKUP(G150,NUTS_Europa!$A$2:$C$81,3,FALSE)</f>
        <v>288</v>
      </c>
      <c r="F150" s="15">
        <v>73</v>
      </c>
      <c r="G150" s="15">
        <v>76</v>
      </c>
      <c r="H150" s="15">
        <v>617961.59126625676</v>
      </c>
      <c r="I150" s="15">
        <v>3006931.4261575127</v>
      </c>
      <c r="J150" s="15">
        <f t="shared" si="1"/>
        <v>100231.04753858376</v>
      </c>
      <c r="K150" s="15">
        <v>163171.4883</v>
      </c>
      <c r="L150" s="15">
        <v>49.453529411764706</v>
      </c>
      <c r="M150" s="15">
        <v>14.834656088113023</v>
      </c>
      <c r="N150" s="15">
        <v>1.7656351507343149</v>
      </c>
      <c r="O150" s="17">
        <v>960.48207726886733</v>
      </c>
      <c r="P150" s="15">
        <f t="shared" si="2"/>
        <v>1.330914838896889</v>
      </c>
      <c r="Q150" s="15">
        <f t="shared" si="3"/>
        <v>65.619100338774615</v>
      </c>
      <c r="R150" s="15">
        <v>724</v>
      </c>
      <c r="S150" s="15">
        <f t="shared" si="18"/>
        <v>465812.11941920308</v>
      </c>
      <c r="T150" s="15">
        <f t="shared" si="15"/>
        <v>100231.04753858376</v>
      </c>
      <c r="U150" s="15">
        <f t="shared" si="5"/>
        <v>566043.16695778689</v>
      </c>
      <c r="V150" s="15" t="str">
        <f>VLOOKUP(B150,NUTS_Europa!$B$2:$F$41,5,FALSE)</f>
        <v>Zuid-Holland</v>
      </c>
      <c r="W150" s="15" t="str">
        <f>VLOOKUP(C150,Puertos!$N$3:$O$27,2,FALSE)</f>
        <v>Zeebrugge</v>
      </c>
      <c r="X150" s="15" t="str">
        <f>VLOOKUP(D150,NUTS_Europa!$B$2:$F$41,5,FALSE)</f>
        <v>Norte</v>
      </c>
      <c r="Y150" s="15" t="str">
        <f>VLOOKUP(E150,Puertos!$N$3:$O$27,2,FALSE)</f>
        <v>Vigo</v>
      </c>
      <c r="Z150" s="15">
        <f t="shared" si="6"/>
        <v>2.7341291807822756</v>
      </c>
    </row>
    <row r="151" spans="2:29" s="15" customFormat="1" x14ac:dyDescent="0.25">
      <c r="B151" s="15" t="str">
        <f>VLOOKUP(G151,NUTS_Europa!$A$2:$C$81,2,FALSE)</f>
        <v>PT11</v>
      </c>
      <c r="C151" s="15">
        <f>VLOOKUP(G151,NUTS_Europa!$A$2:$C$81,3,FALSE)</f>
        <v>288</v>
      </c>
      <c r="D151" s="15" t="str">
        <f>VLOOKUP(F151,NUTS_Europa!$A$2:$C$81,2,FALSE)</f>
        <v>NL12</v>
      </c>
      <c r="E151" s="15">
        <f>VLOOKUP(F151,NUTS_Europa!$A$2:$C$81,3,FALSE)</f>
        <v>250</v>
      </c>
      <c r="F151" s="15">
        <v>71</v>
      </c>
      <c r="G151" s="15">
        <v>76</v>
      </c>
      <c r="H151" s="15">
        <v>675550.90721595474</v>
      </c>
      <c r="I151" s="15">
        <v>3330261.4457325228</v>
      </c>
      <c r="J151" s="15">
        <f t="shared" si="1"/>
        <v>111008.71485775076</v>
      </c>
      <c r="K151" s="15">
        <v>142841.86170000001</v>
      </c>
      <c r="L151" s="15">
        <v>53.518823529411769</v>
      </c>
      <c r="M151" s="15">
        <v>10.892443578903862</v>
      </c>
      <c r="N151" s="15">
        <v>1.9658765253323622</v>
      </c>
      <c r="O151" s="17">
        <v>960.48207726886733</v>
      </c>
      <c r="P151" s="15">
        <f t="shared" si="2"/>
        <v>1.4818544125131112</v>
      </c>
      <c r="Q151" s="15">
        <f t="shared" si="3"/>
        <v>65.893121520828743</v>
      </c>
      <c r="R151" s="15">
        <v>724</v>
      </c>
      <c r="S151" s="15">
        <f t="shared" si="18"/>
        <v>509222.26286106737</v>
      </c>
      <c r="T151" s="15">
        <f t="shared" si="15"/>
        <v>111008.71485775076</v>
      </c>
      <c r="U151" s="15">
        <f t="shared" si="5"/>
        <v>620230.97771881812</v>
      </c>
      <c r="V151" s="15" t="str">
        <f>VLOOKUP(B151,NUTS_Europa!$B$2:$F$41,5,FALSE)</f>
        <v>Norte</v>
      </c>
      <c r="W151" s="15" t="str">
        <f>VLOOKUP(C151,Puertos!$N$3:$O$27,2,FALSE)</f>
        <v>Vigo</v>
      </c>
      <c r="X151" s="15" t="str">
        <f>VLOOKUP(D151,NUTS_Europa!$B$2:$F$41,5,FALSE)</f>
        <v>Friesland (NL)</v>
      </c>
      <c r="Y151" s="15" t="str">
        <f>VLOOKUP(E151,Puertos!$N$3:$O$27,2,FALSE)</f>
        <v>Rotterdam</v>
      </c>
      <c r="Z151" s="15">
        <f t="shared" si="6"/>
        <v>2.7455467300345311</v>
      </c>
    </row>
    <row r="152" spans="2:29" s="15" customFormat="1" x14ac:dyDescent="0.25"/>
    <row r="153" spans="2:29" s="15" customFormat="1" x14ac:dyDescent="0.25"/>
    <row r="154" spans="2:29" s="15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29E7-A9F3-4AF6-90FB-24455C183B88}">
  <dimension ref="B3:AC158"/>
  <sheetViews>
    <sheetView topLeftCell="C1" workbookViewId="0">
      <selection activeCell="H8" sqref="H8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3" width="12" bestFit="1" customWidth="1"/>
    <col min="14" max="14" width="12.5703125" bestFit="1" customWidth="1"/>
  </cols>
  <sheetData>
    <row r="3" spans="2:14" x14ac:dyDescent="0.25">
      <c r="B3" t="s">
        <v>7</v>
      </c>
      <c r="C3" t="s">
        <v>8</v>
      </c>
      <c r="D3" t="s">
        <v>9</v>
      </c>
      <c r="E3" t="s">
        <v>10</v>
      </c>
      <c r="F3" t="s">
        <v>0</v>
      </c>
      <c r="G3" t="s">
        <v>1</v>
      </c>
      <c r="H3" t="s">
        <v>11</v>
      </c>
      <c r="I3" t="s">
        <v>12</v>
      </c>
      <c r="J3" t="s">
        <v>2</v>
      </c>
      <c r="K3" t="s">
        <v>3</v>
      </c>
      <c r="L3" t="s">
        <v>4</v>
      </c>
      <c r="M3" t="s">
        <v>5</v>
      </c>
      <c r="N3" t="s">
        <v>6</v>
      </c>
    </row>
    <row r="4" spans="2:14" s="15" customFormat="1" x14ac:dyDescent="0.25">
      <c r="B4" s="15" t="str">
        <f>VLOOKUP(F4,NUTS_Europa!$A$2:$C$81,2,FALSE)</f>
        <v>BE21</v>
      </c>
      <c r="C4" s="15">
        <f>VLOOKUP(F4,NUTS_Europa!$A$2:$C$81,3,FALSE)</f>
        <v>253</v>
      </c>
      <c r="D4" s="15" t="str">
        <f>VLOOKUP(G4,NUTS_Europa!$A$2:$C$81,2,FALSE)</f>
        <v>BE25</v>
      </c>
      <c r="E4" s="15">
        <f>VLOOKUP(G4,NUTS_Europa!$A$2:$C$81,3,FALSE)</f>
        <v>235</v>
      </c>
      <c r="F4" s="15">
        <v>1</v>
      </c>
      <c r="G4" s="15">
        <v>3</v>
      </c>
      <c r="H4" s="16">
        <v>298540.64767995797</v>
      </c>
      <c r="I4" s="16">
        <v>1117508.8413255417</v>
      </c>
      <c r="J4" s="15">
        <v>135416.16140000001</v>
      </c>
      <c r="K4" s="15">
        <v>9.828125</v>
      </c>
      <c r="L4" s="15">
        <v>12.27228830907689</v>
      </c>
      <c r="M4" s="15">
        <v>3.370857913388881</v>
      </c>
      <c r="N4" s="15">
        <v>1644.4693436659541</v>
      </c>
    </row>
    <row r="5" spans="2:14" s="15" customFormat="1" x14ac:dyDescent="0.25">
      <c r="B5" s="15" t="str">
        <f>VLOOKUP(F5,NUTS_Europa!$A$2:$C$81,2,FALSE)</f>
        <v>BE21</v>
      </c>
      <c r="C5" s="15">
        <f>VLOOKUP(F5,NUTS_Europa!$A$2:$C$81,3,FALSE)</f>
        <v>253</v>
      </c>
      <c r="D5" s="15" t="str">
        <f>VLOOKUP(G5,NUTS_Europa!$A$2:$C$81,2,FALSE)</f>
        <v>FRD2</v>
      </c>
      <c r="E5" s="15">
        <f>VLOOKUP(G5,NUTS_Europa!$A$2:$C$81,3,FALSE)</f>
        <v>269</v>
      </c>
      <c r="F5" s="15">
        <v>1</v>
      </c>
      <c r="G5" s="15">
        <v>20</v>
      </c>
      <c r="H5" s="15">
        <v>2424121.7586334166</v>
      </c>
      <c r="I5" s="15">
        <v>1882452.5019169617</v>
      </c>
      <c r="J5" s="15">
        <v>191087.21979999999</v>
      </c>
      <c r="K5" s="15">
        <v>21.555468749999999</v>
      </c>
      <c r="L5" s="15">
        <v>14.888608085591169</v>
      </c>
      <c r="M5" s="15">
        <v>35.020759768470761</v>
      </c>
      <c r="N5" s="15">
        <v>14828.264773842575</v>
      </c>
    </row>
    <row r="6" spans="2:14" s="15" customFormat="1" x14ac:dyDescent="0.25">
      <c r="B6" s="15" t="str">
        <f>VLOOKUP(F6,NUTS_Europa!$A$2:$C$81,2,FALSE)</f>
        <v>BE23</v>
      </c>
      <c r="C6" s="15">
        <f>VLOOKUP(F6,NUTS_Europa!$A$2:$C$81,3,FALSE)</f>
        <v>253</v>
      </c>
      <c r="D6" s="15" t="str">
        <f>VLOOKUP(G6,NUTS_Europa!$A$2:$C$81,2,FALSE)</f>
        <v>BE25</v>
      </c>
      <c r="E6" s="15">
        <f>VLOOKUP(G6,NUTS_Europa!$A$2:$C$81,3,FALSE)</f>
        <v>235</v>
      </c>
      <c r="F6" s="15">
        <v>2</v>
      </c>
      <c r="G6" s="15">
        <v>3</v>
      </c>
      <c r="H6" s="15">
        <v>371953.04811989353</v>
      </c>
      <c r="I6" s="15">
        <v>1117508.8413255417</v>
      </c>
      <c r="J6" s="15">
        <v>135416.16140000001</v>
      </c>
      <c r="K6" s="15">
        <v>9.828125</v>
      </c>
      <c r="L6" s="15">
        <v>12.27228830907689</v>
      </c>
      <c r="M6" s="15">
        <v>3.370857913388881</v>
      </c>
      <c r="N6" s="15">
        <v>1644.4693436659541</v>
      </c>
    </row>
    <row r="7" spans="2:14" s="15" customFormat="1" x14ac:dyDescent="0.25">
      <c r="B7" s="15" t="str">
        <f>VLOOKUP(F7,NUTS_Europa!$A$2:$C$81,2,FALSE)</f>
        <v>BE23</v>
      </c>
      <c r="C7" s="15">
        <f>VLOOKUP(F7,NUTS_Europa!$A$2:$C$81,3,FALSE)</f>
        <v>253</v>
      </c>
      <c r="D7" s="15" t="str">
        <f>VLOOKUP(G7,NUTS_Europa!$A$2:$C$81,2,FALSE)</f>
        <v>FRJ2</v>
      </c>
      <c r="E7" s="15">
        <f>VLOOKUP(G7,NUTS_Europa!$A$2:$C$81,3,FALSE)</f>
        <v>283</v>
      </c>
      <c r="F7" s="15">
        <v>2</v>
      </c>
      <c r="G7" s="15">
        <v>28</v>
      </c>
      <c r="H7" s="15">
        <v>1350670.4759685877</v>
      </c>
      <c r="I7" s="15">
        <v>2965852.2765998947</v>
      </c>
      <c r="J7" s="15">
        <v>156784.57750000001</v>
      </c>
      <c r="K7" s="15">
        <v>53.953125</v>
      </c>
      <c r="L7" s="15">
        <v>14.274049442189035</v>
      </c>
      <c r="M7" s="15">
        <v>4.4630171893473918</v>
      </c>
      <c r="N7" s="15">
        <v>2110.3462577932792</v>
      </c>
    </row>
    <row r="8" spans="2:14" s="15" customFormat="1" x14ac:dyDescent="0.25">
      <c r="B8" s="15" t="str">
        <f>VLOOKUP(F8,[1]NUTS_Europa!$A$2:$C$81,2,FALSE)</f>
        <v>DE50</v>
      </c>
      <c r="C8" s="15">
        <f>VLOOKUP(F8,[1]NUTS_Europa!$A$2:$C$81,3,FALSE)</f>
        <v>245</v>
      </c>
      <c r="D8" s="15" t="str">
        <f>VLOOKUP(G8,[1]NUTS_Europa!$A$2:$C$81,2,FALSE)</f>
        <v>ES12</v>
      </c>
      <c r="E8" s="15">
        <f>VLOOKUP(G8,[1]NUTS_Europa!$A$2:$C$81,3,FALSE)</f>
        <v>285</v>
      </c>
      <c r="F8" s="15">
        <v>4</v>
      </c>
      <c r="G8" s="15">
        <v>12</v>
      </c>
      <c r="H8" s="15">
        <v>33359.780428950173</v>
      </c>
      <c r="I8" s="15">
        <v>14917205.117756888</v>
      </c>
      <c r="J8" s="15">
        <v>114346.8514</v>
      </c>
      <c r="K8" s="15">
        <v>78.589062499999997</v>
      </c>
      <c r="L8" s="15">
        <v>13.885408760370147</v>
      </c>
      <c r="M8" s="15">
        <v>3.1948865631353671E-2</v>
      </c>
      <c r="N8" s="15">
        <v>15.609481283570693</v>
      </c>
    </row>
    <row r="9" spans="2:14" s="15" customFormat="1" x14ac:dyDescent="0.25">
      <c r="B9" s="15" t="str">
        <f>VLOOKUP(F9,[1]NUTS_Europa!$A$2:$C$81,2,FALSE)</f>
        <v>DE50</v>
      </c>
      <c r="C9" s="15">
        <f>VLOOKUP(F9,[1]NUTS_Europa!$A$2:$C$81,3,FALSE)</f>
        <v>245</v>
      </c>
      <c r="D9" s="15" t="str">
        <f>VLOOKUP(G9,[1]NUTS_Europa!$A$2:$C$81,2,FALSE)</f>
        <v>FRD1</v>
      </c>
      <c r="E9" s="15">
        <f>VLOOKUP(G9,[1]NUTS_Europa!$A$2:$C$81,3,FALSE)</f>
        <v>268</v>
      </c>
      <c r="F9" s="15">
        <v>4</v>
      </c>
      <c r="G9" s="15">
        <v>19</v>
      </c>
      <c r="H9" s="15">
        <v>226458.3472448948</v>
      </c>
      <c r="I9" s="15">
        <v>12324277.199404828</v>
      </c>
      <c r="J9" s="15">
        <v>163171.4883</v>
      </c>
      <c r="K9" s="15">
        <v>45.542187500000004</v>
      </c>
      <c r="L9" s="15">
        <v>12.109042940590179</v>
      </c>
      <c r="M9" s="15">
        <v>0.22814827266549259</v>
      </c>
      <c r="N9" s="15">
        <v>96.601073681574235</v>
      </c>
    </row>
    <row r="10" spans="2:14" s="15" customFormat="1" x14ac:dyDescent="0.25">
      <c r="B10" s="15" t="str">
        <f>VLOOKUP(F10,NUTS_Europa!$A$2:$C$81,2,FALSE)</f>
        <v>DE60</v>
      </c>
      <c r="C10" s="15">
        <f>VLOOKUP(F10,NUTS_Europa!$A$2:$C$81,3,FALSE)</f>
        <v>1069</v>
      </c>
      <c r="D10" s="15" t="str">
        <f>VLOOKUP(G10,NUTS_Europa!$A$2:$C$81,2,FALSE)</f>
        <v>FRD2</v>
      </c>
      <c r="E10" s="15">
        <f>VLOOKUP(G10,NUTS_Europa!$A$2:$C$81,3,FALSE)</f>
        <v>269</v>
      </c>
      <c r="F10" s="15">
        <v>5</v>
      </c>
      <c r="G10" s="15">
        <v>20</v>
      </c>
      <c r="H10" s="15">
        <v>1985554.6343977337</v>
      </c>
      <c r="I10" s="15">
        <v>2596700.4299004725</v>
      </c>
      <c r="J10" s="15">
        <v>145277.79319999999</v>
      </c>
      <c r="K10" s="15">
        <v>40.707031249999993</v>
      </c>
      <c r="L10" s="15">
        <v>13.327861493279524</v>
      </c>
      <c r="M10" s="15">
        <v>30.349902741756011</v>
      </c>
      <c r="N10" s="15">
        <v>14828.264773842575</v>
      </c>
    </row>
    <row r="11" spans="2:14" s="15" customFormat="1" x14ac:dyDescent="0.25">
      <c r="B11" s="15" t="str">
        <f>VLOOKUP(F11,NUTS_Europa!$A$2:$C$81,2,FALSE)</f>
        <v>DE60</v>
      </c>
      <c r="C11" s="15">
        <f>VLOOKUP(F11,NUTS_Europa!$A$2:$C$81,3,FALSE)</f>
        <v>1069</v>
      </c>
      <c r="D11" s="15" t="str">
        <f>VLOOKUP(G11,NUTS_Europa!$A$2:$C$81,2,FALSE)</f>
        <v>FRI2</v>
      </c>
      <c r="E11" s="15">
        <f>VLOOKUP(G11,NUTS_Europa!$A$2:$C$81,3,FALSE)</f>
        <v>269</v>
      </c>
      <c r="F11" s="15">
        <v>5</v>
      </c>
      <c r="G11" s="15">
        <v>29</v>
      </c>
      <c r="H11" s="15">
        <v>4598363.0975667555</v>
      </c>
      <c r="I11" s="15">
        <v>2596700.4299004725</v>
      </c>
      <c r="J11" s="15">
        <v>122072.6309</v>
      </c>
      <c r="K11" s="15">
        <v>40.707031249999993</v>
      </c>
      <c r="L11" s="15">
        <v>13.327861493279524</v>
      </c>
      <c r="M11" s="15">
        <v>30.349902741756011</v>
      </c>
      <c r="N11" s="15">
        <v>14828.264773842575</v>
      </c>
    </row>
    <row r="12" spans="2:14" s="15" customFormat="1" x14ac:dyDescent="0.25">
      <c r="B12" s="15" t="str">
        <f>VLOOKUP(F12,NUTS_Europa!$A$2:$C$81,2,FALSE)</f>
        <v>DE80</v>
      </c>
      <c r="C12" s="15">
        <f>VLOOKUP(F12,NUTS_Europa!$A$2:$C$81,3,FALSE)</f>
        <v>1069</v>
      </c>
      <c r="D12" s="15" t="str">
        <f>VLOOKUP(G12,NUTS_Europa!$A$2:$C$81,2,FALSE)</f>
        <v>ES11</v>
      </c>
      <c r="E12" s="15">
        <f>VLOOKUP(G12,NUTS_Europa!$A$2:$C$81,3,FALSE)</f>
        <v>288</v>
      </c>
      <c r="F12" s="15">
        <v>6</v>
      </c>
      <c r="G12" s="15">
        <v>11</v>
      </c>
      <c r="H12" s="15">
        <v>507486.76609089732</v>
      </c>
      <c r="I12" s="15">
        <v>4487923.9312348654</v>
      </c>
      <c r="J12" s="15">
        <v>142841.86170000001</v>
      </c>
      <c r="K12" s="15">
        <v>90.52734375</v>
      </c>
      <c r="L12" s="15">
        <v>10.69867645898511</v>
      </c>
      <c r="M12" s="15">
        <v>1.66332766910095</v>
      </c>
      <c r="N12" s="15">
        <v>960.48207385839237</v>
      </c>
    </row>
    <row r="13" spans="2:14" s="15" customFormat="1" x14ac:dyDescent="0.25">
      <c r="B13" s="15" t="str">
        <f>VLOOKUP(F13,NUTS_Europa!$A$2:$C$81,2,FALSE)</f>
        <v>DE80</v>
      </c>
      <c r="C13" s="15">
        <f>VLOOKUP(F13,NUTS_Europa!$A$2:$C$81,3,FALSE)</f>
        <v>1069</v>
      </c>
      <c r="D13" s="15" t="str">
        <f>VLOOKUP(G13,NUTS_Europa!$A$2:$C$81,2,FALSE)</f>
        <v>FRG0</v>
      </c>
      <c r="E13" s="15">
        <f>VLOOKUP(G13,NUTS_Europa!$A$2:$C$81,3,FALSE)</f>
        <v>282</v>
      </c>
      <c r="F13" s="15">
        <v>6</v>
      </c>
      <c r="G13" s="15">
        <v>22</v>
      </c>
      <c r="H13" s="15">
        <v>457563.45115546911</v>
      </c>
      <c r="I13" s="15">
        <v>3710085.2661967152</v>
      </c>
      <c r="J13" s="15">
        <v>137713.6226</v>
      </c>
      <c r="K13" s="15">
        <v>72.978124999999991</v>
      </c>
      <c r="L13" s="15">
        <v>12.515210300956547</v>
      </c>
      <c r="M13" s="15">
        <v>1.5559614159732822</v>
      </c>
      <c r="N13" s="15">
        <v>760.20697826459991</v>
      </c>
    </row>
    <row r="14" spans="2:14" s="15" customFormat="1" x14ac:dyDescent="0.25">
      <c r="B14" s="15" t="str">
        <f>VLOOKUP(F14,[1]NUTS_Europa!$A$2:$C$81,2,FALSE)</f>
        <v>DE93</v>
      </c>
      <c r="C14" s="15">
        <f>VLOOKUP(F14,[1]NUTS_Europa!$A$2:$C$81,3,FALSE)</f>
        <v>1069</v>
      </c>
      <c r="D14" s="15" t="str">
        <f>VLOOKUP(G14,[1]NUTS_Europa!$A$2:$C$81,2,FALSE)</f>
        <v>NL12</v>
      </c>
      <c r="E14" s="15">
        <f>VLOOKUP(G14,[1]NUTS_Europa!$A$2:$C$81,3,FALSE)</f>
        <v>218</v>
      </c>
      <c r="F14" s="15">
        <v>7</v>
      </c>
      <c r="G14" s="15">
        <v>31</v>
      </c>
      <c r="H14" s="15">
        <v>1394835.7833227445</v>
      </c>
      <c r="I14" s="15">
        <v>1739418.1387460143</v>
      </c>
      <c r="J14" s="15">
        <v>163171.4883</v>
      </c>
      <c r="K14" s="15">
        <v>21.091406250000002</v>
      </c>
      <c r="L14" s="15">
        <v>9.3099557601351002</v>
      </c>
      <c r="M14" s="15">
        <v>8.5631856968119902</v>
      </c>
      <c r="N14" s="15">
        <v>5283.3813549476936</v>
      </c>
    </row>
    <row r="15" spans="2:14" s="15" customFormat="1" x14ac:dyDescent="0.25">
      <c r="B15" s="15" t="str">
        <f>VLOOKUP(F15,[1]NUTS_Europa!$A$2:$C$81,2,FALSE)</f>
        <v>DE93</v>
      </c>
      <c r="C15" s="15">
        <f>VLOOKUP(F15,[1]NUTS_Europa!$A$2:$C$81,3,FALSE)</f>
        <v>1069</v>
      </c>
      <c r="D15" s="15" t="str">
        <f>VLOOKUP(G15,[1]NUTS_Europa!$A$2:$C$81,2,FALSE)</f>
        <v>NL32</v>
      </c>
      <c r="E15" s="15">
        <f>VLOOKUP(G15,[1]NUTS_Europa!$A$2:$C$81,3,FALSE)</f>
        <v>218</v>
      </c>
      <c r="F15" s="15">
        <v>7</v>
      </c>
      <c r="G15" s="15">
        <v>32</v>
      </c>
      <c r="H15" s="15">
        <v>578341.50039099227</v>
      </c>
      <c r="I15" s="15">
        <v>1739418.1387460143</v>
      </c>
      <c r="J15" s="15">
        <v>199058.85829999999</v>
      </c>
      <c r="K15" s="15">
        <v>21.091406250000002</v>
      </c>
      <c r="L15" s="15">
        <v>9.3099557601351002</v>
      </c>
      <c r="M15" s="15">
        <v>8.5631856968119902</v>
      </c>
      <c r="N15" s="15">
        <v>5283.3813549476936</v>
      </c>
    </row>
    <row r="16" spans="2:14" s="15" customFormat="1" x14ac:dyDescent="0.25">
      <c r="B16" s="15" t="str">
        <f>VLOOKUP(F16,[1]NUTS_Europa!$A$2:$C$81,2,FALSE)</f>
        <v>DE94</v>
      </c>
      <c r="C16" s="15">
        <f>VLOOKUP(F16,[1]NUTS_Europa!$A$2:$C$81,3,FALSE)</f>
        <v>245</v>
      </c>
      <c r="D16" s="15" t="str">
        <f>VLOOKUP(G16,[1]NUTS_Europa!$A$2:$C$81,2,FALSE)</f>
        <v>ES12</v>
      </c>
      <c r="E16" s="15">
        <f>VLOOKUP(G16,[1]NUTS_Europa!$A$2:$C$81,3,FALSE)</f>
        <v>285</v>
      </c>
      <c r="F16" s="15">
        <v>8</v>
      </c>
      <c r="G16" s="15">
        <v>12</v>
      </c>
      <c r="H16" s="15">
        <v>33642.614864119707</v>
      </c>
      <c r="I16" s="15">
        <v>14917205.117756888</v>
      </c>
      <c r="J16" s="15">
        <v>117061.7148</v>
      </c>
      <c r="K16" s="15">
        <v>78.589062499999997</v>
      </c>
      <c r="L16" s="15">
        <v>13.885408760370147</v>
      </c>
      <c r="M16" s="15">
        <v>3.1948865631353671E-2</v>
      </c>
      <c r="N16" s="15">
        <v>15.609481283570693</v>
      </c>
    </row>
    <row r="17" spans="2:14" s="15" customFormat="1" x14ac:dyDescent="0.25">
      <c r="B17" s="15" t="str">
        <f>VLOOKUP(F17,[1]NUTS_Europa!$A$2:$C$81,2,FALSE)</f>
        <v>DE94</v>
      </c>
      <c r="C17" s="15">
        <f>VLOOKUP(F17,[1]NUTS_Europa!$A$2:$C$81,3,FALSE)</f>
        <v>245</v>
      </c>
      <c r="D17" s="15" t="str">
        <f>VLOOKUP(G17,[1]NUTS_Europa!$A$2:$C$81,2,FALSE)</f>
        <v>FRD1</v>
      </c>
      <c r="E17" s="15">
        <f>VLOOKUP(G17,[1]NUTS_Europa!$A$2:$C$81,3,FALSE)</f>
        <v>268</v>
      </c>
      <c r="F17" s="15">
        <v>8</v>
      </c>
      <c r="G17" s="15">
        <v>19</v>
      </c>
      <c r="H17" s="15">
        <v>228208.70073936073</v>
      </c>
      <c r="I17" s="15">
        <v>12324277.199404828</v>
      </c>
      <c r="J17" s="15">
        <v>113696.3812</v>
      </c>
      <c r="K17" s="15">
        <v>45.542187500000004</v>
      </c>
      <c r="L17" s="15">
        <v>12.109042940590179</v>
      </c>
      <c r="M17" s="15">
        <v>0.22814827266549259</v>
      </c>
      <c r="N17" s="15">
        <v>96.601073681574235</v>
      </c>
    </row>
    <row r="18" spans="2:14" s="15" customFormat="1" x14ac:dyDescent="0.25">
      <c r="B18" s="15" t="str">
        <f>VLOOKUP(F18,NUTS_Europa!$A$2:$C$81,2,FALSE)</f>
        <v>DEA1</v>
      </c>
      <c r="C18" s="15">
        <f>VLOOKUP(F18,NUTS_Europa!$A$2:$C$81,3,FALSE)</f>
        <v>253</v>
      </c>
      <c r="D18" s="15" t="str">
        <f>VLOOKUP(G18,NUTS_Europa!$A$2:$C$81,2,FALSE)</f>
        <v>ES11</v>
      </c>
      <c r="E18" s="15">
        <f>VLOOKUP(G18,NUTS_Europa!$A$2:$C$81,3,FALSE)</f>
        <v>288</v>
      </c>
      <c r="F18" s="15">
        <v>9</v>
      </c>
      <c r="G18" s="15">
        <v>11</v>
      </c>
      <c r="H18" s="15">
        <v>527683.66935745324</v>
      </c>
      <c r="I18" s="15">
        <v>3695053.2636381858</v>
      </c>
      <c r="J18" s="15">
        <v>142392.87169999999</v>
      </c>
      <c r="K18" s="15">
        <v>69.30859375</v>
      </c>
      <c r="L18" s="15">
        <v>12.259423051296757</v>
      </c>
      <c r="M18" s="15">
        <v>1.9658765183519373</v>
      </c>
      <c r="N18" s="15">
        <v>960.48207385839237</v>
      </c>
    </row>
    <row r="19" spans="2:14" s="15" customFormat="1" x14ac:dyDescent="0.25">
      <c r="B19" s="15" t="str">
        <f>VLOOKUP(F19,NUTS_Europa!$A$2:$C$81,2,FALSE)</f>
        <v>DEA1</v>
      </c>
      <c r="C19" s="15">
        <f>VLOOKUP(F19,NUTS_Europa!$A$2:$C$81,3,FALSE)</f>
        <v>253</v>
      </c>
      <c r="D19" s="15" t="str">
        <f>VLOOKUP(G19,NUTS_Europa!$A$2:$C$81,2,FALSE)</f>
        <v>FRG0</v>
      </c>
      <c r="E19" s="15">
        <f>VLOOKUP(G19,NUTS_Europa!$A$2:$C$81,3,FALSE)</f>
        <v>282</v>
      </c>
      <c r="F19" s="15">
        <v>9</v>
      </c>
      <c r="G19" s="15">
        <v>22</v>
      </c>
      <c r="H19" s="15">
        <v>472664.91218737443</v>
      </c>
      <c r="I19" s="15">
        <v>2928827.9727188582</v>
      </c>
      <c r="J19" s="15">
        <v>507158.32770000002</v>
      </c>
      <c r="K19" s="15">
        <v>52.181249999999991</v>
      </c>
      <c r="L19" s="15">
        <v>14.075956893268192</v>
      </c>
      <c r="M19" s="15">
        <v>1.7954242364948392</v>
      </c>
      <c r="N19" s="15">
        <v>760.20697826459991</v>
      </c>
    </row>
    <row r="20" spans="2:14" s="15" customFormat="1" x14ac:dyDescent="0.25">
      <c r="B20" s="15" t="str">
        <f>VLOOKUP(F20,[1]NUTS_Europa!$A$2:$C$81,2,FALSE)</f>
        <v>DEF0</v>
      </c>
      <c r="C20" s="15">
        <f>VLOOKUP(F20,[1]NUTS_Europa!$A$2:$C$81,3,FALSE)</f>
        <v>1069</v>
      </c>
      <c r="D20" s="15" t="str">
        <f>VLOOKUP(G20,[1]NUTS_Europa!$A$2:$C$81,2,FALSE)</f>
        <v>NL12</v>
      </c>
      <c r="E20" s="15">
        <f>VLOOKUP(G20,[1]NUTS_Europa!$A$2:$C$81,3,FALSE)</f>
        <v>218</v>
      </c>
      <c r="F20" s="15">
        <v>10</v>
      </c>
      <c r="G20" s="15">
        <v>31</v>
      </c>
      <c r="H20" s="15">
        <v>1737527.5214436327</v>
      </c>
      <c r="I20" s="15">
        <v>1739418.1387460143</v>
      </c>
      <c r="J20" s="15">
        <v>144185.261</v>
      </c>
      <c r="K20" s="15">
        <v>21.091406250000002</v>
      </c>
      <c r="L20" s="15">
        <v>9.3099557601351002</v>
      </c>
      <c r="M20" s="15">
        <v>8.5631856968119902</v>
      </c>
      <c r="N20" s="15">
        <v>5283.3813549476936</v>
      </c>
    </row>
    <row r="21" spans="2:14" s="15" customFormat="1" x14ac:dyDescent="0.25">
      <c r="B21" s="15" t="str">
        <f>VLOOKUP(F21,[1]NUTS_Europa!$A$2:$C$81,2,FALSE)</f>
        <v>DEF0</v>
      </c>
      <c r="C21" s="15">
        <f>VLOOKUP(F21,[1]NUTS_Europa!$A$2:$C$81,3,FALSE)</f>
        <v>1069</v>
      </c>
      <c r="D21" s="15" t="str">
        <f>VLOOKUP(G21,[1]NUTS_Europa!$A$2:$C$81,2,FALSE)</f>
        <v>NL32</v>
      </c>
      <c r="E21" s="15">
        <f>VLOOKUP(G21,[1]NUTS_Europa!$A$2:$C$81,3,FALSE)</f>
        <v>218</v>
      </c>
      <c r="F21" s="15">
        <v>10</v>
      </c>
      <c r="G21" s="15">
        <v>32</v>
      </c>
      <c r="H21" s="15">
        <v>921033.23851188051</v>
      </c>
      <c r="I21" s="15">
        <v>1739418.1387460143</v>
      </c>
      <c r="J21" s="15">
        <v>118487.9544</v>
      </c>
      <c r="K21" s="15">
        <v>21.091406250000002</v>
      </c>
      <c r="L21" s="15">
        <v>9.3099557601351002</v>
      </c>
      <c r="M21" s="15">
        <v>8.5631856968119902</v>
      </c>
      <c r="N21" s="15">
        <v>5283.3813549476936</v>
      </c>
    </row>
    <row r="22" spans="2:14" s="15" customFormat="1" x14ac:dyDescent="0.25">
      <c r="B22" s="15" t="str">
        <f>VLOOKUP(F22,[1]NUTS_Europa!$A$2:$C$81,2,FALSE)</f>
        <v>ES13</v>
      </c>
      <c r="C22" s="15">
        <f>VLOOKUP(F22,[1]NUTS_Europa!$A$2:$C$81,3,FALSE)</f>
        <v>163</v>
      </c>
      <c r="D22" s="15" t="str">
        <f>VLOOKUP(G22,[1]NUTS_Europa!$A$2:$C$81,2,FALSE)</f>
        <v>FRH0</v>
      </c>
      <c r="E22" s="15">
        <f>VLOOKUP(G22,[1]NUTS_Europa!$A$2:$C$81,3,FALSE)</f>
        <v>283</v>
      </c>
      <c r="F22" s="15">
        <v>13</v>
      </c>
      <c r="G22" s="15">
        <v>23</v>
      </c>
      <c r="H22" s="15">
        <v>1212721.8873025794</v>
      </c>
      <c r="I22" s="15">
        <v>1358265.9761154153</v>
      </c>
      <c r="J22" s="15">
        <v>118487.9544</v>
      </c>
      <c r="K22" s="15">
        <v>14.6796875</v>
      </c>
      <c r="L22" s="15">
        <v>16.329547436997707</v>
      </c>
      <c r="M22" s="15">
        <v>4.4630171893473918</v>
      </c>
      <c r="N22" s="15">
        <v>2110.3462577932792</v>
      </c>
    </row>
    <row r="23" spans="2:14" s="15" customFormat="1" x14ac:dyDescent="0.25">
      <c r="B23" s="15" t="str">
        <f>VLOOKUP(F23,[1]NUTS_Europa!$A$2:$C$81,2,FALSE)</f>
        <v>ES13</v>
      </c>
      <c r="C23" s="15">
        <f>VLOOKUP(F23,[1]NUTS_Europa!$A$2:$C$81,3,FALSE)</f>
        <v>163</v>
      </c>
      <c r="D23" s="15" t="str">
        <f>VLOOKUP(G23,[1]NUTS_Europa!$A$2:$C$81,2,FALSE)</f>
        <v>FRI1</v>
      </c>
      <c r="E23" s="15">
        <f>VLOOKUP(G23,[1]NUTS_Europa!$A$2:$C$81,3,FALSE)</f>
        <v>283</v>
      </c>
      <c r="F23" s="15">
        <v>13</v>
      </c>
      <c r="G23" s="15">
        <v>24</v>
      </c>
      <c r="H23" s="15">
        <v>1035385.2705676948</v>
      </c>
      <c r="I23" s="15">
        <v>1358265.9761154153</v>
      </c>
      <c r="J23" s="15">
        <v>127001.217</v>
      </c>
      <c r="K23" s="15">
        <v>14.6796875</v>
      </c>
      <c r="L23" s="15">
        <v>16.329547436997707</v>
      </c>
      <c r="M23" s="15">
        <v>4.4630171893473918</v>
      </c>
      <c r="N23" s="15">
        <v>2110.3462577932792</v>
      </c>
    </row>
    <row r="24" spans="2:14" s="15" customFormat="1" x14ac:dyDescent="0.25">
      <c r="B24" s="15" t="str">
        <f>VLOOKUP(F24,[1]NUTS_Europa!$A$2:$C$81,2,FALSE)</f>
        <v>ES21</v>
      </c>
      <c r="C24" s="15">
        <f>VLOOKUP(F24,[1]NUTS_Europa!$A$2:$C$81,3,FALSE)</f>
        <v>163</v>
      </c>
      <c r="D24" s="15" t="str">
        <f>VLOOKUP(G24,[1]NUTS_Europa!$A$2:$C$81,2,FALSE)</f>
        <v>FRI1</v>
      </c>
      <c r="E24" s="15">
        <f>VLOOKUP(G24,[1]NUTS_Europa!$A$2:$C$81,3,FALSE)</f>
        <v>283</v>
      </c>
      <c r="F24" s="15">
        <v>14</v>
      </c>
      <c r="G24" s="15">
        <v>24</v>
      </c>
      <c r="H24" s="15">
        <v>911249.63885327533</v>
      </c>
      <c r="I24" s="15">
        <v>1358265.9761154153</v>
      </c>
      <c r="J24" s="15">
        <v>123614.25509999999</v>
      </c>
      <c r="K24" s="15">
        <v>14.6796875</v>
      </c>
      <c r="L24" s="15">
        <v>16.329547436997707</v>
      </c>
      <c r="M24" s="15">
        <v>4.4630171893473918</v>
      </c>
      <c r="N24" s="15">
        <v>2110.3462577932792</v>
      </c>
    </row>
    <row r="25" spans="2:14" s="15" customFormat="1" x14ac:dyDescent="0.25">
      <c r="B25" s="15" t="str">
        <f>VLOOKUP(F25,[1]NUTS_Europa!$A$2:$C$81,2,FALSE)</f>
        <v>ES21</v>
      </c>
      <c r="C25" s="15">
        <f>VLOOKUP(F25,[1]NUTS_Europa!$A$2:$C$81,3,FALSE)</f>
        <v>163</v>
      </c>
      <c r="D25" s="15" t="str">
        <f>VLOOKUP(G25,[1]NUTS_Europa!$A$2:$C$81,2,FALSE)</f>
        <v>FRI3</v>
      </c>
      <c r="E25" s="15">
        <f>VLOOKUP(G25,[1]NUTS_Europa!$A$2:$C$81,3,FALSE)</f>
        <v>283</v>
      </c>
      <c r="F25" s="15">
        <v>14</v>
      </c>
      <c r="G25" s="15">
        <v>25</v>
      </c>
      <c r="H25" s="15">
        <v>577358.04015712498</v>
      </c>
      <c r="I25" s="15">
        <v>1358265.9761154153</v>
      </c>
      <c r="J25" s="15">
        <v>120437.3524</v>
      </c>
      <c r="K25" s="15">
        <v>14.6796875</v>
      </c>
      <c r="L25" s="15">
        <v>16.329547436997707</v>
      </c>
      <c r="M25" s="15">
        <v>4.4630171893473918</v>
      </c>
      <c r="N25" s="15">
        <v>2110.3462577932792</v>
      </c>
    </row>
    <row r="26" spans="2:14" s="15" customFormat="1" x14ac:dyDescent="0.25">
      <c r="B26" s="15" t="str">
        <f>VLOOKUP(F26,NUTS_Europa!$A$2:$C$81,2,FALSE)</f>
        <v>ES51</v>
      </c>
      <c r="C26" s="15">
        <f>VLOOKUP(F26,NUTS_Europa!$A$2:$C$81,3,FALSE)</f>
        <v>1063</v>
      </c>
      <c r="D26" s="15" t="str">
        <f>VLOOKUP(G26,NUTS_Europa!$A$2:$C$81,2,FALSE)</f>
        <v>ES52</v>
      </c>
      <c r="E26" s="15">
        <f>VLOOKUP(G26,NUTS_Europa!$A$2:$C$81,3,FALSE)</f>
        <v>1064</v>
      </c>
      <c r="F26" s="15">
        <v>15</v>
      </c>
      <c r="G26" s="15">
        <v>16</v>
      </c>
      <c r="H26" s="15">
        <v>2852254.0299202101</v>
      </c>
      <c r="I26" s="15">
        <v>9491454.7677284628</v>
      </c>
      <c r="J26" s="15">
        <v>135416.16140000001</v>
      </c>
      <c r="K26" s="15">
        <v>12.65625</v>
      </c>
      <c r="L26" s="15">
        <v>8.2317246235043662</v>
      </c>
      <c r="M26" s="15">
        <v>19.747187642390266</v>
      </c>
      <c r="N26" s="15">
        <v>11402.936470049601</v>
      </c>
    </row>
    <row r="27" spans="2:14" s="15" customFormat="1" x14ac:dyDescent="0.25">
      <c r="B27" s="15" t="str">
        <f>VLOOKUP(F27,NUTS_Europa!$A$2:$C$81,2,FALSE)</f>
        <v>ES51</v>
      </c>
      <c r="C27" s="15">
        <f>VLOOKUP(F27,NUTS_Europa!$A$2:$C$81,3,FALSE)</f>
        <v>1063</v>
      </c>
      <c r="D27" s="15" t="str">
        <f>VLOOKUP(G27,NUTS_Europa!$A$2:$C$81,2,FALSE)</f>
        <v>ES62</v>
      </c>
      <c r="E27" s="15">
        <f>VLOOKUP(G27,NUTS_Europa!$A$2:$C$81,3,FALSE)</f>
        <v>1064</v>
      </c>
      <c r="F27" s="15">
        <v>15</v>
      </c>
      <c r="G27" s="15">
        <v>18</v>
      </c>
      <c r="H27" s="15">
        <v>5602620.6409168812</v>
      </c>
      <c r="I27" s="15">
        <v>9491454.7677284628</v>
      </c>
      <c r="J27" s="15">
        <v>199597.76430000001</v>
      </c>
      <c r="K27" s="15">
        <v>12.65625</v>
      </c>
      <c r="L27" s="15">
        <v>8.2317246235043662</v>
      </c>
      <c r="M27" s="15">
        <v>19.747187642390266</v>
      </c>
      <c r="N27" s="15">
        <v>11402.936470049601</v>
      </c>
    </row>
    <row r="28" spans="2:14" s="15" customFormat="1" x14ac:dyDescent="0.25">
      <c r="B28" s="15" t="str">
        <f>VLOOKUP(F28,NUTS_Europa!$A$2:$C$81,2,FALSE)</f>
        <v>ES52</v>
      </c>
      <c r="C28" s="15">
        <f>VLOOKUP(F28,NUTS_Europa!$A$2:$C$81,3,FALSE)</f>
        <v>1064</v>
      </c>
      <c r="D28" s="15" t="str">
        <f>VLOOKUP(G28,NUTS_Europa!$A$2:$C$81,2,FALSE)</f>
        <v>PT18</v>
      </c>
      <c r="E28" s="15">
        <f>VLOOKUP(G28,NUTS_Europa!$A$2:$C$81,3,FALSE)</f>
        <v>61</v>
      </c>
      <c r="F28" s="15">
        <v>16</v>
      </c>
      <c r="G28" s="15">
        <v>80</v>
      </c>
      <c r="H28" s="15">
        <v>13024476.249807447</v>
      </c>
      <c r="I28" s="15">
        <v>1759934.0147509389</v>
      </c>
      <c r="J28" s="15">
        <v>145277.79319999999</v>
      </c>
      <c r="K28" s="15">
        <v>30.546093750000001</v>
      </c>
      <c r="L28" s="15">
        <v>6.628201399714861</v>
      </c>
      <c r="M28" s="15">
        <v>29.881383811613048</v>
      </c>
      <c r="N28" s="15">
        <v>18537.263499652392</v>
      </c>
    </row>
    <row r="29" spans="2:14" s="15" customFormat="1" x14ac:dyDescent="0.25">
      <c r="B29" s="15" t="str">
        <f>VLOOKUP(F29,NUTS_Europa!$A$2:$C$81,2,FALSE)</f>
        <v>ES61</v>
      </c>
      <c r="C29" s="15">
        <f>VLOOKUP(F29,NUTS_Europa!$A$2:$C$81,3,FALSE)</f>
        <v>61</v>
      </c>
      <c r="D29" s="15" t="str">
        <f>VLOOKUP(G29,NUTS_Europa!$A$2:$C$81,2,FALSE)</f>
        <v>PT11</v>
      </c>
      <c r="E29" s="15">
        <f>VLOOKUP(G29,NUTS_Europa!$A$2:$C$81,3,FALSE)</f>
        <v>111</v>
      </c>
      <c r="F29" s="15">
        <v>17</v>
      </c>
      <c r="G29" s="15">
        <v>36</v>
      </c>
      <c r="H29" s="15">
        <v>1702411.4210171239</v>
      </c>
      <c r="I29" s="15">
        <v>1616114.428951157</v>
      </c>
      <c r="J29" s="15">
        <v>507158.32770000002</v>
      </c>
      <c r="K29" s="15">
        <v>25.014843749999997</v>
      </c>
      <c r="L29" s="15">
        <v>9.7815615178320847</v>
      </c>
      <c r="M29" s="15">
        <v>4.7060323150684793</v>
      </c>
      <c r="N29" s="15">
        <v>2919.4418040438927</v>
      </c>
    </row>
    <row r="30" spans="2:14" s="15" customFormat="1" x14ac:dyDescent="0.25">
      <c r="B30" s="15" t="str">
        <f>VLOOKUP(F30,NUTS_Europa!$A$2:$C$81,2,FALSE)</f>
        <v>ES61</v>
      </c>
      <c r="C30" s="15">
        <f>VLOOKUP(F30,NUTS_Europa!$A$2:$C$81,3,FALSE)</f>
        <v>61</v>
      </c>
      <c r="D30" s="15" t="str">
        <f>VLOOKUP(G30,NUTS_Europa!$A$2:$C$81,2,FALSE)</f>
        <v>PT16</v>
      </c>
      <c r="E30" s="15">
        <f>VLOOKUP(G30,NUTS_Europa!$A$2:$C$81,3,FALSE)</f>
        <v>111</v>
      </c>
      <c r="F30" s="15">
        <v>17</v>
      </c>
      <c r="G30" s="15">
        <v>38</v>
      </c>
      <c r="H30" s="15">
        <v>1606580.7437993833</v>
      </c>
      <c r="I30" s="15">
        <v>1616114.428951157</v>
      </c>
      <c r="J30" s="15">
        <v>118487.9544</v>
      </c>
      <c r="K30" s="15">
        <v>25.014843749999997</v>
      </c>
      <c r="L30" s="15">
        <v>9.7815615178320847</v>
      </c>
      <c r="M30" s="15">
        <v>4.7060323150684793</v>
      </c>
      <c r="N30" s="15">
        <v>2919.4418040438927</v>
      </c>
    </row>
    <row r="31" spans="2:14" s="15" customFormat="1" x14ac:dyDescent="0.25">
      <c r="B31" s="15" t="str">
        <f>VLOOKUP(F31,NUTS_Europa!$A$2:$C$81,2,FALSE)</f>
        <v>ES62</v>
      </c>
      <c r="C31" s="15">
        <f>VLOOKUP(F31,NUTS_Europa!$A$2:$C$81,3,FALSE)</f>
        <v>1064</v>
      </c>
      <c r="D31" s="15" t="str">
        <f>VLOOKUP(G31,NUTS_Europa!$A$2:$C$81,2,FALSE)</f>
        <v>PT18</v>
      </c>
      <c r="E31" s="15">
        <f>VLOOKUP(G31,NUTS_Europa!$A$2:$C$81,3,FALSE)</f>
        <v>1065</v>
      </c>
      <c r="F31" s="15">
        <v>18</v>
      </c>
      <c r="G31" s="15">
        <v>40</v>
      </c>
      <c r="H31" s="15">
        <v>3923623.5247849473</v>
      </c>
      <c r="I31" s="15">
        <v>2410685.1524033831</v>
      </c>
      <c r="J31" s="15">
        <v>163029.68049999999</v>
      </c>
      <c r="K31" s="15">
        <v>45.010156249999994</v>
      </c>
      <c r="L31" s="15">
        <v>5.6223321006583351</v>
      </c>
      <c r="M31" s="15">
        <v>12.675475365938372</v>
      </c>
      <c r="N31" s="15">
        <v>7319.4038028586165</v>
      </c>
    </row>
    <row r="32" spans="2:14" s="15" customFormat="1" x14ac:dyDescent="0.25">
      <c r="B32" s="15" t="str">
        <f>VLOOKUP(F32,[1]NUTS_Europa!$A$2:$C$81,2,FALSE)</f>
        <v>FRE1</v>
      </c>
      <c r="C32" s="15">
        <f>VLOOKUP(F32,[1]NUTS_Europa!$A$2:$C$81,3,FALSE)</f>
        <v>220</v>
      </c>
      <c r="D32" s="15" t="str">
        <f>VLOOKUP(G32,[1]NUTS_Europa!$A$2:$C$81,2,FALSE)</f>
        <v>FRH0</v>
      </c>
      <c r="E32" s="15">
        <f>VLOOKUP(G32,[1]NUTS_Europa!$A$2:$C$81,3,FALSE)</f>
        <v>283</v>
      </c>
      <c r="F32" s="15">
        <v>21</v>
      </c>
      <c r="G32" s="15">
        <v>23</v>
      </c>
      <c r="H32" s="15">
        <v>1125695.7221079301</v>
      </c>
      <c r="I32" s="15">
        <v>2598246.4753734982</v>
      </c>
      <c r="J32" s="15">
        <v>156784.57750000001</v>
      </c>
      <c r="K32" s="15">
        <v>47.030468749999997</v>
      </c>
      <c r="L32" s="15">
        <v>15.263902667900282</v>
      </c>
      <c r="M32" s="15">
        <v>4.0230520452397833</v>
      </c>
      <c r="N32" s="15">
        <v>2110.3462577932792</v>
      </c>
    </row>
    <row r="33" spans="2:14" s="15" customFormat="1" x14ac:dyDescent="0.25">
      <c r="B33" s="15" t="str">
        <f>VLOOKUP(F33,[1]NUTS_Europa!$A$2:$C$81,2,FALSE)</f>
        <v>FRE1</v>
      </c>
      <c r="C33" s="15">
        <f>VLOOKUP(F33,[1]NUTS_Europa!$A$2:$C$81,3,FALSE)</f>
        <v>220</v>
      </c>
      <c r="D33" s="15" t="str">
        <f>VLOOKUP(G33,[1]NUTS_Europa!$A$2:$C$81,2,FALSE)</f>
        <v>FRI3</v>
      </c>
      <c r="E33" s="15">
        <f>VLOOKUP(G33,[1]NUTS_Europa!$A$2:$C$81,3,FALSE)</f>
        <v>283</v>
      </c>
      <c r="F33" s="15">
        <v>21</v>
      </c>
      <c r="G33" s="15">
        <v>25</v>
      </c>
      <c r="H33" s="15">
        <v>614467.50667689496</v>
      </c>
      <c r="I33" s="15">
        <v>2598246.4753734982</v>
      </c>
      <c r="J33" s="15">
        <v>117061.7148</v>
      </c>
      <c r="K33" s="15">
        <v>47.030468749999997</v>
      </c>
      <c r="L33" s="15">
        <v>15.263902667900282</v>
      </c>
      <c r="M33" s="15">
        <v>4.0230520452397833</v>
      </c>
      <c r="N33" s="15">
        <v>2110.3462577932792</v>
      </c>
    </row>
    <row r="34" spans="2:14" s="15" customFormat="1" x14ac:dyDescent="0.25">
      <c r="B34" s="15" t="str">
        <f>VLOOKUP(F34,NUTS_Europa!$A$2:$C$81,2,FALSE)</f>
        <v>FRJ1</v>
      </c>
      <c r="C34" s="15">
        <f>VLOOKUP(F34,NUTS_Europa!$A$2:$C$81,3,FALSE)</f>
        <v>1063</v>
      </c>
      <c r="D34" s="15" t="str">
        <f>VLOOKUP(G34,NUTS_Europa!$A$2:$C$81,2,FALSE)</f>
        <v>PT11</v>
      </c>
      <c r="E34" s="15">
        <f>VLOOKUP(G34,NUTS_Europa!$A$2:$C$81,3,FALSE)</f>
        <v>111</v>
      </c>
      <c r="F34" s="15">
        <v>26</v>
      </c>
      <c r="G34" s="15">
        <v>36</v>
      </c>
      <c r="H34" s="15">
        <v>1983328.2493871937</v>
      </c>
      <c r="I34" s="15">
        <v>12159840.234135032</v>
      </c>
      <c r="J34" s="15">
        <v>114346.8514</v>
      </c>
      <c r="K34" s="15">
        <v>75.546093749999997</v>
      </c>
      <c r="L34" s="15">
        <v>11.38508474162159</v>
      </c>
      <c r="M34" s="15">
        <v>5.0557823650877829</v>
      </c>
      <c r="N34" s="15">
        <v>2919.4418040438927</v>
      </c>
    </row>
    <row r="35" spans="2:14" s="15" customFormat="1" x14ac:dyDescent="0.25">
      <c r="B35" s="15" t="str">
        <f>VLOOKUP(F35,NUTS_Europa!$A$2:$C$81,2,FALSE)</f>
        <v>FRJ1</v>
      </c>
      <c r="C35" s="15">
        <f>VLOOKUP(F35,NUTS_Europa!$A$2:$C$81,3,FALSE)</f>
        <v>1063</v>
      </c>
      <c r="D35" s="15" t="str">
        <f>VLOOKUP(G35,NUTS_Europa!$A$2:$C$81,2,FALSE)</f>
        <v>PT17</v>
      </c>
      <c r="E35" s="15">
        <f>VLOOKUP(G35,NUTS_Europa!$A$2:$C$81,3,FALSE)</f>
        <v>294</v>
      </c>
      <c r="F35" s="15">
        <v>26</v>
      </c>
      <c r="G35" s="15">
        <v>39</v>
      </c>
      <c r="H35" s="15">
        <v>1462287.9541431174</v>
      </c>
      <c r="I35" s="15">
        <v>11689511.488406336</v>
      </c>
      <c r="J35" s="15">
        <v>137713.6226</v>
      </c>
      <c r="K35" s="15">
        <v>63.59375</v>
      </c>
      <c r="L35" s="15">
        <v>12.244625300315416</v>
      </c>
      <c r="M35" s="15">
        <v>4.8926926193771338</v>
      </c>
      <c r="N35" s="15">
        <v>2825.2662665986036</v>
      </c>
    </row>
    <row r="36" spans="2:14" s="15" customFormat="1" x14ac:dyDescent="0.25">
      <c r="B36" s="15" t="str">
        <f>VLOOKUP(F36,NUTS_Europa!$A$2:$C$81,2,FALSE)</f>
        <v>FRF2</v>
      </c>
      <c r="C36" s="15">
        <f>VLOOKUP(F36,NUTS_Europa!$A$2:$C$81,3,FALSE)</f>
        <v>269</v>
      </c>
      <c r="D36" s="15" t="str">
        <f>VLOOKUP(G36,NUTS_Europa!$A$2:$C$81,2,FALSE)</f>
        <v>FRJ2</v>
      </c>
      <c r="E36" s="15">
        <f>VLOOKUP(G36,NUTS_Europa!$A$2:$C$81,3,FALSE)</f>
        <v>283</v>
      </c>
      <c r="F36" s="15">
        <v>27</v>
      </c>
      <c r="G36" s="15">
        <v>28</v>
      </c>
      <c r="H36" s="15">
        <v>1747313.5580278533</v>
      </c>
      <c r="I36" s="15">
        <v>2370211.1031457628</v>
      </c>
      <c r="J36" s="15">
        <v>176841.96369999999</v>
      </c>
      <c r="K36" s="15">
        <v>36.171875</v>
      </c>
      <c r="L36" s="15">
        <v>15.243595639476966</v>
      </c>
      <c r="M36" s="15">
        <v>4.4630171893473918</v>
      </c>
      <c r="N36" s="15">
        <v>2110.3462577932792</v>
      </c>
    </row>
    <row r="37" spans="2:14" s="15" customFormat="1" x14ac:dyDescent="0.25">
      <c r="B37" s="15" t="str">
        <f>VLOOKUP(F37,NUTS_Europa!$A$2:$C$81,2,FALSE)</f>
        <v>FRF2</v>
      </c>
      <c r="C37" s="15">
        <f>VLOOKUP(F37,NUTS_Europa!$A$2:$C$81,3,FALSE)</f>
        <v>269</v>
      </c>
      <c r="D37" s="15" t="str">
        <f>VLOOKUP(G37,NUTS_Europa!$A$2:$C$81,2,FALSE)</f>
        <v>FRG0</v>
      </c>
      <c r="E37" s="15">
        <f>VLOOKUP(G37,NUTS_Europa!$A$2:$C$81,3,FALSE)</f>
        <v>283</v>
      </c>
      <c r="F37" s="15">
        <v>27</v>
      </c>
      <c r="G37" s="15">
        <v>62</v>
      </c>
      <c r="H37" s="15">
        <v>1254096.092733955</v>
      </c>
      <c r="I37" s="15">
        <v>2370211.1031457628</v>
      </c>
      <c r="J37" s="15">
        <v>141512.31529999999</v>
      </c>
      <c r="K37" s="15">
        <v>36.171875</v>
      </c>
      <c r="L37" s="15">
        <v>15.243595639476966</v>
      </c>
      <c r="M37" s="15">
        <v>4.4630171893473918</v>
      </c>
      <c r="N37" s="15">
        <v>2110.3462577932792</v>
      </c>
    </row>
    <row r="38" spans="2:14" s="15" customFormat="1" x14ac:dyDescent="0.25">
      <c r="B38" s="15" t="str">
        <f>VLOOKUP(F38,[1]NUTS_Europa!$A$2:$C$81,2,FALSE)</f>
        <v>FRI2</v>
      </c>
      <c r="C38" s="15">
        <f>VLOOKUP(F38,[1]NUTS_Europa!$A$2:$C$81,3,FALSE)</f>
        <v>269</v>
      </c>
      <c r="D38" s="15" t="str">
        <f>VLOOKUP(G38,[1]NUTS_Europa!$A$2:$C$81,2,FALSE)</f>
        <v>FRG0</v>
      </c>
      <c r="E38" s="15">
        <f>VLOOKUP(G38,[1]NUTS_Europa!$A$2:$C$81,3,FALSE)</f>
        <v>283</v>
      </c>
      <c r="F38" s="15">
        <v>29</v>
      </c>
      <c r="G38" s="15">
        <v>62</v>
      </c>
      <c r="H38" s="15">
        <v>1265179.6312798851</v>
      </c>
      <c r="I38" s="15">
        <v>2370211.1031457628</v>
      </c>
      <c r="J38" s="15">
        <v>118487.9544</v>
      </c>
      <c r="K38" s="15">
        <v>36.171875</v>
      </c>
      <c r="L38" s="15">
        <v>15.243595639476966</v>
      </c>
      <c r="M38" s="15">
        <v>4.4630171893473918</v>
      </c>
      <c r="N38" s="15">
        <v>2110.3462577932792</v>
      </c>
    </row>
    <row r="39" spans="2:14" s="15" customFormat="1" x14ac:dyDescent="0.25">
      <c r="B39" s="15" t="str">
        <f>VLOOKUP(F39,[1]NUTS_Europa!$A$2:$C$81,2,FALSE)</f>
        <v>NL11</v>
      </c>
      <c r="C39" s="15">
        <f>VLOOKUP(F39,[1]NUTS_Europa!$A$2:$C$81,3,FALSE)</f>
        <v>245</v>
      </c>
      <c r="D39" s="15" t="str">
        <f>VLOOKUP(G39,[1]NUTS_Europa!$A$2:$C$81,2,FALSE)</f>
        <v>FRI1</v>
      </c>
      <c r="E39" s="15">
        <f>VLOOKUP(G39,[1]NUTS_Europa!$A$2:$C$81,3,FALSE)</f>
        <v>275</v>
      </c>
      <c r="F39" s="15">
        <v>30</v>
      </c>
      <c r="G39" s="15">
        <v>64</v>
      </c>
      <c r="H39" s="15">
        <v>504084.20559751481</v>
      </c>
      <c r="I39" s="15">
        <v>14545207.363796838</v>
      </c>
      <c r="J39" s="15">
        <v>114346.8514</v>
      </c>
      <c r="K39" s="15">
        <v>92.96875</v>
      </c>
      <c r="L39" s="15">
        <v>12.723461313912038</v>
      </c>
      <c r="M39" s="15">
        <v>0.45629654533098518</v>
      </c>
      <c r="N39" s="15">
        <v>193.20214736314847</v>
      </c>
    </row>
    <row r="40" spans="2:14" s="15" customFormat="1" x14ac:dyDescent="0.25">
      <c r="B40" s="15" t="str">
        <f>VLOOKUP(F40,[1]NUTS_Europa!$A$2:$C$81,2,FALSE)</f>
        <v>NL11</v>
      </c>
      <c r="C40" s="15">
        <f>VLOOKUP(F40,[1]NUTS_Europa!$A$2:$C$81,3,FALSE)</f>
        <v>245</v>
      </c>
      <c r="D40" s="15" t="str">
        <f>VLOOKUP(G40,[1]NUTS_Europa!$A$2:$C$81,2,FALSE)</f>
        <v>FRI2</v>
      </c>
      <c r="E40" s="15">
        <f>VLOOKUP(G40,[1]NUTS_Europa!$A$2:$C$81,3,FALSE)</f>
        <v>275</v>
      </c>
      <c r="F40" s="15">
        <v>30</v>
      </c>
      <c r="G40" s="15">
        <v>69</v>
      </c>
      <c r="H40" s="15">
        <v>470599.18222512334</v>
      </c>
      <c r="I40" s="15">
        <v>14545207.363796838</v>
      </c>
      <c r="J40" s="15">
        <v>145277.79319999999</v>
      </c>
      <c r="K40" s="15">
        <v>92.96875</v>
      </c>
      <c r="L40" s="15">
        <v>12.723461313912038</v>
      </c>
      <c r="M40" s="15">
        <v>0.45629654533098518</v>
      </c>
      <c r="N40" s="15">
        <v>193.20214736314847</v>
      </c>
    </row>
    <row r="41" spans="2:14" s="15" customFormat="1" x14ac:dyDescent="0.25">
      <c r="B41" s="15" t="str">
        <f>VLOOKUP(F41,NUTS_Europa!$A$2:$C$81,2,FALSE)</f>
        <v>NL33</v>
      </c>
      <c r="C41" s="15">
        <f>VLOOKUP(F41,NUTS_Europa!$A$2:$C$81,3,FALSE)</f>
        <v>250</v>
      </c>
      <c r="D41" s="15" t="str">
        <f>VLOOKUP(G41,NUTS_Europa!$A$2:$C$81,2,FALSE)</f>
        <v>PT15</v>
      </c>
      <c r="E41" s="15">
        <f>VLOOKUP(G41,NUTS_Europa!$A$2:$C$81,3,FALSE)</f>
        <v>1065</v>
      </c>
      <c r="F41" s="15">
        <v>33</v>
      </c>
      <c r="G41" s="15">
        <v>37</v>
      </c>
      <c r="H41" s="15">
        <v>2623923.6531586787</v>
      </c>
      <c r="I41" s="15">
        <v>4577991.9679948203</v>
      </c>
      <c r="J41" s="15">
        <v>114346.8514</v>
      </c>
      <c r="K41" s="15">
        <v>91.074999999999989</v>
      </c>
      <c r="L41" s="15">
        <v>8.5818668616747384</v>
      </c>
      <c r="M41" s="15">
        <v>14.981064671590175</v>
      </c>
      <c r="N41" s="15">
        <v>7319.4038028586165</v>
      </c>
    </row>
    <row r="42" spans="2:14" s="15" customFormat="1" x14ac:dyDescent="0.25">
      <c r="B42" s="15" t="str">
        <f>VLOOKUP(F42,NUTS_Europa!$A$2:$C$81,2,FALSE)</f>
        <v>NL33</v>
      </c>
      <c r="C42" s="15">
        <f>VLOOKUP(F42,NUTS_Europa!$A$2:$C$81,3,FALSE)</f>
        <v>250</v>
      </c>
      <c r="D42" s="15" t="str">
        <f>VLOOKUP(G42,NUTS_Europa!$A$2:$C$81,2,FALSE)</f>
        <v>PT18</v>
      </c>
      <c r="E42" s="15">
        <f>VLOOKUP(G42,NUTS_Europa!$A$2:$C$81,3,FALSE)</f>
        <v>1065</v>
      </c>
      <c r="F42" s="15">
        <v>33</v>
      </c>
      <c r="G42" s="15">
        <v>40</v>
      </c>
      <c r="H42" s="15">
        <v>2104963.2847283976</v>
      </c>
      <c r="I42" s="15">
        <v>4577991.9679948203</v>
      </c>
      <c r="J42" s="15">
        <v>137713.6226</v>
      </c>
      <c r="K42" s="15">
        <v>91.074999999999989</v>
      </c>
      <c r="L42" s="15">
        <v>8.5818668616747384</v>
      </c>
      <c r="M42" s="15">
        <v>14.981064671590175</v>
      </c>
      <c r="N42" s="15">
        <v>7319.4038028586165</v>
      </c>
    </row>
    <row r="43" spans="2:14" s="15" customFormat="1" x14ac:dyDescent="0.25">
      <c r="B43" s="15" t="str">
        <f>VLOOKUP(F43,[1]NUTS_Europa!$A$2:$C$81,2,FALSE)</f>
        <v>NL34</v>
      </c>
      <c r="C43" s="15">
        <f>VLOOKUP(F43,[1]NUTS_Europa!$A$2:$C$81,3,FALSE)</f>
        <v>250</v>
      </c>
      <c r="D43" s="15" t="str">
        <f>VLOOKUP(G43,[1]NUTS_Europa!$A$2:$C$81,2,FALSE)</f>
        <v>FRH0</v>
      </c>
      <c r="E43" s="15">
        <f>VLOOKUP(G43,[1]NUTS_Europa!$A$2:$C$81,3,FALSE)</f>
        <v>282</v>
      </c>
      <c r="F43" s="15">
        <v>34</v>
      </c>
      <c r="G43" s="15">
        <v>63</v>
      </c>
      <c r="H43" s="15">
        <v>328588.17830258858</v>
      </c>
      <c r="I43" s="15">
        <v>2076117.9936041534</v>
      </c>
      <c r="J43" s="15">
        <v>135416.16140000001</v>
      </c>
      <c r="K43" s="15">
        <v>28.359375</v>
      </c>
      <c r="L43" s="15">
        <v>12.211722098842049</v>
      </c>
      <c r="M43" s="15">
        <v>1.7954242364948392</v>
      </c>
      <c r="N43" s="15">
        <v>760.20697826459991</v>
      </c>
    </row>
    <row r="44" spans="2:14" s="15" customFormat="1" x14ac:dyDescent="0.25">
      <c r="B44" s="15" t="str">
        <f>VLOOKUP(F44,[1]NUTS_Europa!$A$2:$C$81,2,FALSE)</f>
        <v>NL34</v>
      </c>
      <c r="C44" s="15">
        <f>VLOOKUP(F44,[1]NUTS_Europa!$A$2:$C$81,3,FALSE)</f>
        <v>250</v>
      </c>
      <c r="D44" s="15" t="str">
        <f>VLOOKUP(G44,[1]NUTS_Europa!$A$2:$C$81,2,FALSE)</f>
        <v>FRI3</v>
      </c>
      <c r="E44" s="15">
        <f>VLOOKUP(G44,[1]NUTS_Europa!$A$2:$C$81,3,FALSE)</f>
        <v>282</v>
      </c>
      <c r="F44" s="15">
        <v>34</v>
      </c>
      <c r="G44" s="15">
        <v>65</v>
      </c>
      <c r="H44" s="15">
        <v>469327.57680964877</v>
      </c>
      <c r="I44" s="15">
        <v>2076117.9936041534</v>
      </c>
      <c r="J44" s="15">
        <v>199597.76430000001</v>
      </c>
      <c r="K44" s="15">
        <v>28.359375</v>
      </c>
      <c r="L44" s="15">
        <v>12.211722098842049</v>
      </c>
      <c r="M44" s="15">
        <v>1.7954242364948392</v>
      </c>
      <c r="N44" s="15">
        <v>760.20697826459991</v>
      </c>
    </row>
    <row r="45" spans="2:14" s="15" customFormat="1" x14ac:dyDescent="0.25">
      <c r="B45" s="15" t="str">
        <f>VLOOKUP(F45,NUTS_Europa!$A$2:$C$81,2,FALSE)</f>
        <v>NL41</v>
      </c>
      <c r="C45" s="15">
        <f>VLOOKUP(F45,NUTS_Europa!$A$2:$C$81,3,FALSE)</f>
        <v>253</v>
      </c>
      <c r="D45" s="15" t="str">
        <f>VLOOKUP(G45,NUTS_Europa!$A$2:$C$81,2,FALSE)</f>
        <v>PT16</v>
      </c>
      <c r="E45" s="15">
        <f>VLOOKUP(G45,NUTS_Europa!$A$2:$C$81,3,FALSE)</f>
        <v>111</v>
      </c>
      <c r="F45" s="15">
        <v>35</v>
      </c>
      <c r="G45" s="15">
        <v>38</v>
      </c>
      <c r="H45" s="15">
        <v>886652.42480600404</v>
      </c>
      <c r="I45" s="15">
        <v>3848629.6149612446</v>
      </c>
      <c r="J45" s="15">
        <v>122072.6309</v>
      </c>
      <c r="K45" s="15">
        <v>75.3828125</v>
      </c>
      <c r="L45" s="15">
        <v>12.248652450977916</v>
      </c>
      <c r="M45" s="15">
        <v>5.9753974024829848</v>
      </c>
      <c r="N45" s="15">
        <v>2919.4418040438927</v>
      </c>
    </row>
    <row r="46" spans="2:14" s="15" customFormat="1" x14ac:dyDescent="0.25">
      <c r="B46" s="15" t="str">
        <f>VLOOKUP(F46,NUTS_Europa!$A$2:$C$81,2,FALSE)</f>
        <v>NL41</v>
      </c>
      <c r="C46" s="15">
        <f>VLOOKUP(F46,NUTS_Europa!$A$2:$C$81,3,FALSE)</f>
        <v>253</v>
      </c>
      <c r="D46" s="15" t="str">
        <f>VLOOKUP(G46,NUTS_Europa!$A$2:$C$81,2,FALSE)</f>
        <v>FRJ2</v>
      </c>
      <c r="E46" s="15">
        <f>VLOOKUP(G46,NUTS_Europa!$A$2:$C$81,3,FALSE)</f>
        <v>163</v>
      </c>
      <c r="F46" s="15">
        <v>35</v>
      </c>
      <c r="G46" s="15">
        <v>68</v>
      </c>
      <c r="H46" s="15">
        <v>2619058.991367158</v>
      </c>
      <c r="I46" s="15">
        <v>3349011.5807407885</v>
      </c>
      <c r="J46" s="15">
        <v>145277.79319999999</v>
      </c>
      <c r="K46" s="15">
        <v>60.617968749999996</v>
      </c>
      <c r="L46" s="15">
        <v>15.97455988311191</v>
      </c>
      <c r="M46" s="15">
        <v>7.2861161818756717</v>
      </c>
      <c r="N46" s="15">
        <v>3085.0404340770574</v>
      </c>
    </row>
    <row r="47" spans="2:14" s="15" customFormat="1" x14ac:dyDescent="0.25">
      <c r="B47" s="15" t="str">
        <f>VLOOKUP(F47,NUTS_Europa!$A$2:$C$81,2,FALSE)</f>
        <v>PT15</v>
      </c>
      <c r="C47" s="15">
        <f>VLOOKUP(F47,NUTS_Europa!$A$2:$C$81,3,FALSE)</f>
        <v>1065</v>
      </c>
      <c r="D47" s="15" t="str">
        <f>VLOOKUP(G47,NUTS_Europa!$A$2:$C$81,2,FALSE)</f>
        <v>PT17</v>
      </c>
      <c r="E47" s="15">
        <f>VLOOKUP(G47,NUTS_Europa!$A$2:$C$81,3,FALSE)</f>
        <v>294</v>
      </c>
      <c r="F47" s="15">
        <v>37</v>
      </c>
      <c r="G47" s="15">
        <v>39</v>
      </c>
      <c r="H47" s="15">
        <v>887913.33398106415</v>
      </c>
      <c r="I47" s="15">
        <v>828065.81945582246</v>
      </c>
      <c r="J47" s="15">
        <v>507158.32770000002</v>
      </c>
      <c r="K47" s="15">
        <v>3.515625</v>
      </c>
      <c r="L47" s="15">
        <v>9.6352327774693851</v>
      </c>
      <c r="M47" s="15">
        <v>4.8926926193771338</v>
      </c>
      <c r="N47" s="15">
        <v>2825.2662665986036</v>
      </c>
    </row>
    <row r="48" spans="2:14" s="15" customFormat="1" x14ac:dyDescent="0.25">
      <c r="B48" s="15" t="str">
        <f>VLOOKUP(F48,[1]NUTS_Europa!$A$2:$C$81,2,FALSE)</f>
        <v>BE21</v>
      </c>
      <c r="C48" s="15">
        <f>VLOOKUP(F48,[1]NUTS_Europa!$A$2:$C$81,3,FALSE)</f>
        <v>250</v>
      </c>
      <c r="D48" s="15" t="str">
        <f>VLOOKUP(G48,[1]NUTS_Europa!$A$2:$C$81,2,FALSE)</f>
        <v>FRH0</v>
      </c>
      <c r="E48" s="15">
        <f>VLOOKUP(G48,[1]NUTS_Europa!$A$2:$C$81,3,FALSE)</f>
        <v>282</v>
      </c>
      <c r="F48" s="15">
        <v>41</v>
      </c>
      <c r="G48" s="15">
        <v>63</v>
      </c>
      <c r="H48" s="15">
        <v>314614.05362812872</v>
      </c>
      <c r="I48" s="15">
        <v>2076117.9936041534</v>
      </c>
      <c r="J48" s="15">
        <v>123614.25509999999</v>
      </c>
      <c r="K48" s="15">
        <v>28.359375</v>
      </c>
      <c r="L48" s="15">
        <v>12.211722098842049</v>
      </c>
      <c r="M48" s="15">
        <v>1.7954242364948392</v>
      </c>
      <c r="N48" s="15">
        <v>760.20697826459991</v>
      </c>
    </row>
    <row r="49" spans="2:14" s="15" customFormat="1" x14ac:dyDescent="0.25">
      <c r="B49" s="15" t="str">
        <f>VLOOKUP(F49,[1]NUTS_Europa!$A$2:$C$81,2,FALSE)</f>
        <v>BE21</v>
      </c>
      <c r="C49" s="15">
        <f>VLOOKUP(F49,[1]NUTS_Europa!$A$2:$C$81,3,FALSE)</f>
        <v>250</v>
      </c>
      <c r="D49" s="15" t="str">
        <f>VLOOKUP(G49,[1]NUTS_Europa!$A$2:$C$81,2,FALSE)</f>
        <v>FRI3</v>
      </c>
      <c r="E49" s="15">
        <f>VLOOKUP(G49,[1]NUTS_Europa!$A$2:$C$81,3,FALSE)</f>
        <v>282</v>
      </c>
      <c r="F49" s="15">
        <v>41</v>
      </c>
      <c r="G49" s="15">
        <v>65</v>
      </c>
      <c r="H49" s="15">
        <v>455353.45213518891</v>
      </c>
      <c r="I49" s="15">
        <v>2076117.9936041534</v>
      </c>
      <c r="J49" s="15">
        <v>119215.969</v>
      </c>
      <c r="K49" s="15">
        <v>28.359375</v>
      </c>
      <c r="L49" s="15">
        <v>12.211722098842049</v>
      </c>
      <c r="M49" s="15">
        <v>1.7954242364948392</v>
      </c>
      <c r="N49" s="15">
        <v>760.20697826459991</v>
      </c>
    </row>
    <row r="50" spans="2:14" s="15" customFormat="1" x14ac:dyDescent="0.25">
      <c r="B50" s="15" t="str">
        <f>VLOOKUP(F50,NUTS_Europa!$A$2:$C$81,2,FALSE)</f>
        <v>BE23</v>
      </c>
      <c r="C50" s="15">
        <f>VLOOKUP(F50,NUTS_Europa!$A$2:$C$81,3,FALSE)</f>
        <v>220</v>
      </c>
      <c r="D50" s="15" t="str">
        <f>VLOOKUP(G50,NUTS_Europa!$A$2:$C$81,2,FALSE)</f>
        <v>ES12</v>
      </c>
      <c r="E50" s="15">
        <f>VLOOKUP(G50,NUTS_Europa!$A$2:$C$81,3,FALSE)</f>
        <v>163</v>
      </c>
      <c r="F50" s="15">
        <v>42</v>
      </c>
      <c r="G50" s="15">
        <v>52</v>
      </c>
      <c r="H50" s="15">
        <v>1532503.5733374432</v>
      </c>
      <c r="I50" s="15">
        <v>3118159.6515672943</v>
      </c>
      <c r="J50" s="15">
        <v>137713.6226</v>
      </c>
      <c r="K50" s="15">
        <v>57.03125</v>
      </c>
      <c r="L50" s="15">
        <v>16.964413108823159</v>
      </c>
      <c r="M50" s="15">
        <v>6.6429467237149025</v>
      </c>
      <c r="N50" s="15">
        <v>3085.0404340770574</v>
      </c>
    </row>
    <row r="51" spans="2:14" s="15" customFormat="1" x14ac:dyDescent="0.25">
      <c r="B51" s="15" t="str">
        <f>VLOOKUP(F51,NUTS_Europa!$A$2:$C$81,2,FALSE)</f>
        <v>BE23</v>
      </c>
      <c r="C51" s="15">
        <f>VLOOKUP(F51,NUTS_Europa!$A$2:$C$81,3,FALSE)</f>
        <v>220</v>
      </c>
      <c r="D51" s="15" t="str">
        <f>VLOOKUP(G51,NUTS_Europa!$A$2:$C$81,2,FALSE)</f>
        <v>FRD1</v>
      </c>
      <c r="E51" s="15">
        <f>VLOOKUP(G51,NUTS_Europa!$A$2:$C$81,3,FALSE)</f>
        <v>269</v>
      </c>
      <c r="F51" s="15">
        <v>42</v>
      </c>
      <c r="G51" s="15">
        <v>59</v>
      </c>
      <c r="H51" s="15">
        <v>4269008.5559245087</v>
      </c>
      <c r="I51" s="15">
        <v>1494713.3963242448</v>
      </c>
      <c r="J51" s="15">
        <v>115262.5922</v>
      </c>
      <c r="K51" s="15">
        <v>14.139843750000001</v>
      </c>
      <c r="L51" s="15">
        <v>15.878461311302416</v>
      </c>
      <c r="M51" s="15">
        <v>31.929362030304667</v>
      </c>
      <c r="N51" s="15">
        <v>14828.264773842575</v>
      </c>
    </row>
    <row r="52" spans="2:14" s="15" customFormat="1" x14ac:dyDescent="0.25">
      <c r="B52" s="15" t="str">
        <f>VLOOKUP(F52,NUTS_Europa!$A$2:$C$81,2,FALSE)</f>
        <v>BE25</v>
      </c>
      <c r="C52" s="15">
        <f>VLOOKUP(F52,NUTS_Europa!$A$2:$C$81,3,FALSE)</f>
        <v>220</v>
      </c>
      <c r="D52" s="15" t="str">
        <f>VLOOKUP(G52,NUTS_Europa!$A$2:$C$81,2,FALSE)</f>
        <v>FRD1</v>
      </c>
      <c r="E52" s="15">
        <f>VLOOKUP(G52,NUTS_Europa!$A$2:$C$81,3,FALSE)</f>
        <v>269</v>
      </c>
      <c r="F52" s="15">
        <v>43</v>
      </c>
      <c r="G52" s="15">
        <v>59</v>
      </c>
      <c r="H52" s="15">
        <v>3708286.6204605158</v>
      </c>
      <c r="I52" s="15">
        <v>1494713.3963242448</v>
      </c>
      <c r="J52" s="15">
        <v>199058.85829999999</v>
      </c>
      <c r="K52" s="15">
        <v>14.139843750000001</v>
      </c>
      <c r="L52" s="15">
        <v>15.878461311302416</v>
      </c>
      <c r="M52" s="15">
        <v>31.929362030304667</v>
      </c>
      <c r="N52" s="15">
        <v>14828.264773842575</v>
      </c>
    </row>
    <row r="53" spans="2:14" s="15" customFormat="1" x14ac:dyDescent="0.25">
      <c r="B53" s="15" t="str">
        <f>VLOOKUP(F53,NUTS_Europa!$A$2:$C$81,2,FALSE)</f>
        <v>BE25</v>
      </c>
      <c r="C53" s="15">
        <f>VLOOKUP(F53,NUTS_Europa!$A$2:$C$81,3,FALSE)</f>
        <v>220</v>
      </c>
      <c r="D53" s="15" t="str">
        <f>VLOOKUP(G53,NUTS_Europa!$A$2:$C$81,2,FALSE)</f>
        <v>PT18</v>
      </c>
      <c r="E53" s="15">
        <f>VLOOKUP(G53,NUTS_Europa!$A$2:$C$81,3,FALSE)</f>
        <v>61</v>
      </c>
      <c r="F53" s="15">
        <v>43</v>
      </c>
      <c r="G53" s="15">
        <v>80</v>
      </c>
      <c r="H53" s="15">
        <v>12356232.93160438</v>
      </c>
      <c r="I53" s="15">
        <v>4936261.7558359765</v>
      </c>
      <c r="J53" s="15">
        <v>117768.50930000001</v>
      </c>
      <c r="K53" s="15">
        <v>105.75546875000001</v>
      </c>
      <c r="L53" s="15">
        <v>12.441824180868656</v>
      </c>
      <c r="M53" s="15">
        <v>31.855913769457381</v>
      </c>
      <c r="N53" s="15">
        <v>18537.263499652392</v>
      </c>
    </row>
    <row r="54" spans="2:14" s="15" customFormat="1" x14ac:dyDescent="0.25">
      <c r="B54" s="15" t="str">
        <f>VLOOKUP(F54,NUTS_Europa!$A$2:$C$81,2,FALSE)</f>
        <v>DE50</v>
      </c>
      <c r="C54" s="15">
        <f>VLOOKUP(F54,NUTS_Europa!$A$2:$C$81,3,FALSE)</f>
        <v>1069</v>
      </c>
      <c r="D54" s="15" t="str">
        <f>VLOOKUP(G54,NUTS_Europa!$A$2:$C$81,2,FALSE)</f>
        <v>FRJ2</v>
      </c>
      <c r="E54" s="15">
        <f>VLOOKUP(G54,NUTS_Europa!$A$2:$C$81,3,FALSE)</f>
        <v>163</v>
      </c>
      <c r="F54" s="15">
        <v>44</v>
      </c>
      <c r="G54" s="15">
        <v>68</v>
      </c>
      <c r="H54" s="15">
        <v>2714958.3728162339</v>
      </c>
      <c r="I54" s="15">
        <v>4149101.7473190427</v>
      </c>
      <c r="J54" s="15">
        <v>122072.6309</v>
      </c>
      <c r="K54" s="15">
        <v>81.878906249999986</v>
      </c>
      <c r="L54" s="15">
        <v>14.413813290800263</v>
      </c>
      <c r="M54" s="15">
        <v>6.3143380939481384</v>
      </c>
      <c r="N54" s="15">
        <v>3085.0404340770574</v>
      </c>
    </row>
    <row r="55" spans="2:14" s="15" customFormat="1" x14ac:dyDescent="0.25">
      <c r="B55" s="15" t="str">
        <f>VLOOKUP(F55,NUTS_Europa!$A$2:$C$81,2,FALSE)</f>
        <v>DE50</v>
      </c>
      <c r="C55" s="15">
        <f>VLOOKUP(F55,NUTS_Europa!$A$2:$C$81,3,FALSE)</f>
        <v>1069</v>
      </c>
      <c r="D55" s="15" t="str">
        <f>VLOOKUP(G55,NUTS_Europa!$A$2:$C$81,2,FALSE)</f>
        <v>NL11</v>
      </c>
      <c r="E55" s="15">
        <f>VLOOKUP(G55,NUTS_Europa!$A$2:$C$81,3,FALSE)</f>
        <v>218</v>
      </c>
      <c r="F55" s="15">
        <v>44</v>
      </c>
      <c r="G55" s="15">
        <v>70</v>
      </c>
      <c r="H55" s="15">
        <v>2119760.6139630852</v>
      </c>
      <c r="I55" s="15">
        <v>1739418.1387460143</v>
      </c>
      <c r="J55" s="15">
        <v>120437.3524</v>
      </c>
      <c r="K55" s="15">
        <v>21.091406250000002</v>
      </c>
      <c r="L55" s="15">
        <v>9.3099557601351002</v>
      </c>
      <c r="M55" s="15">
        <v>8.5631856968119902</v>
      </c>
      <c r="N55" s="15">
        <v>5283.3813549476936</v>
      </c>
    </row>
    <row r="56" spans="2:14" s="15" customFormat="1" x14ac:dyDescent="0.25">
      <c r="B56" s="15" t="str">
        <f>VLOOKUP(F56,[1]NUTS_Europa!$A$2:$C$81,2,FALSE)</f>
        <v>DE60</v>
      </c>
      <c r="C56" s="15">
        <f>VLOOKUP(F56,[1]NUTS_Europa!$A$2:$C$81,3,FALSE)</f>
        <v>245</v>
      </c>
      <c r="D56" s="15" t="str">
        <f>VLOOKUP(G56,[1]NUTS_Europa!$A$2:$C$81,2,FALSE)</f>
        <v>FRE1</v>
      </c>
      <c r="E56" s="15">
        <f>VLOOKUP(G56,[1]NUTS_Europa!$A$2:$C$81,3,FALSE)</f>
        <v>235</v>
      </c>
      <c r="F56" s="15">
        <v>45</v>
      </c>
      <c r="G56" s="15">
        <v>61</v>
      </c>
      <c r="H56" s="15">
        <v>3313155.2047904497</v>
      </c>
      <c r="I56" s="15">
        <v>11910087.143901899</v>
      </c>
      <c r="J56" s="15">
        <v>137713.6226</v>
      </c>
      <c r="K56" s="15">
        <v>27.883593749999999</v>
      </c>
      <c r="L56" s="15">
        <v>12.75870177525902</v>
      </c>
      <c r="M56" s="15">
        <v>3.370857913388881</v>
      </c>
      <c r="N56" s="15">
        <v>1644.4693436659541</v>
      </c>
    </row>
    <row r="57" spans="2:14" s="15" customFormat="1" x14ac:dyDescent="0.25">
      <c r="B57" s="15" t="str">
        <f>VLOOKUP(F57,[1]NUTS_Europa!$A$2:$C$81,2,FALSE)</f>
        <v>DE60</v>
      </c>
      <c r="C57" s="15">
        <f>VLOOKUP(F57,[1]NUTS_Europa!$A$2:$C$81,3,FALSE)</f>
        <v>245</v>
      </c>
      <c r="D57" s="15" t="str">
        <f>VLOOKUP(G57,[1]NUTS_Europa!$A$2:$C$81,2,FALSE)</f>
        <v>FRF2</v>
      </c>
      <c r="E57" s="15">
        <f>VLOOKUP(G57,[1]NUTS_Europa!$A$2:$C$81,3,FALSE)</f>
        <v>235</v>
      </c>
      <c r="F57" s="15">
        <v>45</v>
      </c>
      <c r="G57" s="15">
        <v>67</v>
      </c>
      <c r="H57" s="15">
        <v>3849497.5656516254</v>
      </c>
      <c r="I57" s="15">
        <v>11910087.143901899</v>
      </c>
      <c r="J57" s="15">
        <v>145035.59770000001</v>
      </c>
      <c r="K57" s="15">
        <v>27.883593749999999</v>
      </c>
      <c r="L57" s="15">
        <v>12.75870177525902</v>
      </c>
      <c r="M57" s="15">
        <v>3.370857913388881</v>
      </c>
      <c r="N57" s="15">
        <v>1644.4693436659541</v>
      </c>
    </row>
    <row r="58" spans="2:14" s="15" customFormat="1" x14ac:dyDescent="0.25">
      <c r="B58" s="15" t="str">
        <f>VLOOKUP(F58,[1]NUTS_Europa!$A$2:$C$81,2,FALSE)</f>
        <v>DE80</v>
      </c>
      <c r="C58" s="15">
        <f>VLOOKUP(F58,[1]NUTS_Europa!$A$2:$C$81,3,FALSE)</f>
        <v>245</v>
      </c>
      <c r="D58" s="15" t="str">
        <f>VLOOKUP(G58,[1]NUTS_Europa!$A$2:$C$81,2,FALSE)</f>
        <v>ES11</v>
      </c>
      <c r="E58" s="15">
        <f>VLOOKUP(G58,[1]NUTS_Europa!$A$2:$C$81,3,FALSE)</f>
        <v>285</v>
      </c>
      <c r="F58" s="15">
        <v>46</v>
      </c>
      <c r="G58" s="15">
        <v>51</v>
      </c>
      <c r="H58" s="15">
        <v>37151.401480135915</v>
      </c>
      <c r="I58" s="15">
        <v>14917205.117756888</v>
      </c>
      <c r="J58" s="15">
        <v>127001.217</v>
      </c>
      <c r="K58" s="15">
        <v>78.589062499999997</v>
      </c>
      <c r="L58" s="15">
        <v>13.885408760370147</v>
      </c>
      <c r="M58" s="15">
        <v>3.1948865631353671E-2</v>
      </c>
      <c r="N58" s="15">
        <v>15.609481283570693</v>
      </c>
    </row>
    <row r="59" spans="2:14" s="15" customFormat="1" x14ac:dyDescent="0.25">
      <c r="B59" s="15" t="str">
        <f>VLOOKUP(F59,[1]NUTS_Europa!$A$2:$C$81,2,FALSE)</f>
        <v>DE80</v>
      </c>
      <c r="C59" s="15">
        <f>VLOOKUP(F59,[1]NUTS_Europa!$A$2:$C$81,3,FALSE)</f>
        <v>245</v>
      </c>
      <c r="D59" s="15" t="str">
        <f>VLOOKUP(G59,[1]NUTS_Europa!$A$2:$C$81,2,FALSE)</f>
        <v>ES13</v>
      </c>
      <c r="E59" s="15">
        <f>VLOOKUP(G59,[1]NUTS_Europa!$A$2:$C$81,3,FALSE)</f>
        <v>285</v>
      </c>
      <c r="F59" s="15">
        <v>46</v>
      </c>
      <c r="G59" s="15">
        <v>53</v>
      </c>
      <c r="H59" s="15">
        <v>43894.338376568929</v>
      </c>
      <c r="I59" s="15">
        <v>14917205.117756888</v>
      </c>
      <c r="J59" s="15">
        <v>117768.50930000001</v>
      </c>
      <c r="K59" s="15">
        <v>78.589062499999997</v>
      </c>
      <c r="L59" s="15">
        <v>13.885408760370147</v>
      </c>
      <c r="M59" s="15">
        <v>3.1948865631353671E-2</v>
      </c>
      <c r="N59" s="15">
        <v>15.609481283570693</v>
      </c>
    </row>
    <row r="60" spans="2:14" s="15" customFormat="1" x14ac:dyDescent="0.25">
      <c r="B60" s="15" t="str">
        <f>VLOOKUP(F60,[1]NUTS_Europa!$A$2:$C$81,2,FALSE)</f>
        <v>DE93</v>
      </c>
      <c r="C60" s="15">
        <f>VLOOKUP(F60,[1]NUTS_Europa!$A$2:$C$81,3,FALSE)</f>
        <v>245</v>
      </c>
      <c r="D60" s="15" t="str">
        <f>VLOOKUP(G60,[1]NUTS_Europa!$A$2:$C$81,2,FALSE)</f>
        <v>FRI1</v>
      </c>
      <c r="E60" s="15">
        <f>VLOOKUP(G60,[1]NUTS_Europa!$A$2:$C$81,3,FALSE)</f>
        <v>275</v>
      </c>
      <c r="F60" s="15">
        <v>47</v>
      </c>
      <c r="G60" s="15">
        <v>64</v>
      </c>
      <c r="H60" s="15">
        <v>506113.60095341731</v>
      </c>
      <c r="I60" s="15">
        <v>14545207.363796838</v>
      </c>
      <c r="J60" s="15">
        <v>154854.3009</v>
      </c>
      <c r="K60" s="15">
        <v>92.96875</v>
      </c>
      <c r="L60" s="15">
        <v>12.723461313912038</v>
      </c>
      <c r="M60" s="15">
        <v>0.45629654533098518</v>
      </c>
      <c r="N60" s="15">
        <v>193.20214736314847</v>
      </c>
    </row>
    <row r="61" spans="2:14" s="15" customFormat="1" x14ac:dyDescent="0.25">
      <c r="B61" s="15" t="str">
        <f>VLOOKUP(F61,[1]NUTS_Europa!$A$2:$C$81,2,FALSE)</f>
        <v>DE93</v>
      </c>
      <c r="C61" s="15">
        <f>VLOOKUP(F61,[1]NUTS_Europa!$A$2:$C$81,3,FALSE)</f>
        <v>245</v>
      </c>
      <c r="D61" s="15" t="str">
        <f>VLOOKUP(G61,[1]NUTS_Europa!$A$2:$C$81,2,FALSE)</f>
        <v>FRI2</v>
      </c>
      <c r="E61" s="15">
        <f>VLOOKUP(G61,[1]NUTS_Europa!$A$2:$C$81,3,FALSE)</f>
        <v>275</v>
      </c>
      <c r="F61" s="15">
        <v>47</v>
      </c>
      <c r="G61" s="15">
        <v>69</v>
      </c>
      <c r="H61" s="15">
        <v>472628.57758102583</v>
      </c>
      <c r="I61" s="15">
        <v>14545207.363796838</v>
      </c>
      <c r="J61" s="15">
        <v>114346.8514</v>
      </c>
      <c r="K61" s="15">
        <v>92.96875</v>
      </c>
      <c r="L61" s="15">
        <v>12.723461313912038</v>
      </c>
      <c r="M61" s="15">
        <v>0.45629654533098518</v>
      </c>
      <c r="N61" s="15">
        <v>193.20214736314847</v>
      </c>
    </row>
    <row r="62" spans="2:14" s="15" customFormat="1" x14ac:dyDescent="0.25">
      <c r="B62" s="15" t="str">
        <f>VLOOKUP(F62,NUTS_Europa!$A$2:$C$81,2,FALSE)</f>
        <v>DE94</v>
      </c>
      <c r="C62" s="15">
        <f>VLOOKUP(F62,NUTS_Europa!$A$2:$C$81,3,FALSE)</f>
        <v>1069</v>
      </c>
      <c r="D62" s="15" t="str">
        <f>VLOOKUP(G62,NUTS_Europa!$A$2:$C$81,2,FALSE)</f>
        <v>ES12</v>
      </c>
      <c r="E62" s="15">
        <f>VLOOKUP(G62,NUTS_Europa!$A$2:$C$81,3,FALSE)</f>
        <v>163</v>
      </c>
      <c r="F62" s="15">
        <v>48</v>
      </c>
      <c r="G62" s="15">
        <v>52</v>
      </c>
      <c r="H62" s="15">
        <v>1884573.4643778829</v>
      </c>
      <c r="I62" s="15">
        <v>4149101.7473190427</v>
      </c>
      <c r="J62" s="15">
        <v>123614.25509999999</v>
      </c>
      <c r="K62" s="15">
        <v>81.878906249999986</v>
      </c>
      <c r="L62" s="15">
        <v>14.413813290800263</v>
      </c>
      <c r="M62" s="15">
        <v>6.3143380939481384</v>
      </c>
      <c r="N62" s="15">
        <v>3085.0404340770574</v>
      </c>
    </row>
    <row r="63" spans="2:14" s="15" customFormat="1" x14ac:dyDescent="0.25">
      <c r="B63" s="15" t="str">
        <f>VLOOKUP(F63,NUTS_Europa!$A$2:$C$81,2,FALSE)</f>
        <v>DE94</v>
      </c>
      <c r="C63" s="15">
        <f>VLOOKUP(F63,NUTS_Europa!$A$2:$C$81,3,FALSE)</f>
        <v>1069</v>
      </c>
      <c r="D63" s="15" t="str">
        <f>VLOOKUP(G63,NUTS_Europa!$A$2:$C$81,2,FALSE)</f>
        <v>NL11</v>
      </c>
      <c r="E63" s="15">
        <f>VLOOKUP(G63,NUTS_Europa!$A$2:$C$81,3,FALSE)</f>
        <v>218</v>
      </c>
      <c r="F63" s="15">
        <v>48</v>
      </c>
      <c r="G63" s="15">
        <v>70</v>
      </c>
      <c r="H63" s="15">
        <v>2452740.4404773084</v>
      </c>
      <c r="I63" s="15">
        <v>1739418.1387460143</v>
      </c>
      <c r="J63" s="15">
        <v>135416.16140000001</v>
      </c>
      <c r="K63" s="15">
        <v>21.091406250000002</v>
      </c>
      <c r="L63" s="15">
        <v>9.3099557601351002</v>
      </c>
      <c r="M63" s="15">
        <v>8.5631856968119902</v>
      </c>
      <c r="N63" s="15">
        <v>5283.3813549476936</v>
      </c>
    </row>
    <row r="64" spans="2:14" s="15" customFormat="1" x14ac:dyDescent="0.25">
      <c r="B64" s="15" t="str">
        <f>VLOOKUP(F64,[1]NUTS_Europa!$A$2:$C$81,2,FALSE)</f>
        <v>DEA1</v>
      </c>
      <c r="C64" s="15">
        <f>VLOOKUP(F64,[1]NUTS_Europa!$A$2:$C$81,3,FALSE)</f>
        <v>245</v>
      </c>
      <c r="D64" s="15" t="str">
        <f>VLOOKUP(G64,[1]NUTS_Europa!$A$2:$C$81,2,FALSE)</f>
        <v>ES11</v>
      </c>
      <c r="E64" s="15">
        <f>VLOOKUP(G64,[1]NUTS_Europa!$A$2:$C$81,3,FALSE)</f>
        <v>285</v>
      </c>
      <c r="F64" s="15">
        <v>49</v>
      </c>
      <c r="G64" s="15">
        <v>51</v>
      </c>
      <c r="H64" s="15">
        <v>35942.181793541546</v>
      </c>
      <c r="I64" s="15">
        <v>14917205.117756888</v>
      </c>
      <c r="J64" s="15">
        <v>176841.96369999999</v>
      </c>
      <c r="K64" s="15">
        <v>78.589062499999997</v>
      </c>
      <c r="L64" s="15">
        <v>13.885408760370147</v>
      </c>
      <c r="M64" s="15">
        <v>3.1948865631353671E-2</v>
      </c>
      <c r="N64" s="15">
        <v>15.609481283570693</v>
      </c>
    </row>
    <row r="65" spans="2:14" s="15" customFormat="1" x14ac:dyDescent="0.25">
      <c r="B65" s="15" t="str">
        <f>VLOOKUP(F65,[1]NUTS_Europa!$A$2:$C$81,2,FALSE)</f>
        <v>DEA1</v>
      </c>
      <c r="C65" s="15">
        <f>VLOOKUP(F65,[1]NUTS_Europa!$A$2:$C$81,3,FALSE)</f>
        <v>245</v>
      </c>
      <c r="D65" s="15" t="str">
        <f>VLOOKUP(G65,[1]NUTS_Europa!$A$2:$C$81,2,FALSE)</f>
        <v>ES13</v>
      </c>
      <c r="E65" s="15">
        <f>VLOOKUP(G65,[1]NUTS_Europa!$A$2:$C$81,3,FALSE)</f>
        <v>285</v>
      </c>
      <c r="F65" s="15">
        <v>49</v>
      </c>
      <c r="G65" s="15">
        <v>53</v>
      </c>
      <c r="H65" s="15">
        <v>42685.118689974559</v>
      </c>
      <c r="I65" s="15">
        <v>14917205.117756888</v>
      </c>
      <c r="J65" s="15">
        <v>199058.85829999999</v>
      </c>
      <c r="K65" s="15">
        <v>78.589062499999997</v>
      </c>
      <c r="L65" s="15">
        <v>13.885408760370147</v>
      </c>
      <c r="M65" s="15">
        <v>3.1948865631353671E-2</v>
      </c>
      <c r="N65" s="15">
        <v>15.609481283570693</v>
      </c>
    </row>
    <row r="66" spans="2:14" s="15" customFormat="1" x14ac:dyDescent="0.25">
      <c r="B66" s="15" t="str">
        <f>VLOOKUP(F66,[1]NUTS_Europa!$A$2:$C$81,2,FALSE)</f>
        <v>DEF0</v>
      </c>
      <c r="C66" s="15">
        <f>VLOOKUP(F66,[1]NUTS_Europa!$A$2:$C$81,3,FALSE)</f>
        <v>245</v>
      </c>
      <c r="D66" s="15" t="str">
        <f>VLOOKUP(G66,[1]NUTS_Europa!$A$2:$C$81,2,FALSE)</f>
        <v>FRE1</v>
      </c>
      <c r="E66" s="15">
        <f>VLOOKUP(G66,[1]NUTS_Europa!$A$2:$C$81,3,FALSE)</f>
        <v>235</v>
      </c>
      <c r="F66" s="15">
        <v>50</v>
      </c>
      <c r="G66" s="15">
        <v>61</v>
      </c>
      <c r="H66" s="15">
        <v>3228946.8631093469</v>
      </c>
      <c r="I66" s="15">
        <v>11910087.143901899</v>
      </c>
      <c r="J66" s="15">
        <v>163171.4883</v>
      </c>
      <c r="K66" s="15">
        <v>27.883593749999999</v>
      </c>
      <c r="L66" s="15">
        <v>12.75870177525902</v>
      </c>
      <c r="M66" s="15">
        <v>3.370857913388881</v>
      </c>
      <c r="N66" s="15">
        <v>1644.4693436659541</v>
      </c>
    </row>
    <row r="67" spans="2:14" s="15" customFormat="1" x14ac:dyDescent="0.25">
      <c r="B67" s="15" t="str">
        <f>VLOOKUP(F67,[1]NUTS_Europa!$A$2:$C$81,2,FALSE)</f>
        <v>DEF0</v>
      </c>
      <c r="C67" s="15">
        <f>VLOOKUP(F67,[1]NUTS_Europa!$A$2:$C$81,3,FALSE)</f>
        <v>245</v>
      </c>
      <c r="D67" s="15" t="str">
        <f>VLOOKUP(G67,[1]NUTS_Europa!$A$2:$C$81,2,FALSE)</f>
        <v>FRF2</v>
      </c>
      <c r="E67" s="15">
        <f>VLOOKUP(G67,[1]NUTS_Europa!$A$2:$C$81,3,FALSE)</f>
        <v>235</v>
      </c>
      <c r="F67" s="15">
        <v>50</v>
      </c>
      <c r="G67" s="15">
        <v>67</v>
      </c>
      <c r="H67" s="15">
        <v>3765289.2239705231</v>
      </c>
      <c r="I67" s="15">
        <v>11910087.143901899</v>
      </c>
      <c r="J67" s="15">
        <v>142392.87169999999</v>
      </c>
      <c r="K67" s="15">
        <v>27.883593749999999</v>
      </c>
      <c r="L67" s="15">
        <v>12.75870177525902</v>
      </c>
      <c r="M67" s="15">
        <v>3.370857913388881</v>
      </c>
      <c r="N67" s="15">
        <v>1644.4693436659541</v>
      </c>
    </row>
    <row r="68" spans="2:14" s="15" customFormat="1" x14ac:dyDescent="0.25">
      <c r="B68" s="15" t="str">
        <f>VLOOKUP(F68,NUTS_Europa!$A$2:$C$81,2,FALSE)</f>
        <v>ES21</v>
      </c>
      <c r="C68" s="15">
        <f>VLOOKUP(F68,NUTS_Europa!$A$2:$C$81,3,FALSE)</f>
        <v>1063</v>
      </c>
      <c r="D68" s="15" t="str">
        <f>VLOOKUP(G68,NUTS_Europa!$A$2:$C$81,2,FALSE)</f>
        <v>ES61</v>
      </c>
      <c r="E68" s="15">
        <f>VLOOKUP(G68,NUTS_Europa!$A$2:$C$81,3,FALSE)</f>
        <v>297</v>
      </c>
      <c r="F68" s="15">
        <v>54</v>
      </c>
      <c r="G68" s="15">
        <v>57</v>
      </c>
      <c r="H68" s="15">
        <v>1055817.9199836885</v>
      </c>
      <c r="I68" s="15">
        <v>10840391.919158749</v>
      </c>
      <c r="J68" s="15">
        <v>199597.76430000001</v>
      </c>
      <c r="K68" s="15">
        <v>45.78125</v>
      </c>
      <c r="L68" s="15">
        <v>10.567403971923458</v>
      </c>
      <c r="M68" s="15">
        <v>1.5618802595213872</v>
      </c>
      <c r="N68" s="15">
        <v>901.90166294440382</v>
      </c>
    </row>
    <row r="69" spans="2:14" s="15" customFormat="1" x14ac:dyDescent="0.25">
      <c r="B69" s="15" t="str">
        <f>VLOOKUP(F69,NUTS_Europa!$A$2:$C$81,2,FALSE)</f>
        <v>ES21</v>
      </c>
      <c r="C69" s="15">
        <f>VLOOKUP(F69,NUTS_Europa!$A$2:$C$81,3,FALSE)</f>
        <v>1063</v>
      </c>
      <c r="D69" s="15" t="str">
        <f>VLOOKUP(G69,NUTS_Europa!$A$2:$C$81,2,FALSE)</f>
        <v>FRD2</v>
      </c>
      <c r="E69" s="15">
        <f>VLOOKUP(G69,NUTS_Europa!$A$2:$C$81,3,FALSE)</f>
        <v>271</v>
      </c>
      <c r="F69" s="15">
        <v>54</v>
      </c>
      <c r="G69" s="15">
        <v>60</v>
      </c>
      <c r="H69" s="15">
        <v>278286.24218795553</v>
      </c>
      <c r="I69" s="15">
        <v>14430440.247380471</v>
      </c>
      <c r="J69" s="15">
        <v>159445.52859999999</v>
      </c>
      <c r="K69" s="15">
        <v>130.390625</v>
      </c>
      <c r="L69" s="15">
        <v>12.929406076369155</v>
      </c>
      <c r="M69" s="15">
        <v>0.66225069600316533</v>
      </c>
      <c r="N69" s="15">
        <v>323.56046576339998</v>
      </c>
    </row>
    <row r="70" spans="2:14" s="15" customFormat="1" x14ac:dyDescent="0.25">
      <c r="B70" s="15" t="str">
        <f>VLOOKUP(F70,NUTS_Europa!$A$2:$C$81,2,FALSE)</f>
        <v>ES51</v>
      </c>
      <c r="C70" s="15">
        <f>VLOOKUP(F70,NUTS_Europa!$A$2:$C$81,3,FALSE)</f>
        <v>1064</v>
      </c>
      <c r="D70" s="15" t="str">
        <f>VLOOKUP(G70,NUTS_Europa!$A$2:$C$81,2,FALSE)</f>
        <v>ES62</v>
      </c>
      <c r="E70" s="15">
        <f>VLOOKUP(G70,NUTS_Europa!$A$2:$C$81,3,FALSE)</f>
        <v>462</v>
      </c>
      <c r="F70" s="15">
        <v>55</v>
      </c>
      <c r="G70" s="15">
        <v>58</v>
      </c>
      <c r="H70" s="15">
        <v>1046641.3763820025</v>
      </c>
      <c r="I70" s="15">
        <v>1608322.0278015013</v>
      </c>
      <c r="J70" s="15">
        <v>114203.5226</v>
      </c>
      <c r="K70" s="15">
        <v>26.015625</v>
      </c>
      <c r="L70" s="15">
        <v>7.2342667400980574</v>
      </c>
      <c r="M70" s="15">
        <v>1.6887113417134167</v>
      </c>
      <c r="N70" s="15">
        <v>975.13977658640761</v>
      </c>
    </row>
    <row r="71" spans="2:14" s="15" customFormat="1" x14ac:dyDescent="0.25">
      <c r="B71" s="15" t="str">
        <f>VLOOKUP(F71,NUTS_Europa!$A$2:$C$81,2,FALSE)</f>
        <v>ES51</v>
      </c>
      <c r="C71" s="15">
        <f>VLOOKUP(F71,NUTS_Europa!$A$2:$C$81,3,FALSE)</f>
        <v>1064</v>
      </c>
      <c r="D71" s="15" t="str">
        <f>VLOOKUP(G71,NUTS_Europa!$A$2:$C$81,2,FALSE)</f>
        <v>FRD2</v>
      </c>
      <c r="E71" s="15">
        <f>VLOOKUP(G71,NUTS_Europa!$A$2:$C$81,3,FALSE)</f>
        <v>271</v>
      </c>
      <c r="F71" s="15">
        <v>55</v>
      </c>
      <c r="G71" s="15">
        <v>60</v>
      </c>
      <c r="H71" s="15">
        <v>170363.52098564262</v>
      </c>
      <c r="I71" s="15">
        <v>5524323.5733955838</v>
      </c>
      <c r="J71" s="15">
        <v>507158.32770000002</v>
      </c>
      <c r="K71" s="15">
        <v>120.390625</v>
      </c>
      <c r="L71" s="15">
        <v>8.9692042302829353</v>
      </c>
      <c r="M71" s="15">
        <v>0.66225069600316533</v>
      </c>
      <c r="N71" s="15">
        <v>323.56046576339998</v>
      </c>
    </row>
    <row r="72" spans="2:14" s="15" customFormat="1" x14ac:dyDescent="0.25">
      <c r="B72" s="15" t="str">
        <f>VLOOKUP(F72,NUTS_Europa!$A$2:$C$81,2,FALSE)</f>
        <v>ES52</v>
      </c>
      <c r="C72" s="15">
        <f>VLOOKUP(F72,NUTS_Europa!$A$2:$C$81,3,FALSE)</f>
        <v>1063</v>
      </c>
      <c r="D72" s="15" t="str">
        <f>VLOOKUP(G72,NUTS_Europa!$A$2:$C$81,2,FALSE)</f>
        <v>ES61</v>
      </c>
      <c r="E72" s="15">
        <f>VLOOKUP(G72,NUTS_Europa!$A$2:$C$81,3,FALSE)</f>
        <v>297</v>
      </c>
      <c r="F72" s="15">
        <v>56</v>
      </c>
      <c r="G72" s="15">
        <v>57</v>
      </c>
      <c r="H72" s="15">
        <v>766873.88042286399</v>
      </c>
      <c r="I72" s="15">
        <v>10840391.919158749</v>
      </c>
      <c r="J72" s="15">
        <v>176841.96369999999</v>
      </c>
      <c r="K72" s="15">
        <v>45.78125</v>
      </c>
      <c r="L72" s="15">
        <v>10.567403971923458</v>
      </c>
      <c r="M72" s="15">
        <v>1.5618802595213872</v>
      </c>
      <c r="N72" s="15">
        <v>901.90166294440382</v>
      </c>
    </row>
    <row r="73" spans="2:14" s="15" customFormat="1" x14ac:dyDescent="0.25">
      <c r="B73" s="15" t="str">
        <f>VLOOKUP(F73,NUTS_Europa!$A$2:$C$81,2,FALSE)</f>
        <v>ES52</v>
      </c>
      <c r="C73" s="15">
        <f>VLOOKUP(F73,NUTS_Europa!$A$2:$C$81,3,FALSE)</f>
        <v>1063</v>
      </c>
      <c r="D73" s="15" t="str">
        <f>VLOOKUP(G73,NUTS_Europa!$A$2:$C$81,2,FALSE)</f>
        <v>ES62</v>
      </c>
      <c r="E73" s="15">
        <f>VLOOKUP(G73,NUTS_Europa!$A$2:$C$81,3,FALSE)</f>
        <v>462</v>
      </c>
      <c r="F73" s="15">
        <v>56</v>
      </c>
      <c r="G73" s="15">
        <v>58</v>
      </c>
      <c r="H73" s="15">
        <v>1058334.6872627917</v>
      </c>
      <c r="I73" s="15">
        <v>10513576.16147349</v>
      </c>
      <c r="J73" s="15">
        <v>163171.4883</v>
      </c>
      <c r="K73" s="15">
        <v>35.9375</v>
      </c>
      <c r="L73" s="15">
        <v>11.194468586184277</v>
      </c>
      <c r="M73" s="15">
        <v>1.6887113417134167</v>
      </c>
      <c r="N73" s="15">
        <v>975.13977658640761</v>
      </c>
    </row>
    <row r="74" spans="2:14" s="15" customFormat="1" x14ac:dyDescent="0.25">
      <c r="B74" s="15" t="str">
        <f>VLOOKUP(F74,NUTS_Europa!$A$2:$C$81,2,FALSE)</f>
        <v>FRJ1</v>
      </c>
      <c r="C74" s="15">
        <f>VLOOKUP(F74,NUTS_Europa!$A$2:$C$81,3,FALSE)</f>
        <v>1064</v>
      </c>
      <c r="D74" s="15" t="str">
        <f>VLOOKUP(G74,NUTS_Europa!$A$2:$C$81,2,FALSE)</f>
        <v>PT16</v>
      </c>
      <c r="E74" s="15">
        <f>VLOOKUP(G74,NUTS_Europa!$A$2:$C$81,3,FALSE)</f>
        <v>294</v>
      </c>
      <c r="F74" s="15">
        <v>66</v>
      </c>
      <c r="G74" s="15">
        <v>78</v>
      </c>
      <c r="H74" s="15">
        <v>2583570.531917097</v>
      </c>
      <c r="I74" s="15">
        <v>2575053.7374878535</v>
      </c>
      <c r="J74" s="15">
        <v>119215.969</v>
      </c>
      <c r="K74" s="15">
        <v>48.385156250000001</v>
      </c>
      <c r="L74" s="15">
        <v>8.284423454229195</v>
      </c>
      <c r="M74" s="15">
        <v>4.8926926193771338</v>
      </c>
      <c r="N74" s="15">
        <v>2825.2662665986036</v>
      </c>
    </row>
    <row r="75" spans="2:14" s="15" customFormat="1" x14ac:dyDescent="0.25">
      <c r="B75" s="15" t="str">
        <f>VLOOKUP(F75,NUTS_Europa!$A$2:$C$81,2,FALSE)</f>
        <v>FRJ1</v>
      </c>
      <c r="C75" s="15">
        <f>VLOOKUP(F75,NUTS_Europa!$A$2:$C$81,3,FALSE)</f>
        <v>1064</v>
      </c>
      <c r="D75" s="15" t="str">
        <f>VLOOKUP(G75,NUTS_Europa!$A$2:$C$81,2,FALSE)</f>
        <v>PT17</v>
      </c>
      <c r="E75" s="15">
        <f>VLOOKUP(G75,NUTS_Europa!$A$2:$C$81,3,FALSE)</f>
        <v>297</v>
      </c>
      <c r="F75" s="15">
        <v>66</v>
      </c>
      <c r="G75" s="15">
        <v>79</v>
      </c>
      <c r="H75" s="15">
        <v>837768.38350014319</v>
      </c>
      <c r="I75" s="15">
        <v>1961327.6226981096</v>
      </c>
      <c r="J75" s="15">
        <v>192445.7181</v>
      </c>
      <c r="K75" s="15">
        <v>36.171875</v>
      </c>
      <c r="L75" s="15">
        <v>6.6072021258372384</v>
      </c>
      <c r="M75" s="15">
        <v>1.5618802595213872</v>
      </c>
      <c r="N75" s="15">
        <v>901.90166294440382</v>
      </c>
    </row>
    <row r="76" spans="2:14" s="15" customFormat="1" x14ac:dyDescent="0.25">
      <c r="B76" s="15" t="str">
        <f>VLOOKUP(F76,NUTS_Europa!$A$2:$C$81,2,FALSE)</f>
        <v>NL12</v>
      </c>
      <c r="C76" s="15">
        <f>VLOOKUP(F76,NUTS_Europa!$A$2:$C$81,3,FALSE)</f>
        <v>250</v>
      </c>
      <c r="D76" s="15" t="str">
        <f>VLOOKUP(G76,NUTS_Europa!$A$2:$C$81,2,FALSE)</f>
        <v>NL34</v>
      </c>
      <c r="E76" s="15">
        <f>VLOOKUP(G76,NUTS_Europa!$A$2:$C$81,3,FALSE)</f>
        <v>218</v>
      </c>
      <c r="F76" s="15">
        <v>71</v>
      </c>
      <c r="G76" s="15">
        <v>74</v>
      </c>
      <c r="H76" s="15">
        <v>3120781.1140988171</v>
      </c>
      <c r="I76" s="15">
        <v>1252135.4670519007</v>
      </c>
      <c r="J76" s="15">
        <v>117768.50930000001</v>
      </c>
      <c r="K76" s="15">
        <v>5.3125</v>
      </c>
      <c r="L76" s="15">
        <v>9.0064675580206011</v>
      </c>
      <c r="M76" s="15">
        <v>10.227434299258285</v>
      </c>
      <c r="N76" s="15">
        <v>5283.3813549476936</v>
      </c>
    </row>
    <row r="77" spans="2:14" s="15" customFormat="1" x14ac:dyDescent="0.25">
      <c r="B77" s="15" t="str">
        <f>VLOOKUP(F77,NUTS_Europa!$A$2:$C$81,2,FALSE)</f>
        <v>NL12</v>
      </c>
      <c r="C77" s="15">
        <f>VLOOKUP(F77,NUTS_Europa!$A$2:$C$81,3,FALSE)</f>
        <v>250</v>
      </c>
      <c r="D77" s="15" t="str">
        <f>VLOOKUP(G77,NUTS_Europa!$A$2:$C$81,2,FALSE)</f>
        <v>NL41</v>
      </c>
      <c r="E77" s="15">
        <f>VLOOKUP(G77,NUTS_Europa!$A$2:$C$81,3,FALSE)</f>
        <v>218</v>
      </c>
      <c r="F77" s="15">
        <v>71</v>
      </c>
      <c r="G77" s="15">
        <v>75</v>
      </c>
      <c r="H77" s="15">
        <v>2739241.7295512701</v>
      </c>
      <c r="I77" s="15">
        <v>1252135.4670519007</v>
      </c>
      <c r="J77" s="15">
        <v>126450.71709999999</v>
      </c>
      <c r="K77" s="15">
        <v>5.3125</v>
      </c>
      <c r="L77" s="15">
        <v>9.0064675580206011</v>
      </c>
      <c r="M77" s="15">
        <v>10.227434299258285</v>
      </c>
      <c r="N77" s="15">
        <v>5283.3813549476936</v>
      </c>
    </row>
    <row r="78" spans="2:14" s="15" customFormat="1" x14ac:dyDescent="0.25">
      <c r="B78" s="15" t="str">
        <f>VLOOKUP(F78,NUTS_Europa!$A$2:$C$81,2,FALSE)</f>
        <v>NL32</v>
      </c>
      <c r="C78" s="15">
        <f>VLOOKUP(F78,NUTS_Europa!$A$2:$C$81,3,FALSE)</f>
        <v>253</v>
      </c>
      <c r="D78" s="15" t="str">
        <f>VLOOKUP(G78,NUTS_Europa!$A$2:$C$81,2,FALSE)</f>
        <v>NL41</v>
      </c>
      <c r="E78" s="15">
        <f>VLOOKUP(G78,NUTS_Europa!$A$2:$C$81,3,FALSE)</f>
        <v>218</v>
      </c>
      <c r="F78" s="15">
        <v>72</v>
      </c>
      <c r="G78" s="15">
        <v>75</v>
      </c>
      <c r="H78" s="15">
        <v>2292466.2787158489</v>
      </c>
      <c r="I78" s="15">
        <v>1516311.2202177371</v>
      </c>
      <c r="J78" s="15">
        <v>159445.52859999999</v>
      </c>
      <c r="K78" s="15">
        <v>13.983593750000001</v>
      </c>
      <c r="L78" s="15">
        <v>10.870702352446745</v>
      </c>
      <c r="M78" s="15">
        <v>10.227434299258285</v>
      </c>
      <c r="N78" s="15">
        <v>5283.3813549476936</v>
      </c>
    </row>
    <row r="79" spans="2:14" s="15" customFormat="1" x14ac:dyDescent="0.25">
      <c r="B79" s="15" t="str">
        <f>VLOOKUP(F79,NUTS_Europa!$A$2:$C$81,2,FALSE)</f>
        <v>NL32</v>
      </c>
      <c r="C79" s="15">
        <f>VLOOKUP(F79,NUTS_Europa!$A$2:$C$81,3,FALSE)</f>
        <v>253</v>
      </c>
      <c r="D79" s="15" t="str">
        <f>VLOOKUP(G79,NUTS_Europa!$A$2:$C$81,2,FALSE)</f>
        <v>PT11</v>
      </c>
      <c r="E79" s="15">
        <f>VLOOKUP(G79,NUTS_Europa!$A$2:$C$81,3,FALSE)</f>
        <v>288</v>
      </c>
      <c r="F79" s="15">
        <v>72</v>
      </c>
      <c r="G79" s="15">
        <v>76</v>
      </c>
      <c r="H79" s="15">
        <v>593261.54343220894</v>
      </c>
      <c r="I79" s="15">
        <v>3695053.2636381858</v>
      </c>
      <c r="J79" s="15">
        <v>114346.8514</v>
      </c>
      <c r="K79" s="15">
        <v>69.30859375</v>
      </c>
      <c r="L79" s="15">
        <v>12.259423051296757</v>
      </c>
      <c r="M79" s="15">
        <v>1.9658765183519373</v>
      </c>
      <c r="N79" s="15">
        <v>960.48207385839237</v>
      </c>
    </row>
    <row r="80" spans="2:14" s="15" customFormat="1" x14ac:dyDescent="0.25">
      <c r="B80" s="15" t="str">
        <f>VLOOKUP(F80,NUTS_Europa!$A$2:$C$81,2,FALSE)</f>
        <v>NL33</v>
      </c>
      <c r="C80" s="15">
        <f>VLOOKUP(F80,NUTS_Europa!$A$2:$C$81,3,FALSE)</f>
        <v>220</v>
      </c>
      <c r="D80" s="15" t="str">
        <f>VLOOKUP(G80,NUTS_Europa!$A$2:$C$81,2,FALSE)</f>
        <v>NL34</v>
      </c>
      <c r="E80" s="15">
        <f>VLOOKUP(G80,NUTS_Europa!$A$2:$C$81,3,FALSE)</f>
        <v>218</v>
      </c>
      <c r="F80" s="15">
        <v>73</v>
      </c>
      <c r="G80" s="15">
        <v>74</v>
      </c>
      <c r="H80" s="15">
        <v>2814726.8008172144</v>
      </c>
      <c r="I80" s="15">
        <v>1258682.7088393571</v>
      </c>
      <c r="J80" s="15">
        <v>145277.79319999999</v>
      </c>
      <c r="K80" s="15">
        <v>9.765625</v>
      </c>
      <c r="L80" s="15">
        <v>11.860555578157992</v>
      </c>
      <c r="M80" s="15">
        <v>9.1259545631150463</v>
      </c>
      <c r="N80" s="15">
        <v>5283.3813549476936</v>
      </c>
    </row>
    <row r="81" spans="2:29" s="15" customFormat="1" x14ac:dyDescent="0.25">
      <c r="B81" s="15" t="str">
        <f>VLOOKUP(F81,NUTS_Europa!$A$2:$C$81,2,FALSE)</f>
        <v>NL33</v>
      </c>
      <c r="C81" s="15">
        <f>VLOOKUP(F81,NUTS_Europa!$A$2:$C$81,3,FALSE)</f>
        <v>220</v>
      </c>
      <c r="D81" s="15" t="str">
        <f>VLOOKUP(G81,NUTS_Europa!$A$2:$C$81,2,FALSE)</f>
        <v>PT11</v>
      </c>
      <c r="E81" s="15">
        <f>VLOOKUP(G81,NUTS_Europa!$A$2:$C$81,3,FALSE)</f>
        <v>288</v>
      </c>
      <c r="F81" s="15">
        <v>73</v>
      </c>
      <c r="G81" s="15">
        <v>76</v>
      </c>
      <c r="H81" s="15">
        <v>617961.58907200187</v>
      </c>
      <c r="I81" s="15">
        <v>3466297.8611220019</v>
      </c>
      <c r="J81" s="15">
        <v>163171.4883</v>
      </c>
      <c r="K81" s="15">
        <v>65.680468750000003</v>
      </c>
      <c r="L81" s="15">
        <v>13.249276277008004</v>
      </c>
      <c r="M81" s="15">
        <v>1.7656351444649061</v>
      </c>
      <c r="N81" s="15">
        <v>960.48207385839237</v>
      </c>
    </row>
    <row r="82" spans="2:29" s="15" customFormat="1" x14ac:dyDescent="0.25">
      <c r="B82" s="15" t="str">
        <f>VLOOKUP(F82,NUTS_Europa!$A$2:$C$81,2,FALSE)</f>
        <v>PT15</v>
      </c>
      <c r="C82" s="15">
        <f>VLOOKUP(F82,NUTS_Europa!$A$2:$C$81,3,FALSE)</f>
        <v>61</v>
      </c>
      <c r="D82" s="15" t="str">
        <f>VLOOKUP(G82,NUTS_Europa!$A$2:$C$81,2,FALSE)</f>
        <v>PT16</v>
      </c>
      <c r="E82" s="15">
        <f>VLOOKUP(G82,NUTS_Europa!$A$2:$C$81,3,FALSE)</f>
        <v>294</v>
      </c>
      <c r="F82" s="15">
        <v>77</v>
      </c>
      <c r="G82" s="15">
        <v>78</v>
      </c>
      <c r="H82" s="15">
        <v>2360488.3169278544</v>
      </c>
      <c r="I82" s="15">
        <v>1591803.6607525521</v>
      </c>
      <c r="J82" s="15">
        <v>127001.217</v>
      </c>
      <c r="K82" s="15">
        <v>24.039062499999996</v>
      </c>
      <c r="L82" s="15">
        <v>10.641102076525911</v>
      </c>
      <c r="M82" s="15">
        <v>4.5542248284823179</v>
      </c>
      <c r="N82" s="15">
        <v>2825.2662665986036</v>
      </c>
    </row>
    <row r="83" spans="2:29" s="15" customFormat="1" x14ac:dyDescent="0.25">
      <c r="B83" s="15" t="str">
        <f>VLOOKUP(F83,NUTS_Europa!$A$2:$C$81,2,FALSE)</f>
        <v>PT15</v>
      </c>
      <c r="C83" s="15">
        <f>VLOOKUP(F83,NUTS_Europa!$A$2:$C$81,3,FALSE)</f>
        <v>61</v>
      </c>
      <c r="D83" s="15" t="str">
        <f>VLOOKUP(G83,NUTS_Europa!$A$2:$C$81,2,FALSE)</f>
        <v>PT17</v>
      </c>
      <c r="E83" s="15">
        <f>VLOOKUP(G83,NUTS_Europa!$A$2:$C$81,3,FALSE)</f>
        <v>297</v>
      </c>
      <c r="F83" s="15">
        <v>77</v>
      </c>
      <c r="G83" s="15">
        <v>79</v>
      </c>
      <c r="H83" s="15">
        <v>766553.72554434254</v>
      </c>
      <c r="I83" s="15">
        <v>734284.81818137411</v>
      </c>
      <c r="J83" s="15">
        <v>113696.3812</v>
      </c>
      <c r="K83" s="15">
        <v>5.859375</v>
      </c>
      <c r="L83" s="15">
        <v>8.9638807481339526</v>
      </c>
      <c r="M83" s="15">
        <v>1.4538321555001448</v>
      </c>
      <c r="N83" s="15">
        <v>901.90166294440382</v>
      </c>
    </row>
    <row r="84" spans="2:29" s="15" customFormat="1" x14ac:dyDescent="0.25">
      <c r="N84" s="15">
        <f>SUM(N4:N83)</f>
        <v>290770.86635149212</v>
      </c>
    </row>
    <row r="85" spans="2:29" s="15" customFormat="1" x14ac:dyDescent="0.25">
      <c r="B85" s="15" t="s">
        <v>13</v>
      </c>
    </row>
    <row r="86" spans="2:29" s="15" customFormat="1" x14ac:dyDescent="0.25">
      <c r="B86" s="15" t="str">
        <f>B3</f>
        <v>nodo inicial</v>
      </c>
      <c r="C86" s="15" t="str">
        <f t="shared" ref="C86:I86" si="0">C3</f>
        <v>puerto O</v>
      </c>
      <c r="D86" s="15" t="str">
        <f t="shared" si="0"/>
        <v>nodo final</v>
      </c>
      <c r="E86" s="15" t="str">
        <f t="shared" si="0"/>
        <v>puerto D</v>
      </c>
      <c r="F86" s="15" t="str">
        <f t="shared" si="0"/>
        <v>Var1</v>
      </c>
      <c r="G86" s="15" t="str">
        <f t="shared" si="0"/>
        <v>Var2</v>
      </c>
      <c r="H86" s="15" t="str">
        <f t="shared" si="0"/>
        <v>Coste variable</v>
      </c>
      <c r="I86" s="15" t="str">
        <f t="shared" si="0"/>
        <v>Coste fijo</v>
      </c>
      <c r="J86" s="15" t="s">
        <v>106</v>
      </c>
      <c r="K86" s="15" t="str">
        <f>J3</f>
        <v>flow</v>
      </c>
      <c r="L86" s="15" t="str">
        <f>K3</f>
        <v>TiempoNav</v>
      </c>
      <c r="M86" s="15" t="str">
        <f>L3</f>
        <v>TiempoPort</v>
      </c>
      <c r="N86" s="15" t="str">
        <f>M3</f>
        <v>TiempoCD</v>
      </c>
      <c r="O86" s="15" t="str">
        <f>N3</f>
        <v>offer</v>
      </c>
      <c r="P86" s="15" t="s">
        <v>107</v>
      </c>
      <c r="Q86" s="15" t="s">
        <v>108</v>
      </c>
      <c r="R86" s="15" t="s">
        <v>109</v>
      </c>
      <c r="S86" s="15" t="s">
        <v>11</v>
      </c>
      <c r="T86" s="15" t="s">
        <v>12</v>
      </c>
      <c r="U86" s="15" t="s">
        <v>110</v>
      </c>
      <c r="V86" s="15" t="s">
        <v>111</v>
      </c>
      <c r="W86" s="15" t="s">
        <v>112</v>
      </c>
      <c r="X86" s="15" t="s">
        <v>113</v>
      </c>
      <c r="Y86" s="15" t="s">
        <v>114</v>
      </c>
    </row>
    <row r="87" spans="2:29" s="15" customFormat="1" x14ac:dyDescent="0.25">
      <c r="B87" s="15" t="str">
        <f>VLOOKUP(F87,NUTS_Europa!$A$2:$C$81,2,FALSE)</f>
        <v>DE80</v>
      </c>
      <c r="C87" s="15">
        <f>VLOOKUP(F87,NUTS_Europa!$A$2:$C$81,3,FALSE)</f>
        <v>1069</v>
      </c>
      <c r="D87" s="15" t="str">
        <f>VLOOKUP(G87,NUTS_Europa!$A$2:$C$81,2,FALSE)</f>
        <v>ES11</v>
      </c>
      <c r="E87" s="15">
        <f>VLOOKUP(G87,NUTS_Europa!$A$2:$C$81,3,FALSE)</f>
        <v>288</v>
      </c>
      <c r="F87" s="15">
        <v>6</v>
      </c>
      <c r="G87" s="15">
        <v>11</v>
      </c>
      <c r="H87" s="15">
        <v>507486.76609089732</v>
      </c>
      <c r="I87" s="15">
        <v>4487923.9312348654</v>
      </c>
      <c r="J87" s="15">
        <f>I87/30</f>
        <v>149597.46437449552</v>
      </c>
      <c r="K87" s="15">
        <v>142841.86170000001</v>
      </c>
      <c r="L87" s="15">
        <v>90.52734375</v>
      </c>
      <c r="M87" s="15">
        <v>10.69867645898511</v>
      </c>
      <c r="N87" s="15">
        <v>1.66332766910095</v>
      </c>
      <c r="O87" s="17">
        <v>960.48207385839237</v>
      </c>
      <c r="P87" s="15">
        <f>N87*(R87/O87)</f>
        <v>1.2537966769035556</v>
      </c>
      <c r="Q87" s="15">
        <f>P87+M87+L87</f>
        <v>102.47981688588867</v>
      </c>
      <c r="R87" s="15">
        <v>724</v>
      </c>
      <c r="S87" s="15">
        <f>H87*(R87/O87)</f>
        <v>382537.50762242742</v>
      </c>
      <c r="T87" s="15">
        <f>2*J87</f>
        <v>299194.92874899105</v>
      </c>
      <c r="U87" s="15">
        <f>T87+S87</f>
        <v>681732.43637141841</v>
      </c>
      <c r="V87" s="15" t="str">
        <f>VLOOKUP(B87,NUTS_Europa!$B$2:$F$41,5,FALSE)</f>
        <v>Mecklenburg-Vorpommern</v>
      </c>
      <c r="W87" s="15" t="str">
        <f>VLOOKUP(C87,Puertos!$N$3:$O$27,2,FALSE)</f>
        <v>Hamburgo</v>
      </c>
      <c r="X87" s="15" t="str">
        <f>VLOOKUP(D87,NUTS_Europa!$B$2:$F$41,5,FALSE)</f>
        <v>Galicia</v>
      </c>
      <c r="Y87" s="15" t="str">
        <f>VLOOKUP(E87,Puertos!$N$3:$O$27,2,FALSE)</f>
        <v>Vigo</v>
      </c>
      <c r="Z87" s="15">
        <f>Q87/24</f>
        <v>4.2699923702453608</v>
      </c>
      <c r="AA87" s="15">
        <f>SUM(Q87:Q90)</f>
        <v>340.21630284832025</v>
      </c>
      <c r="AB87" s="15">
        <f>AA87/24</f>
        <v>14.175679285346677</v>
      </c>
      <c r="AC87" s="15">
        <f>AB87/7</f>
        <v>2.0250970407638111</v>
      </c>
    </row>
    <row r="88" spans="2:29" s="15" customFormat="1" x14ac:dyDescent="0.25">
      <c r="B88" s="15" t="str">
        <f>VLOOKUP(G88,NUTS_Europa!$A$2:$C$81,2,FALSE)</f>
        <v>ES11</v>
      </c>
      <c r="C88" s="15">
        <f>VLOOKUP(G88,NUTS_Europa!$A$2:$C$81,3,FALSE)</f>
        <v>288</v>
      </c>
      <c r="D88" s="15" t="str">
        <f>VLOOKUP(F88,NUTS_Europa!$A$2:$C$81,2,FALSE)</f>
        <v>DEA1</v>
      </c>
      <c r="E88" s="15">
        <f>VLOOKUP(F88,NUTS_Europa!$A$2:$C$81,3,FALSE)</f>
        <v>253</v>
      </c>
      <c r="F88" s="15">
        <v>9</v>
      </c>
      <c r="G88" s="15">
        <v>11</v>
      </c>
      <c r="H88" s="15">
        <v>527683.66935745324</v>
      </c>
      <c r="I88" s="15">
        <v>3695053.2636381858</v>
      </c>
      <c r="J88" s="15">
        <f t="shared" ref="J88:J146" si="1">I88/30</f>
        <v>123168.44212127286</v>
      </c>
      <c r="K88" s="15">
        <v>142392.87169999999</v>
      </c>
      <c r="L88" s="15">
        <v>69.30859375</v>
      </c>
      <c r="M88" s="15">
        <v>12.259423051296757</v>
      </c>
      <c r="N88" s="15">
        <v>1.9658765183519373</v>
      </c>
      <c r="O88" s="17">
        <v>960.48207385839237</v>
      </c>
      <c r="P88" s="15">
        <f t="shared" ref="P88:P146" si="2">N88*(R88/O88)</f>
        <v>1.481854412513111</v>
      </c>
      <c r="Q88" s="15">
        <f t="shared" ref="Q88:Q146" si="3">P88+M88+L88</f>
        <v>83.049871213809865</v>
      </c>
      <c r="R88" s="15">
        <v>724</v>
      </c>
      <c r="S88" s="15">
        <f t="shared" ref="S88:S146" si="4">H88*(R88/O88)</f>
        <v>397761.69385449897</v>
      </c>
      <c r="T88" s="15">
        <f t="shared" ref="T88:T90" si="5">2*J88</f>
        <v>246336.88424254573</v>
      </c>
      <c r="U88" s="15">
        <f t="shared" ref="U88:U146" si="6">T88+S88</f>
        <v>644098.57809704472</v>
      </c>
      <c r="V88" s="15" t="str">
        <f>VLOOKUP(B88,NUTS_Europa!$B$2:$F$41,5,FALSE)</f>
        <v>Galicia</v>
      </c>
      <c r="W88" s="15" t="str">
        <f>VLOOKUP(C88,Puertos!$N$3:$O$27,2,FALSE)</f>
        <v>Vigo</v>
      </c>
      <c r="X88" s="15" t="str">
        <f>VLOOKUP(D88,NUTS_Europa!$B$2:$F$41,5,FALSE)</f>
        <v>Düsseldorf</v>
      </c>
      <c r="Y88" s="15" t="str">
        <f>VLOOKUP(E88,Puertos!$N$3:$O$27,2,FALSE)</f>
        <v>Amberes</v>
      </c>
      <c r="Z88" s="15">
        <f t="shared" ref="Z88:Z146" si="7">Q88/24</f>
        <v>3.4604113005754109</v>
      </c>
    </row>
    <row r="89" spans="2:29" s="15" customFormat="1" x14ac:dyDescent="0.25">
      <c r="B89" s="15" t="str">
        <f>VLOOKUP(F89,NUTS_Europa!$A$2:$C$81,2,FALSE)</f>
        <v>DEA1</v>
      </c>
      <c r="C89" s="15">
        <f>VLOOKUP(F89,NUTS_Europa!$A$2:$C$81,3,FALSE)</f>
        <v>253</v>
      </c>
      <c r="D89" s="15" t="str">
        <f>VLOOKUP(G89,NUTS_Europa!$A$2:$C$81,2,FALSE)</f>
        <v>FRG0</v>
      </c>
      <c r="E89" s="15">
        <f>VLOOKUP(G89,NUTS_Europa!$A$2:$C$81,3,FALSE)</f>
        <v>282</v>
      </c>
      <c r="F89" s="15">
        <v>9</v>
      </c>
      <c r="G89" s="15">
        <v>22</v>
      </c>
      <c r="H89" s="15">
        <v>472664.91218737443</v>
      </c>
      <c r="I89" s="15">
        <v>2928827.9727188582</v>
      </c>
      <c r="J89" s="15">
        <f t="shared" si="1"/>
        <v>97627.599090628602</v>
      </c>
      <c r="K89" s="15">
        <v>507158.32770000002</v>
      </c>
      <c r="L89" s="15">
        <v>52.181249999999991</v>
      </c>
      <c r="M89" s="15">
        <v>14.075956893268192</v>
      </c>
      <c r="N89" s="15">
        <v>1.7954242364948392</v>
      </c>
      <c r="O89" s="17">
        <v>760.20697826459991</v>
      </c>
      <c r="P89" s="15">
        <f t="shared" si="2"/>
        <v>1.5729302357040003</v>
      </c>
      <c r="Q89" s="15">
        <f t="shared" si="3"/>
        <v>67.830137128972183</v>
      </c>
      <c r="R89" s="15">
        <v>666</v>
      </c>
      <c r="S89" s="15">
        <f t="shared" si="4"/>
        <v>414090.95222383365</v>
      </c>
      <c r="T89" s="15">
        <f t="shared" si="5"/>
        <v>195255.1981812572</v>
      </c>
      <c r="U89" s="15">
        <f t="shared" si="6"/>
        <v>609346.15040509088</v>
      </c>
      <c r="V89" s="15" t="str">
        <f>VLOOKUP(B89,NUTS_Europa!$B$2:$F$41,5,FALSE)</f>
        <v>Düsseldorf</v>
      </c>
      <c r="W89" s="15" t="str">
        <f>VLOOKUP(C89,Puertos!$N$3:$O$27,2,FALSE)</f>
        <v>Amberes</v>
      </c>
      <c r="X89" s="15" t="str">
        <f>VLOOKUP(D89,NUTS_Europa!$B$2:$F$41,5,FALSE)</f>
        <v>Pays de la Loire</v>
      </c>
      <c r="Y89" s="15" t="str">
        <f>VLOOKUP(E89,Puertos!$N$3:$O$27,2,FALSE)</f>
        <v>Saint Nazaire</v>
      </c>
      <c r="Z89" s="15">
        <f t="shared" si="7"/>
        <v>2.8262557137071744</v>
      </c>
    </row>
    <row r="90" spans="2:29" s="15" customFormat="1" x14ac:dyDescent="0.25">
      <c r="B90" s="15" t="str">
        <f>VLOOKUP(G90,NUTS_Europa!$A$2:$C$81,2,FALSE)</f>
        <v>FRG0</v>
      </c>
      <c r="C90" s="15">
        <f>VLOOKUP(G90,NUTS_Europa!$A$2:$C$81,3,FALSE)</f>
        <v>282</v>
      </c>
      <c r="D90" s="15" t="str">
        <f>VLOOKUP(F90,NUTS_Europa!$A$2:$C$81,2,FALSE)</f>
        <v>DE80</v>
      </c>
      <c r="E90" s="15">
        <f>VLOOKUP(F90,NUTS_Europa!$A$2:$C$81,3,FALSE)</f>
        <v>1069</v>
      </c>
      <c r="F90" s="15">
        <v>6</v>
      </c>
      <c r="G90" s="15">
        <v>22</v>
      </c>
      <c r="H90" s="15">
        <v>457563.45115546911</v>
      </c>
      <c r="I90" s="15">
        <v>3710085.2661967152</v>
      </c>
      <c r="J90" s="15">
        <f t="shared" si="1"/>
        <v>123669.50887322384</v>
      </c>
      <c r="K90" s="15">
        <v>137713.6226</v>
      </c>
      <c r="L90" s="15">
        <v>72.978124999999991</v>
      </c>
      <c r="M90" s="15">
        <v>12.515210300956547</v>
      </c>
      <c r="N90" s="15">
        <v>1.5559614159732822</v>
      </c>
      <c r="O90" s="17">
        <v>760.20697826459991</v>
      </c>
      <c r="P90" s="15">
        <f t="shared" si="2"/>
        <v>1.3631423186930003</v>
      </c>
      <c r="Q90" s="15">
        <f t="shared" si="3"/>
        <v>86.856477619649539</v>
      </c>
      <c r="R90" s="15">
        <v>666</v>
      </c>
      <c r="S90" s="15">
        <f t="shared" si="4"/>
        <v>400860.90654573642</v>
      </c>
      <c r="T90" s="15">
        <f t="shared" si="5"/>
        <v>247339.01774644767</v>
      </c>
      <c r="U90" s="15">
        <f t="shared" si="6"/>
        <v>648199.92429218406</v>
      </c>
      <c r="V90" s="15" t="str">
        <f>VLOOKUP(B90,NUTS_Europa!$B$2:$F$41,5,FALSE)</f>
        <v>Pays de la Loire</v>
      </c>
      <c r="W90" s="15" t="str">
        <f>VLOOKUP(C90,Puertos!$N$3:$O$27,2,FALSE)</f>
        <v>Saint Nazaire</v>
      </c>
      <c r="X90" s="15" t="str">
        <f>VLOOKUP(D90,NUTS_Europa!$B$2:$F$41,5,FALSE)</f>
        <v>Mecklenburg-Vorpommern</v>
      </c>
      <c r="Y90" s="15" t="str">
        <f>VLOOKUP(E90,Puertos!$N$3:$O$27,2,FALSE)</f>
        <v>Hamburgo</v>
      </c>
      <c r="Z90" s="15">
        <f t="shared" si="7"/>
        <v>3.6190199008187309</v>
      </c>
    </row>
    <row r="91" spans="2:29" s="15" customFormat="1" x14ac:dyDescent="0.25">
      <c r="O91" s="17"/>
    </row>
    <row r="92" spans="2:29" s="15" customFormat="1" x14ac:dyDescent="0.25">
      <c r="B92" s="15" t="s">
        <v>14</v>
      </c>
      <c r="O92" s="17"/>
    </row>
    <row r="93" spans="2:29" s="15" customFormat="1" x14ac:dyDescent="0.25">
      <c r="B93" s="15" t="str">
        <f>B86</f>
        <v>nodo inicial</v>
      </c>
      <c r="C93" s="15" t="str">
        <f t="shared" ref="C93:I93" si="8">C86</f>
        <v>puerto O</v>
      </c>
      <c r="D93" s="15" t="str">
        <f t="shared" si="8"/>
        <v>nodo final</v>
      </c>
      <c r="E93" s="15" t="str">
        <f t="shared" si="8"/>
        <v>puerto D</v>
      </c>
      <c r="F93" s="15" t="str">
        <f t="shared" si="8"/>
        <v>Var1</v>
      </c>
      <c r="G93" s="15" t="str">
        <f t="shared" si="8"/>
        <v>Var2</v>
      </c>
      <c r="H93" s="15" t="str">
        <f t="shared" si="8"/>
        <v>Coste variable</v>
      </c>
      <c r="I93" s="15" t="str">
        <f t="shared" si="8"/>
        <v>Coste fijo</v>
      </c>
      <c r="J93" s="15" t="str">
        <f t="shared" ref="J93:P93" si="9">J86</f>
        <v>Coste fijo/buque</v>
      </c>
      <c r="K93" s="15" t="str">
        <f t="shared" si="9"/>
        <v>flow</v>
      </c>
      <c r="L93" s="15" t="str">
        <f t="shared" si="9"/>
        <v>TiempoNav</v>
      </c>
      <c r="M93" s="15" t="str">
        <f t="shared" si="9"/>
        <v>TiempoPort</v>
      </c>
      <c r="N93" s="15" t="str">
        <f t="shared" si="9"/>
        <v>TiempoCD</v>
      </c>
      <c r="O93" s="17" t="str">
        <f t="shared" si="9"/>
        <v>offer</v>
      </c>
      <c r="P93" s="15" t="str">
        <f t="shared" si="9"/>
        <v>Tiempo C/D</v>
      </c>
      <c r="Q93" s="15" t="str">
        <f t="shared" ref="Q93:Y93" si="10">Q86</f>
        <v>Tiempo total</v>
      </c>
      <c r="R93" s="15" t="str">
        <f t="shared" si="10"/>
        <v>TEUs/buque</v>
      </c>
      <c r="S93" s="15" t="str">
        <f t="shared" si="10"/>
        <v>Coste variable</v>
      </c>
      <c r="T93" s="15" t="str">
        <f t="shared" si="10"/>
        <v>Coste fijo</v>
      </c>
      <c r="U93" s="15" t="str">
        <f t="shared" si="10"/>
        <v>Coste Total</v>
      </c>
      <c r="V93" s="15" t="str">
        <f t="shared" si="10"/>
        <v>Nodo inicial</v>
      </c>
      <c r="W93" s="15" t="str">
        <f t="shared" si="10"/>
        <v>Puerto O</v>
      </c>
      <c r="X93" s="15" t="str">
        <f t="shared" si="10"/>
        <v>Nodo final</v>
      </c>
      <c r="Y93" s="15" t="str">
        <f t="shared" si="10"/>
        <v>Puerto D</v>
      </c>
    </row>
    <row r="94" spans="2:29" s="15" customFormat="1" x14ac:dyDescent="0.25">
      <c r="B94" s="15" t="str">
        <f>VLOOKUP(F94,NUTS_Europa!$A$2:$C$81,2,FALSE)</f>
        <v>FRJ1</v>
      </c>
      <c r="C94" s="15">
        <f>VLOOKUP(F94,NUTS_Europa!$A$2:$C$81,3,FALSE)</f>
        <v>1064</v>
      </c>
      <c r="D94" s="15" t="str">
        <f>VLOOKUP(G94,NUTS_Europa!$A$2:$C$81,2,FALSE)</f>
        <v>PT16</v>
      </c>
      <c r="E94" s="15">
        <f>VLOOKUP(G94,NUTS_Europa!$A$2:$C$81,3,FALSE)</f>
        <v>294</v>
      </c>
      <c r="F94" s="15">
        <v>66</v>
      </c>
      <c r="G94" s="15">
        <v>78</v>
      </c>
      <c r="H94" s="15">
        <v>2583570.531917097</v>
      </c>
      <c r="I94" s="15">
        <v>2575053.7374878535</v>
      </c>
      <c r="J94" s="15">
        <f t="shared" si="1"/>
        <v>85835.124582928445</v>
      </c>
      <c r="K94" s="15">
        <v>119215.969</v>
      </c>
      <c r="L94" s="15">
        <v>48.385156250000001</v>
      </c>
      <c r="M94" s="15">
        <v>8.284423454229195</v>
      </c>
      <c r="N94" s="15">
        <v>4.8926926193771338</v>
      </c>
      <c r="O94" s="17">
        <v>2825.2662665986036</v>
      </c>
      <c r="P94" s="15">
        <f t="shared" si="2"/>
        <v>1.253796676903556</v>
      </c>
      <c r="Q94" s="15">
        <f t="shared" si="3"/>
        <v>57.923376381132755</v>
      </c>
      <c r="R94" s="15">
        <v>724</v>
      </c>
      <c r="S94" s="15">
        <f t="shared" si="4"/>
        <v>662063.28487400163</v>
      </c>
      <c r="T94" s="15">
        <f>J94</f>
        <v>85835.124582928445</v>
      </c>
      <c r="U94" s="15">
        <f t="shared" si="6"/>
        <v>747898.40945693012</v>
      </c>
      <c r="V94" s="15" t="str">
        <f>VLOOKUP(B94,NUTS_Europa!$B$2:$F$41,5,FALSE)</f>
        <v>Languedoc-Roussillon</v>
      </c>
      <c r="W94" s="15" t="str">
        <f>VLOOKUP(C94,Puertos!$N$3:$O$27,2,FALSE)</f>
        <v>Valencia</v>
      </c>
      <c r="X94" s="15" t="str">
        <f>VLOOKUP(D94,NUTS_Europa!$B$2:$F$41,5,FALSE)</f>
        <v>Centro (PT)</v>
      </c>
      <c r="Y94" s="15" t="str">
        <f>VLOOKUP(E94,Puertos!$N$3:$O$27,2,FALSE)</f>
        <v>Lisboa</v>
      </c>
      <c r="Z94" s="15">
        <f t="shared" si="7"/>
        <v>2.4134740158805315</v>
      </c>
      <c r="AA94" s="15">
        <f>SUM(Q94:Q97)</f>
        <v>153.7603557409343</v>
      </c>
      <c r="AB94" s="15">
        <f>AA94/24</f>
        <v>6.4066814892055959</v>
      </c>
      <c r="AC94" s="15">
        <f>AB94/7</f>
        <v>0.91524021274365652</v>
      </c>
    </row>
    <row r="95" spans="2:29" s="15" customFormat="1" x14ac:dyDescent="0.25">
      <c r="B95" s="15" t="str">
        <f>VLOOKUP(G95,NUTS_Europa!$A$2:$C$81,2,FALSE)</f>
        <v>PT16</v>
      </c>
      <c r="C95" s="15">
        <f>VLOOKUP(G95,NUTS_Europa!$A$2:$C$81,3,FALSE)</f>
        <v>294</v>
      </c>
      <c r="D95" s="15" t="str">
        <f>VLOOKUP(F95,NUTS_Europa!$A$2:$C$81,2,FALSE)</f>
        <v>PT15</v>
      </c>
      <c r="E95" s="15">
        <f>VLOOKUP(F95,NUTS_Europa!$A$2:$C$81,3,FALSE)</f>
        <v>61</v>
      </c>
      <c r="F95" s="15">
        <v>77</v>
      </c>
      <c r="G95" s="15">
        <v>78</v>
      </c>
      <c r="H95" s="15">
        <v>2360488.3169278544</v>
      </c>
      <c r="I95" s="15">
        <v>1591803.6607525521</v>
      </c>
      <c r="J95" s="15">
        <f t="shared" si="1"/>
        <v>53060.122025085067</v>
      </c>
      <c r="K95" s="15">
        <v>127001.217</v>
      </c>
      <c r="L95" s="15">
        <v>24.039062499999996</v>
      </c>
      <c r="M95" s="15">
        <v>10.641102076525911</v>
      </c>
      <c r="N95" s="15">
        <v>4.5542248284823179</v>
      </c>
      <c r="O95" s="17">
        <v>2825.2662665986036</v>
      </c>
      <c r="P95" s="15">
        <f t="shared" si="2"/>
        <v>1.1670612482804448</v>
      </c>
      <c r="Q95" s="15">
        <f t="shared" si="3"/>
        <v>35.847225824806351</v>
      </c>
      <c r="R95" s="15">
        <v>724</v>
      </c>
      <c r="S95" s="15">
        <f t="shared" si="4"/>
        <v>604896.45229554223</v>
      </c>
      <c r="T95" s="15">
        <f t="shared" ref="T95:T97" si="11">J95</f>
        <v>53060.122025085067</v>
      </c>
      <c r="U95" s="15">
        <f t="shared" si="6"/>
        <v>657956.57432062726</v>
      </c>
      <c r="V95" s="15" t="str">
        <f>VLOOKUP(B95,NUTS_Europa!$B$2:$F$41,5,FALSE)</f>
        <v>Centro (PT)</v>
      </c>
      <c r="W95" s="15" t="str">
        <f>VLOOKUP(C95,Puertos!$N$3:$O$27,2,FALSE)</f>
        <v>Lisboa</v>
      </c>
      <c r="X95" s="15" t="str">
        <f>VLOOKUP(D95,NUTS_Europa!$B$2:$F$41,5,FALSE)</f>
        <v>Algarve</v>
      </c>
      <c r="Y95" s="15" t="str">
        <f>VLOOKUP(E95,Puertos!$N$3:$O$27,2,FALSE)</f>
        <v>Algeciras</v>
      </c>
      <c r="Z95" s="15">
        <f t="shared" si="7"/>
        <v>1.4936344093669314</v>
      </c>
    </row>
    <row r="96" spans="2:29" s="15" customFormat="1" x14ac:dyDescent="0.25">
      <c r="B96" s="15" t="str">
        <f>VLOOKUP(F96,NUTS_Europa!$A$2:$C$81,2,FALSE)</f>
        <v>PT15</v>
      </c>
      <c r="C96" s="15">
        <f>VLOOKUP(F96,NUTS_Europa!$A$2:$C$81,3,FALSE)</f>
        <v>61</v>
      </c>
      <c r="D96" s="15" t="str">
        <f>VLOOKUP(G96,NUTS_Europa!$A$2:$C$81,2,FALSE)</f>
        <v>PT17</v>
      </c>
      <c r="E96" s="15">
        <f>VLOOKUP(G96,NUTS_Europa!$A$2:$C$81,3,FALSE)</f>
        <v>297</v>
      </c>
      <c r="F96" s="15">
        <v>77</v>
      </c>
      <c r="G96" s="15">
        <v>79</v>
      </c>
      <c r="H96" s="15">
        <v>766553.72554434254</v>
      </c>
      <c r="I96" s="15">
        <v>734284.81818137411</v>
      </c>
      <c r="J96" s="15">
        <f t="shared" si="1"/>
        <v>24476.160606045803</v>
      </c>
      <c r="K96" s="15">
        <v>113696.3812</v>
      </c>
      <c r="L96" s="15">
        <v>5.859375</v>
      </c>
      <c r="M96" s="15">
        <v>8.9638807481339526</v>
      </c>
      <c r="N96" s="15">
        <v>1.4538321555001448</v>
      </c>
      <c r="O96" s="17">
        <v>901.90166294440382</v>
      </c>
      <c r="P96" s="15">
        <f t="shared" si="2"/>
        <v>1.1509416177793335</v>
      </c>
      <c r="Q96" s="15">
        <f t="shared" si="3"/>
        <v>15.974197365913286</v>
      </c>
      <c r="R96" s="15">
        <v>714</v>
      </c>
      <c r="S96" s="15">
        <f t="shared" si="4"/>
        <v>606850.37241404783</v>
      </c>
      <c r="T96" s="15">
        <f t="shared" si="11"/>
        <v>24476.160606045803</v>
      </c>
      <c r="U96" s="15">
        <f t="shared" si="6"/>
        <v>631326.53302009369</v>
      </c>
      <c r="V96" s="15" t="str">
        <f>VLOOKUP(B96,NUTS_Europa!$B$2:$F$41,5,FALSE)</f>
        <v>Algarve</v>
      </c>
      <c r="W96" s="15" t="str">
        <f>VLOOKUP(C96,Puertos!$N$3:$O$27,2,FALSE)</f>
        <v>Algeciras</v>
      </c>
      <c r="X96" s="15" t="str">
        <f>VLOOKUP(D96,NUTS_Europa!$B$2:$F$41,5,FALSE)</f>
        <v>Área Metropolitana de Lisboa</v>
      </c>
      <c r="Y96" s="15" t="str">
        <f>VLOOKUP(E96,Puertos!$N$3:$O$27,2,FALSE)</f>
        <v>Cádiz</v>
      </c>
      <c r="Z96" s="15">
        <f t="shared" si="7"/>
        <v>0.66559155691305361</v>
      </c>
    </row>
    <row r="97" spans="2:29" s="15" customFormat="1" x14ac:dyDescent="0.25">
      <c r="B97" s="15" t="str">
        <f>VLOOKUP(G97,NUTS_Europa!$A$2:$C$81,2,FALSE)</f>
        <v>PT17</v>
      </c>
      <c r="C97" s="15">
        <f>VLOOKUP(G97,NUTS_Europa!$A$2:$C$81,3,FALSE)</f>
        <v>297</v>
      </c>
      <c r="D97" s="15" t="str">
        <f>VLOOKUP(F97,NUTS_Europa!$A$2:$C$81,2,FALSE)</f>
        <v>FRJ1</v>
      </c>
      <c r="E97" s="15">
        <f>VLOOKUP(F97,NUTS_Europa!$A$2:$C$81,3,FALSE)</f>
        <v>1064</v>
      </c>
      <c r="F97" s="15">
        <v>66</v>
      </c>
      <c r="G97" s="15">
        <v>79</v>
      </c>
      <c r="H97" s="15">
        <v>837768.38350014319</v>
      </c>
      <c r="I97" s="15">
        <v>1961327.6226981096</v>
      </c>
      <c r="J97" s="15">
        <f t="shared" si="1"/>
        <v>65377.587423270321</v>
      </c>
      <c r="K97" s="15">
        <v>192445.7181</v>
      </c>
      <c r="L97" s="15">
        <v>36.171875</v>
      </c>
      <c r="M97" s="15">
        <v>6.6072021258372384</v>
      </c>
      <c r="N97" s="15">
        <v>1.5618802595213872</v>
      </c>
      <c r="O97" s="17">
        <v>901.90166294440382</v>
      </c>
      <c r="P97" s="15">
        <f t="shared" si="2"/>
        <v>1.2364790432446668</v>
      </c>
      <c r="Q97" s="15">
        <f t="shared" si="3"/>
        <v>44.015556169081904</v>
      </c>
      <c r="R97" s="15">
        <v>714</v>
      </c>
      <c r="S97" s="15">
        <f t="shared" si="4"/>
        <v>663228.21034201281</v>
      </c>
      <c r="T97" s="15">
        <f t="shared" si="11"/>
        <v>65377.587423270321</v>
      </c>
      <c r="U97" s="15">
        <f t="shared" si="6"/>
        <v>728605.79776528315</v>
      </c>
      <c r="V97" s="15" t="str">
        <f>VLOOKUP(B97,NUTS_Europa!$B$2:$F$41,5,FALSE)</f>
        <v>Área Metropolitana de Lisboa</v>
      </c>
      <c r="W97" s="15" t="str">
        <f>VLOOKUP(C97,Puertos!$N$3:$O$27,2,FALSE)</f>
        <v>Cádiz</v>
      </c>
      <c r="X97" s="15" t="str">
        <f>VLOOKUP(D97,NUTS_Europa!$B$2:$F$41,5,FALSE)</f>
        <v>Languedoc-Roussillon</v>
      </c>
      <c r="Y97" s="15" t="str">
        <f>VLOOKUP(E97,Puertos!$N$3:$O$27,2,FALSE)</f>
        <v>Valencia</v>
      </c>
      <c r="Z97" s="15">
        <f t="shared" si="7"/>
        <v>1.8339815070450793</v>
      </c>
    </row>
    <row r="98" spans="2:29" s="15" customFormat="1" x14ac:dyDescent="0.25">
      <c r="O98" s="17"/>
    </row>
    <row r="99" spans="2:29" s="15" customFormat="1" x14ac:dyDescent="0.25">
      <c r="B99" s="15" t="s">
        <v>15</v>
      </c>
      <c r="O99" s="17"/>
    </row>
    <row r="100" spans="2:29" s="15" customFormat="1" x14ac:dyDescent="0.25">
      <c r="B100" s="15" t="str">
        <f>B93</f>
        <v>nodo inicial</v>
      </c>
      <c r="C100" s="15" t="str">
        <f t="shared" ref="C100:I100" si="12">C93</f>
        <v>puerto O</v>
      </c>
      <c r="D100" s="15" t="str">
        <f t="shared" si="12"/>
        <v>nodo final</v>
      </c>
      <c r="E100" s="15" t="str">
        <f t="shared" si="12"/>
        <v>puerto D</v>
      </c>
      <c r="F100" s="15" t="str">
        <f t="shared" si="12"/>
        <v>Var1</v>
      </c>
      <c r="G100" s="15" t="str">
        <f t="shared" si="12"/>
        <v>Var2</v>
      </c>
      <c r="H100" s="15" t="str">
        <f t="shared" si="12"/>
        <v>Coste variable</v>
      </c>
      <c r="I100" s="15" t="str">
        <f t="shared" si="12"/>
        <v>Coste fijo</v>
      </c>
      <c r="K100" s="15" t="str">
        <f>K93</f>
        <v>flow</v>
      </c>
      <c r="L100" s="15" t="str">
        <f>L93</f>
        <v>TiempoNav</v>
      </c>
      <c r="M100" s="15" t="str">
        <f>M93</f>
        <v>TiempoPort</v>
      </c>
      <c r="N100" s="15" t="str">
        <f>N93</f>
        <v>TiempoCD</v>
      </c>
      <c r="O100" s="17" t="str">
        <f>O93</f>
        <v>offer</v>
      </c>
    </row>
    <row r="101" spans="2:29" s="15" customFormat="1" x14ac:dyDescent="0.25">
      <c r="B101" s="15" t="str">
        <f>VLOOKUP(F101,NUTS_Europa!$A$2:$C$81,2,FALSE)</f>
        <v>ES21</v>
      </c>
      <c r="C101" s="15">
        <f>VLOOKUP(F101,NUTS_Europa!$A$2:$C$81,3,FALSE)</f>
        <v>1063</v>
      </c>
      <c r="D101" s="15" t="str">
        <f>VLOOKUP(G101,NUTS_Europa!$A$2:$C$81,2,FALSE)</f>
        <v>FRD2</v>
      </c>
      <c r="E101" s="15">
        <f>VLOOKUP(G101,NUTS_Europa!$A$2:$C$81,3,FALSE)</f>
        <v>271</v>
      </c>
      <c r="F101" s="15">
        <v>54</v>
      </c>
      <c r="G101" s="15">
        <v>60</v>
      </c>
      <c r="H101" s="15">
        <v>278286.24218795553</v>
      </c>
      <c r="I101" s="15">
        <v>14430440.247380471</v>
      </c>
      <c r="K101" s="15">
        <v>159445.52859999999</v>
      </c>
      <c r="L101" s="15">
        <v>130.390625</v>
      </c>
      <c r="M101" s="15">
        <v>12.929406076369155</v>
      </c>
      <c r="N101" s="15">
        <v>0.66225069600316533</v>
      </c>
      <c r="O101" s="17">
        <v>323.56046576339998</v>
      </c>
    </row>
    <row r="102" spans="2:29" s="15" customFormat="1" x14ac:dyDescent="0.25">
      <c r="B102" s="15" t="str">
        <f>VLOOKUP(G102,NUTS_Europa!$A$2:$C$81,2,FALSE)</f>
        <v>FRD2</v>
      </c>
      <c r="C102" s="15">
        <f>VLOOKUP(G102,NUTS_Europa!$A$2:$C$81,3,FALSE)</f>
        <v>271</v>
      </c>
      <c r="D102" s="15" t="str">
        <f>VLOOKUP(F102,NUTS_Europa!$A$2:$C$81,2,FALSE)</f>
        <v>ES51</v>
      </c>
      <c r="E102" s="15">
        <f>VLOOKUP(F102,NUTS_Europa!$A$2:$C$81,3,FALSE)</f>
        <v>1064</v>
      </c>
      <c r="F102" s="15">
        <v>55</v>
      </c>
      <c r="G102" s="15">
        <v>60</v>
      </c>
      <c r="H102" s="15">
        <v>170363.52098564262</v>
      </c>
      <c r="I102" s="15">
        <v>5524323.5733955838</v>
      </c>
      <c r="K102" s="15">
        <v>507158.32770000002</v>
      </c>
      <c r="L102" s="15">
        <v>120.390625</v>
      </c>
      <c r="M102" s="15">
        <v>8.9692042302829353</v>
      </c>
      <c r="N102" s="15">
        <v>0.66225069600316533</v>
      </c>
      <c r="O102" s="17">
        <v>323.56046576339998</v>
      </c>
    </row>
    <row r="103" spans="2:29" s="15" customFormat="1" x14ac:dyDescent="0.25">
      <c r="B103" s="15" t="str">
        <f>VLOOKUP(F103,NUTS_Europa!$A$2:$C$81,2,FALSE)</f>
        <v>ES51</v>
      </c>
      <c r="C103" s="15">
        <f>VLOOKUP(F103,NUTS_Europa!$A$2:$C$81,3,FALSE)</f>
        <v>1064</v>
      </c>
      <c r="D103" s="15" t="str">
        <f>VLOOKUP(G103,NUTS_Europa!$A$2:$C$81,2,FALSE)</f>
        <v>ES62</v>
      </c>
      <c r="E103" s="15">
        <f>VLOOKUP(G103,NUTS_Europa!$A$2:$C$81,3,FALSE)</f>
        <v>462</v>
      </c>
      <c r="F103" s="15">
        <v>55</v>
      </c>
      <c r="G103" s="15">
        <v>58</v>
      </c>
      <c r="H103" s="15">
        <v>1046641.3763820025</v>
      </c>
      <c r="I103" s="15">
        <v>1608322.0278015013</v>
      </c>
      <c r="K103" s="15">
        <v>114203.5226</v>
      </c>
      <c r="L103" s="15">
        <v>26.015625</v>
      </c>
      <c r="M103" s="15">
        <v>7.2342667400980574</v>
      </c>
      <c r="N103" s="15">
        <v>1.6887113417134167</v>
      </c>
      <c r="O103" s="17">
        <v>975.13977658640761</v>
      </c>
    </row>
    <row r="104" spans="2:29" s="15" customFormat="1" x14ac:dyDescent="0.25">
      <c r="B104" s="15" t="str">
        <f>VLOOKUP(G104,NUTS_Europa!$A$2:$C$81,2,FALSE)</f>
        <v>ES62</v>
      </c>
      <c r="C104" s="15">
        <f>VLOOKUP(G104,NUTS_Europa!$A$2:$C$81,3,FALSE)</f>
        <v>462</v>
      </c>
      <c r="D104" s="15" t="str">
        <f>VLOOKUP(F104,NUTS_Europa!$A$2:$C$81,2,FALSE)</f>
        <v>ES52</v>
      </c>
      <c r="E104" s="15">
        <f>VLOOKUP(F104,NUTS_Europa!$A$2:$C$81,3,FALSE)</f>
        <v>1063</v>
      </c>
      <c r="F104" s="15">
        <v>56</v>
      </c>
      <c r="G104" s="15">
        <v>58</v>
      </c>
      <c r="H104" s="15">
        <v>1058334.6872627917</v>
      </c>
      <c r="I104" s="15">
        <v>10513576.16147349</v>
      </c>
      <c r="K104" s="15">
        <v>163171.4883</v>
      </c>
      <c r="L104" s="15">
        <v>35.9375</v>
      </c>
      <c r="M104" s="15">
        <v>11.194468586184277</v>
      </c>
      <c r="N104" s="15">
        <v>1.6887113417134167</v>
      </c>
      <c r="O104" s="17">
        <v>975.13977658640761</v>
      </c>
    </row>
    <row r="105" spans="2:29" s="15" customFormat="1" x14ac:dyDescent="0.25">
      <c r="B105" s="15" t="str">
        <f>VLOOKUP(F105,NUTS_Europa!$A$2:$C$81,2,FALSE)</f>
        <v>ES52</v>
      </c>
      <c r="C105" s="15">
        <f>VLOOKUP(F105,NUTS_Europa!$A$2:$C$81,3,FALSE)</f>
        <v>1063</v>
      </c>
      <c r="D105" s="15" t="str">
        <f>VLOOKUP(G105,NUTS_Europa!$A$2:$C$81,2,FALSE)</f>
        <v>ES61</v>
      </c>
      <c r="E105" s="15">
        <f>VLOOKUP(G105,NUTS_Europa!$A$2:$C$81,3,FALSE)</f>
        <v>297</v>
      </c>
      <c r="F105" s="15">
        <v>56</v>
      </c>
      <c r="G105" s="15">
        <v>57</v>
      </c>
      <c r="H105" s="15">
        <v>766873.88042286399</v>
      </c>
      <c r="I105" s="15">
        <v>10840391.919158749</v>
      </c>
      <c r="K105" s="15">
        <v>176841.96369999999</v>
      </c>
      <c r="L105" s="15">
        <v>45.78125</v>
      </c>
      <c r="M105" s="15">
        <v>10.567403971923458</v>
      </c>
      <c r="N105" s="15">
        <v>1.5618802595213872</v>
      </c>
      <c r="O105" s="17">
        <v>901.90166294440382</v>
      </c>
    </row>
    <row r="106" spans="2:29" s="15" customFormat="1" x14ac:dyDescent="0.25">
      <c r="B106" s="15" t="str">
        <f>VLOOKUP(G106,NUTS_Europa!$A$2:$C$81,2,FALSE)</f>
        <v>ES61</v>
      </c>
      <c r="C106" s="15">
        <f>VLOOKUP(G106,NUTS_Europa!$A$2:$C$81,3,FALSE)</f>
        <v>297</v>
      </c>
      <c r="D106" s="15" t="str">
        <f>VLOOKUP(F106,NUTS_Europa!$A$2:$C$81,2,FALSE)</f>
        <v>ES21</v>
      </c>
      <c r="E106" s="15">
        <f>VLOOKUP(F106,NUTS_Europa!$A$2:$C$81,3,FALSE)</f>
        <v>1063</v>
      </c>
      <c r="F106" s="15">
        <v>54</v>
      </c>
      <c r="G106" s="15">
        <v>57</v>
      </c>
      <c r="H106" s="15">
        <v>1055817.9199836885</v>
      </c>
      <c r="I106" s="15">
        <v>10840391.919158749</v>
      </c>
      <c r="K106" s="15">
        <v>199597.76430000001</v>
      </c>
      <c r="L106" s="15">
        <v>45.78125</v>
      </c>
      <c r="M106" s="15">
        <v>10.567403971923458</v>
      </c>
      <c r="N106" s="15">
        <v>1.5618802595213872</v>
      </c>
      <c r="O106" s="17">
        <v>901.90166294440382</v>
      </c>
    </row>
    <row r="107" spans="2:29" s="15" customFormat="1" x14ac:dyDescent="0.25">
      <c r="O107" s="17"/>
    </row>
    <row r="108" spans="2:29" s="15" customFormat="1" x14ac:dyDescent="0.25">
      <c r="B108" s="15" t="s">
        <v>20</v>
      </c>
      <c r="O108" s="17"/>
    </row>
    <row r="109" spans="2:29" s="15" customFormat="1" x14ac:dyDescent="0.25">
      <c r="B109" s="15" t="str">
        <f>B100</f>
        <v>nodo inicial</v>
      </c>
      <c r="C109" s="15" t="str">
        <f t="shared" ref="C109:I109" si="13">C100</f>
        <v>puerto O</v>
      </c>
      <c r="D109" s="15" t="str">
        <f t="shared" si="13"/>
        <v>nodo final</v>
      </c>
      <c r="E109" s="15" t="str">
        <f t="shared" si="13"/>
        <v>puerto D</v>
      </c>
      <c r="F109" s="15" t="str">
        <f t="shared" si="13"/>
        <v>Var1</v>
      </c>
      <c r="G109" s="15" t="str">
        <f t="shared" si="13"/>
        <v>Var2</v>
      </c>
      <c r="H109" s="15" t="str">
        <f t="shared" si="13"/>
        <v>Coste variable</v>
      </c>
      <c r="I109" s="15" t="str">
        <f t="shared" si="13"/>
        <v>Coste fijo</v>
      </c>
      <c r="J109" s="15" t="str">
        <f>J93</f>
        <v>Coste fijo/buque</v>
      </c>
      <c r="K109" s="15" t="str">
        <f>K100</f>
        <v>flow</v>
      </c>
      <c r="L109" s="15" t="str">
        <f>L100</f>
        <v>TiempoNav</v>
      </c>
      <c r="M109" s="15" t="str">
        <f>M100</f>
        <v>TiempoPort</v>
      </c>
      <c r="N109" s="15" t="str">
        <f>N100</f>
        <v>TiempoCD</v>
      </c>
      <c r="O109" s="17" t="str">
        <f>O100</f>
        <v>offer</v>
      </c>
      <c r="P109" s="15" t="str">
        <f>P93</f>
        <v>Tiempo C/D</v>
      </c>
      <c r="Q109" s="15" t="str">
        <f t="shared" ref="Q109:Y109" si="14">Q93</f>
        <v>Tiempo total</v>
      </c>
      <c r="R109" s="15" t="str">
        <f t="shared" si="14"/>
        <v>TEUs/buque</v>
      </c>
      <c r="S109" s="15" t="str">
        <f t="shared" si="14"/>
        <v>Coste variable</v>
      </c>
      <c r="T109" s="15" t="str">
        <f t="shared" si="14"/>
        <v>Coste fijo</v>
      </c>
      <c r="U109" s="15" t="str">
        <f t="shared" si="14"/>
        <v>Coste Total</v>
      </c>
      <c r="V109" s="15" t="str">
        <f t="shared" si="14"/>
        <v>Nodo inicial</v>
      </c>
      <c r="W109" s="15" t="str">
        <f t="shared" si="14"/>
        <v>Puerto O</v>
      </c>
      <c r="X109" s="15" t="str">
        <f t="shared" si="14"/>
        <v>Nodo final</v>
      </c>
      <c r="Y109" s="15" t="str">
        <f t="shared" si="14"/>
        <v>Puerto D</v>
      </c>
    </row>
    <row r="110" spans="2:29" s="15" customFormat="1" x14ac:dyDescent="0.25">
      <c r="B110" s="15" t="str">
        <f>VLOOKUP(F110,NUTS_Europa!$A$2:$C$81,2,FALSE)</f>
        <v>NL32</v>
      </c>
      <c r="C110" s="15">
        <f>VLOOKUP(F110,NUTS_Europa!$A$2:$C$81,3,FALSE)</f>
        <v>253</v>
      </c>
      <c r="D110" s="15" t="str">
        <f>VLOOKUP(G110,NUTS_Europa!$A$2:$C$81,2,FALSE)</f>
        <v>NL41</v>
      </c>
      <c r="E110" s="15">
        <f>VLOOKUP(G110,NUTS_Europa!$A$2:$C$81,3,FALSE)</f>
        <v>218</v>
      </c>
      <c r="F110" s="15">
        <v>72</v>
      </c>
      <c r="G110" s="15">
        <v>75</v>
      </c>
      <c r="H110" s="15">
        <v>2292466.2787158489</v>
      </c>
      <c r="I110" s="15">
        <v>1516311.2202177371</v>
      </c>
      <c r="J110" s="15">
        <f t="shared" si="1"/>
        <v>50543.707340591238</v>
      </c>
      <c r="K110" s="15">
        <v>159445.52859999999</v>
      </c>
      <c r="L110" s="15">
        <v>13.983593750000001</v>
      </c>
      <c r="M110" s="15">
        <v>10.870702352446745</v>
      </c>
      <c r="N110" s="15">
        <v>10.227434299258285</v>
      </c>
      <c r="O110" s="17">
        <v>5283.3813549476936</v>
      </c>
      <c r="P110" s="15">
        <f t="shared" si="2"/>
        <v>1.401500655584667</v>
      </c>
      <c r="Q110" s="15">
        <f t="shared" si="3"/>
        <v>26.255796758031412</v>
      </c>
      <c r="R110" s="15">
        <v>724</v>
      </c>
      <c r="S110" s="15">
        <f t="shared" si="4"/>
        <v>314144.5741439776</v>
      </c>
      <c r="T110" s="15">
        <f>2*J110</f>
        <v>101087.41468118248</v>
      </c>
      <c r="U110" s="15">
        <f t="shared" si="6"/>
        <v>415231.98882516008</v>
      </c>
      <c r="V110" s="15" t="str">
        <f>VLOOKUP(B110,NUTS_Europa!$B$2:$F$41,5,FALSE)</f>
        <v>Noord-Holland</v>
      </c>
      <c r="W110" s="15" t="str">
        <f>VLOOKUP(C110,Puertos!$N$3:$O$27,2,FALSE)</f>
        <v>Amberes</v>
      </c>
      <c r="X110" s="15" t="str">
        <f>VLOOKUP(D110,NUTS_Europa!$B$2:$F$41,5,FALSE)</f>
        <v>Noord-Brabant</v>
      </c>
      <c r="Y110" s="15" t="str">
        <f>VLOOKUP(E110,Puertos!$N$3:$O$27,2,FALSE)</f>
        <v>Amsterdam</v>
      </c>
      <c r="Z110" s="15">
        <f t="shared" si="7"/>
        <v>1.0939915315846422</v>
      </c>
      <c r="AA110" s="15">
        <f>Q110+Q113+Q114+Q115</f>
        <v>212.44306949787261</v>
      </c>
      <c r="AB110" s="15">
        <f>AA110/24</f>
        <v>8.8517945624113583</v>
      </c>
      <c r="AC110" s="15">
        <f>AB110/7</f>
        <v>1.2645420803444798</v>
      </c>
    </row>
    <row r="111" spans="2:29" s="15" customFormat="1" x14ac:dyDescent="0.25">
      <c r="B111" s="15" t="str">
        <f>VLOOKUP(G111,NUTS_Europa!$A$2:$C$81,2,FALSE)</f>
        <v>NL41</v>
      </c>
      <c r="C111" s="15">
        <f>VLOOKUP(G111,NUTS_Europa!$A$2:$C$81,3,FALSE)</f>
        <v>218</v>
      </c>
      <c r="D111" s="15" t="str">
        <f>VLOOKUP(F111,NUTS_Europa!$A$2:$C$81,2,FALSE)</f>
        <v>NL12</v>
      </c>
      <c r="E111" s="15">
        <f>VLOOKUP(F111,NUTS_Europa!$A$2:$C$81,3,FALSE)</f>
        <v>250</v>
      </c>
      <c r="F111" s="15">
        <v>71</v>
      </c>
      <c r="G111" s="15">
        <v>75</v>
      </c>
      <c r="H111" s="15">
        <v>2739241.7295512701</v>
      </c>
      <c r="I111" s="15">
        <v>1252135.4670519007</v>
      </c>
      <c r="J111" s="15">
        <f t="shared" si="1"/>
        <v>41737.848901730023</v>
      </c>
      <c r="K111" s="15">
        <v>126450.71709999999</v>
      </c>
      <c r="L111" s="15">
        <v>5.3125</v>
      </c>
      <c r="M111" s="15">
        <v>9.0064675580206011</v>
      </c>
      <c r="N111" s="15">
        <v>10.227434299258285</v>
      </c>
      <c r="O111" s="17">
        <v>5283.3813549476936</v>
      </c>
      <c r="P111" s="15">
        <f t="shared" si="2"/>
        <v>1.401500655584667</v>
      </c>
      <c r="Q111" s="15">
        <f t="shared" si="3"/>
        <v>15.720468213605269</v>
      </c>
      <c r="R111" s="15">
        <v>724</v>
      </c>
      <c r="S111" s="15">
        <f t="shared" si="4"/>
        <v>375367.75768380129</v>
      </c>
      <c r="T111" s="15">
        <f t="shared" ref="T111:T115" si="15">2*J111</f>
        <v>83475.697803460047</v>
      </c>
      <c r="U111" s="15">
        <f t="shared" si="6"/>
        <v>458843.45548726135</v>
      </c>
      <c r="V111" s="15" t="str">
        <f>VLOOKUP(B111,NUTS_Europa!$B$2:$F$41,5,FALSE)</f>
        <v>Noord-Brabant</v>
      </c>
      <c r="W111" s="15" t="str">
        <f>VLOOKUP(C111,Puertos!$N$3:$O$27,2,FALSE)</f>
        <v>Amsterdam</v>
      </c>
      <c r="X111" s="15" t="str">
        <f>VLOOKUP(D111,NUTS_Europa!$B$2:$F$41,5,FALSE)</f>
        <v>Friesland (NL)</v>
      </c>
      <c r="Y111" s="15" t="str">
        <f>VLOOKUP(E111,Puertos!$N$3:$O$27,2,FALSE)</f>
        <v>Rotterdam</v>
      </c>
      <c r="Z111" s="15">
        <f t="shared" si="7"/>
        <v>0.65501950890021954</v>
      </c>
    </row>
    <row r="112" spans="2:29" s="15" customFormat="1" x14ac:dyDescent="0.25">
      <c r="B112" s="15" t="str">
        <f>VLOOKUP(F112,NUTS_Europa!$A$2:$C$81,2,FALSE)</f>
        <v>NL12</v>
      </c>
      <c r="C112" s="15">
        <f>VLOOKUP(F112,NUTS_Europa!$A$2:$C$81,3,FALSE)</f>
        <v>250</v>
      </c>
      <c r="D112" s="15" t="str">
        <f>VLOOKUP(G112,NUTS_Europa!$A$2:$C$81,2,FALSE)</f>
        <v>NL34</v>
      </c>
      <c r="E112" s="15">
        <f>VLOOKUP(G112,NUTS_Europa!$A$2:$C$81,3,FALSE)</f>
        <v>218</v>
      </c>
      <c r="F112" s="15">
        <v>71</v>
      </c>
      <c r="G112" s="15">
        <v>74</v>
      </c>
      <c r="H112" s="15">
        <v>3120781.1140988171</v>
      </c>
      <c r="I112" s="15">
        <v>1252135.4670519007</v>
      </c>
      <c r="J112" s="15">
        <f t="shared" si="1"/>
        <v>41737.848901730023</v>
      </c>
      <c r="K112" s="15">
        <v>117768.50930000001</v>
      </c>
      <c r="L112" s="15">
        <v>5.3125</v>
      </c>
      <c r="M112" s="15">
        <v>9.0064675580206011</v>
      </c>
      <c r="N112" s="15">
        <v>10.227434299258285</v>
      </c>
      <c r="O112" s="17">
        <v>5283.3813549476936</v>
      </c>
      <c r="P112" s="15">
        <f t="shared" si="2"/>
        <v>1.401500655584667</v>
      </c>
      <c r="Q112" s="15">
        <f t="shared" si="3"/>
        <v>15.720468213605269</v>
      </c>
      <c r="R112" s="15">
        <v>724</v>
      </c>
      <c r="S112" s="15">
        <f t="shared" si="4"/>
        <v>427651.41768380121</v>
      </c>
      <c r="T112" s="15">
        <f t="shared" si="15"/>
        <v>83475.697803460047</v>
      </c>
      <c r="U112" s="15">
        <f t="shared" si="6"/>
        <v>511127.11548726127</v>
      </c>
      <c r="V112" s="15" t="str">
        <f>VLOOKUP(B112,NUTS_Europa!$B$2:$F$41,5,FALSE)</f>
        <v>Friesland (NL)</v>
      </c>
      <c r="W112" s="15" t="str">
        <f>VLOOKUP(C112,Puertos!$N$3:$O$27,2,FALSE)</f>
        <v>Rotterdam</v>
      </c>
      <c r="X112" s="15" t="str">
        <f>VLOOKUP(D112,NUTS_Europa!$B$2:$F$41,5,FALSE)</f>
        <v>Zeeland</v>
      </c>
      <c r="Y112" s="15" t="str">
        <f>VLOOKUP(E112,Puertos!$N$3:$O$27,2,FALSE)</f>
        <v>Amsterdam</v>
      </c>
      <c r="Z112" s="15">
        <f t="shared" si="7"/>
        <v>0.65501950890021954</v>
      </c>
    </row>
    <row r="113" spans="2:26" s="15" customFormat="1" x14ac:dyDescent="0.25">
      <c r="B113" s="15" t="str">
        <f>VLOOKUP(G113,NUTS_Europa!$A$2:$C$81,2,FALSE)</f>
        <v>NL34</v>
      </c>
      <c r="C113" s="15">
        <f>VLOOKUP(G113,NUTS_Europa!$A$2:$C$81,3,FALSE)</f>
        <v>218</v>
      </c>
      <c r="D113" s="15" t="str">
        <f>VLOOKUP(F113,NUTS_Europa!$A$2:$C$81,2,FALSE)</f>
        <v>NL33</v>
      </c>
      <c r="E113" s="15">
        <f>VLOOKUP(F113,NUTS_Europa!$A$2:$C$81,3,FALSE)</f>
        <v>220</v>
      </c>
      <c r="F113" s="15">
        <v>73</v>
      </c>
      <c r="G113" s="15">
        <v>74</v>
      </c>
      <c r="H113" s="15">
        <v>2814726.8008172144</v>
      </c>
      <c r="I113" s="15">
        <v>1258682.7088393571</v>
      </c>
      <c r="J113" s="15">
        <f t="shared" si="1"/>
        <v>41956.090294645241</v>
      </c>
      <c r="K113" s="15">
        <v>145277.79319999999</v>
      </c>
      <c r="L113" s="15">
        <v>9.765625</v>
      </c>
      <c r="M113" s="15">
        <v>11.860555578157992</v>
      </c>
      <c r="N113" s="15">
        <v>9.1259545631150463</v>
      </c>
      <c r="O113" s="17">
        <v>5283.3813549476936</v>
      </c>
      <c r="P113" s="15">
        <f t="shared" si="2"/>
        <v>1.2505610819684445</v>
      </c>
      <c r="Q113" s="15">
        <f t="shared" si="3"/>
        <v>22.876741660126434</v>
      </c>
      <c r="R113" s="15">
        <v>724</v>
      </c>
      <c r="S113" s="15">
        <f t="shared" si="4"/>
        <v>385711.7377838493</v>
      </c>
      <c r="T113" s="15">
        <f t="shared" si="15"/>
        <v>83912.180589290481</v>
      </c>
      <c r="U113" s="15">
        <f t="shared" si="6"/>
        <v>469623.91837313981</v>
      </c>
      <c r="V113" s="15" t="str">
        <f>VLOOKUP(B113,NUTS_Europa!$B$2:$F$41,5,FALSE)</f>
        <v>Zeeland</v>
      </c>
      <c r="W113" s="15" t="str">
        <f>VLOOKUP(C113,Puertos!$N$3:$O$27,2,FALSE)</f>
        <v>Amsterdam</v>
      </c>
      <c r="X113" s="15" t="str">
        <f>VLOOKUP(D113,NUTS_Europa!$B$2:$F$41,5,FALSE)</f>
        <v>Zuid-Holland</v>
      </c>
      <c r="Y113" s="15" t="str">
        <f>VLOOKUP(E113,Puertos!$N$3:$O$27,2,FALSE)</f>
        <v>Zeebrugge</v>
      </c>
      <c r="Z113" s="15">
        <f t="shared" si="7"/>
        <v>0.95319756917193477</v>
      </c>
    </row>
    <row r="114" spans="2:26" s="15" customFormat="1" x14ac:dyDescent="0.25">
      <c r="B114" s="15" t="str">
        <f>VLOOKUP(F114,NUTS_Europa!$A$2:$C$81,2,FALSE)</f>
        <v>NL33</v>
      </c>
      <c r="C114" s="15">
        <f>VLOOKUP(F114,NUTS_Europa!$A$2:$C$81,3,FALSE)</f>
        <v>220</v>
      </c>
      <c r="D114" s="15" t="str">
        <f>VLOOKUP(G114,NUTS_Europa!$A$2:$C$81,2,FALSE)</f>
        <v>PT11</v>
      </c>
      <c r="E114" s="15">
        <f>VLOOKUP(G114,NUTS_Europa!$A$2:$C$81,3,FALSE)</f>
        <v>288</v>
      </c>
      <c r="F114" s="15">
        <v>73</v>
      </c>
      <c r="G114" s="15">
        <v>76</v>
      </c>
      <c r="H114" s="15">
        <v>617961.58907200187</v>
      </c>
      <c r="I114" s="15">
        <v>3466297.8611220019</v>
      </c>
      <c r="J114" s="15">
        <f t="shared" si="1"/>
        <v>115543.26203740007</v>
      </c>
      <c r="K114" s="15">
        <v>163171.4883</v>
      </c>
      <c r="L114" s="15">
        <v>65.680468750000003</v>
      </c>
      <c r="M114" s="15">
        <v>13.249276277008004</v>
      </c>
      <c r="N114" s="15">
        <v>1.7656351444649061</v>
      </c>
      <c r="O114" s="17">
        <v>960.48207385839237</v>
      </c>
      <c r="P114" s="15">
        <f t="shared" si="2"/>
        <v>1.3309148388968888</v>
      </c>
      <c r="Q114" s="15">
        <f t="shared" si="3"/>
        <v>80.260659865904898</v>
      </c>
      <c r="R114" s="15">
        <v>724</v>
      </c>
      <c r="S114" s="15">
        <f t="shared" si="4"/>
        <v>465812.11941920314</v>
      </c>
      <c r="T114" s="15">
        <f t="shared" si="15"/>
        <v>231086.52407480014</v>
      </c>
      <c r="U114" s="15">
        <f t="shared" si="6"/>
        <v>696898.64349400322</v>
      </c>
      <c r="V114" s="15" t="str">
        <f>VLOOKUP(B114,NUTS_Europa!$B$2:$F$41,5,FALSE)</f>
        <v>Zuid-Holland</v>
      </c>
      <c r="W114" s="15" t="str">
        <f>VLOOKUP(C114,Puertos!$N$3:$O$27,2,FALSE)</f>
        <v>Zeebrugge</v>
      </c>
      <c r="X114" s="15" t="str">
        <f>VLOOKUP(D114,NUTS_Europa!$B$2:$F$41,5,FALSE)</f>
        <v>Norte</v>
      </c>
      <c r="Y114" s="15" t="str">
        <f>VLOOKUP(E114,Puertos!$N$3:$O$27,2,FALSE)</f>
        <v>Vigo</v>
      </c>
      <c r="Z114" s="15">
        <f t="shared" si="7"/>
        <v>3.3441941610793706</v>
      </c>
    </row>
    <row r="115" spans="2:26" s="15" customFormat="1" x14ac:dyDescent="0.25">
      <c r="B115" s="15" t="str">
        <f>VLOOKUP(G115,NUTS_Europa!$A$2:$C$81,2,FALSE)</f>
        <v>PT11</v>
      </c>
      <c r="C115" s="15">
        <f>VLOOKUP(G115,NUTS_Europa!$A$2:$C$81,3,FALSE)</f>
        <v>288</v>
      </c>
      <c r="D115" s="15" t="str">
        <f>VLOOKUP(F115,NUTS_Europa!$A$2:$C$81,2,FALSE)</f>
        <v>NL32</v>
      </c>
      <c r="E115" s="15">
        <f>VLOOKUP(F115,NUTS_Europa!$A$2:$C$81,3,FALSE)</f>
        <v>253</v>
      </c>
      <c r="F115" s="15">
        <v>72</v>
      </c>
      <c r="G115" s="15">
        <v>76</v>
      </c>
      <c r="H115" s="15">
        <v>593261.54343220894</v>
      </c>
      <c r="I115" s="15">
        <v>3695053.2636381858</v>
      </c>
      <c r="J115" s="15">
        <f t="shared" si="1"/>
        <v>123168.44212127286</v>
      </c>
      <c r="K115" s="15">
        <v>114346.8514</v>
      </c>
      <c r="L115" s="15">
        <v>69.30859375</v>
      </c>
      <c r="M115" s="15">
        <v>12.259423051296757</v>
      </c>
      <c r="N115" s="15">
        <v>1.9658765183519373</v>
      </c>
      <c r="O115" s="17">
        <v>960.48207385839237</v>
      </c>
      <c r="P115" s="15">
        <f t="shared" si="2"/>
        <v>1.481854412513111</v>
      </c>
      <c r="Q115" s="15">
        <f t="shared" si="3"/>
        <v>83.049871213809865</v>
      </c>
      <c r="R115" s="15">
        <v>724</v>
      </c>
      <c r="S115" s="15">
        <f t="shared" si="4"/>
        <v>447193.51785449905</v>
      </c>
      <c r="T115" s="15">
        <f t="shared" si="15"/>
        <v>246336.88424254573</v>
      </c>
      <c r="U115" s="15">
        <f t="shared" si="6"/>
        <v>693530.40209704475</v>
      </c>
      <c r="V115" s="15" t="str">
        <f>VLOOKUP(B115,NUTS_Europa!$B$2:$F$41,5,FALSE)</f>
        <v>Norte</v>
      </c>
      <c r="W115" s="15" t="str">
        <f>VLOOKUP(C115,Puertos!$N$3:$O$27,2,FALSE)</f>
        <v>Vigo</v>
      </c>
      <c r="X115" s="15" t="str">
        <f>VLOOKUP(D115,NUTS_Europa!$B$2:$F$41,5,FALSE)</f>
        <v>Noord-Holland</v>
      </c>
      <c r="Y115" s="15" t="str">
        <f>VLOOKUP(E115,Puertos!$N$3:$O$27,2,FALSE)</f>
        <v>Amberes</v>
      </c>
      <c r="Z115" s="15">
        <f t="shared" si="7"/>
        <v>3.4604113005754109</v>
      </c>
    </row>
    <row r="116" spans="2:26" s="15" customFormat="1" x14ac:dyDescent="0.25">
      <c r="O116" s="17"/>
    </row>
    <row r="117" spans="2:26" s="15" customFormat="1" x14ac:dyDescent="0.25">
      <c r="B117" s="15" t="s">
        <v>27</v>
      </c>
      <c r="O117" s="17"/>
    </row>
    <row r="118" spans="2:26" s="15" customFormat="1" x14ac:dyDescent="0.25">
      <c r="B118" s="15" t="str">
        <f>B109</f>
        <v>nodo inicial</v>
      </c>
      <c r="C118" s="15" t="str">
        <f t="shared" ref="C118:I118" si="16">C109</f>
        <v>puerto O</v>
      </c>
      <c r="D118" s="15" t="str">
        <f t="shared" si="16"/>
        <v>nodo final</v>
      </c>
      <c r="E118" s="15" t="str">
        <f t="shared" si="16"/>
        <v>puerto D</v>
      </c>
      <c r="F118" s="15" t="str">
        <f t="shared" si="16"/>
        <v>Var1</v>
      </c>
      <c r="G118" s="15" t="str">
        <f t="shared" si="16"/>
        <v>Var2</v>
      </c>
      <c r="H118" s="15" t="str">
        <f t="shared" si="16"/>
        <v>Coste variable</v>
      </c>
      <c r="I118" s="15" t="str">
        <f t="shared" si="16"/>
        <v>Coste fijo</v>
      </c>
      <c r="K118" s="15" t="str">
        <f>K109</f>
        <v>flow</v>
      </c>
      <c r="L118" s="15" t="str">
        <f>L109</f>
        <v>TiempoNav</v>
      </c>
      <c r="M118" s="15" t="str">
        <f>M109</f>
        <v>TiempoPort</v>
      </c>
      <c r="N118" s="15" t="str">
        <f>N109</f>
        <v>TiempoCD</v>
      </c>
      <c r="O118" s="17" t="str">
        <f>O109</f>
        <v>offer</v>
      </c>
    </row>
    <row r="119" spans="2:26" s="15" customFormat="1" x14ac:dyDescent="0.25">
      <c r="B119" s="15" t="str">
        <f>VLOOKUP(F119,NUTS_Europa!$A$2:$C$81,2,FALSE)</f>
        <v>BE21</v>
      </c>
      <c r="C119" s="15">
        <f>VLOOKUP(F119,NUTS_Europa!$A$2:$C$81,3,FALSE)</f>
        <v>253</v>
      </c>
      <c r="D119" s="15" t="str">
        <f>VLOOKUP(G119,NUTS_Europa!$A$2:$C$81,2,FALSE)</f>
        <v>BE25</v>
      </c>
      <c r="E119" s="15">
        <f>VLOOKUP(G119,NUTS_Europa!$A$2:$C$81,3,FALSE)</f>
        <v>235</v>
      </c>
      <c r="F119" s="15">
        <v>1</v>
      </c>
      <c r="G119" s="15">
        <v>3</v>
      </c>
      <c r="H119" s="16">
        <v>298540.64767995797</v>
      </c>
      <c r="I119" s="16">
        <v>1117508.8413255417</v>
      </c>
      <c r="K119" s="15">
        <v>135416.16140000001</v>
      </c>
      <c r="L119" s="15">
        <v>9.828125</v>
      </c>
      <c r="M119" s="15">
        <v>12.27228830907689</v>
      </c>
      <c r="N119" s="15">
        <v>3.370857913388881</v>
      </c>
      <c r="O119" s="17">
        <v>1644.4693436659541</v>
      </c>
    </row>
    <row r="120" spans="2:26" s="15" customFormat="1" x14ac:dyDescent="0.25">
      <c r="B120" s="15" t="str">
        <f>VLOOKUP(G120,NUTS_Europa!$A$2:$C$81,2,FALSE)</f>
        <v>BE25</v>
      </c>
      <c r="C120" s="15">
        <f>VLOOKUP(G120,NUTS_Europa!$A$2:$C$81,3,FALSE)</f>
        <v>235</v>
      </c>
      <c r="D120" s="15" t="str">
        <f>VLOOKUP(F120,NUTS_Europa!$A$2:$C$81,2,FALSE)</f>
        <v>BE23</v>
      </c>
      <c r="E120" s="15">
        <f>VLOOKUP(F120,NUTS_Europa!$A$2:$C$81,3,FALSE)</f>
        <v>253</v>
      </c>
      <c r="F120" s="15">
        <v>2</v>
      </c>
      <c r="G120" s="15">
        <v>3</v>
      </c>
      <c r="H120" s="15">
        <v>371953.04811989353</v>
      </c>
      <c r="I120" s="15">
        <v>1117508.8413255417</v>
      </c>
      <c r="K120" s="15">
        <v>135416.16140000001</v>
      </c>
      <c r="L120" s="15">
        <v>9.828125</v>
      </c>
      <c r="M120" s="15">
        <v>12.27228830907689</v>
      </c>
      <c r="N120" s="15">
        <v>3.370857913388881</v>
      </c>
      <c r="O120" s="17">
        <v>1644.4693436659541</v>
      </c>
    </row>
    <row r="121" spans="2:26" s="15" customFormat="1" x14ac:dyDescent="0.25">
      <c r="B121" s="15" t="str">
        <f>VLOOKUP(F121,NUTS_Europa!$A$2:$C$81,2,FALSE)</f>
        <v>BE23</v>
      </c>
      <c r="C121" s="15">
        <f>VLOOKUP(F121,NUTS_Europa!$A$2:$C$81,3,FALSE)</f>
        <v>253</v>
      </c>
      <c r="D121" s="15" t="str">
        <f>VLOOKUP(G121,NUTS_Europa!$A$2:$C$81,2,FALSE)</f>
        <v>FRJ2</v>
      </c>
      <c r="E121" s="15">
        <f>VLOOKUP(G121,NUTS_Europa!$A$2:$C$81,3,FALSE)</f>
        <v>283</v>
      </c>
      <c r="F121" s="15">
        <v>2</v>
      </c>
      <c r="G121" s="15">
        <v>28</v>
      </c>
      <c r="H121" s="15">
        <v>1350670.4759685877</v>
      </c>
      <c r="I121" s="15">
        <v>2965852.2765998947</v>
      </c>
      <c r="K121" s="15">
        <v>156784.57750000001</v>
      </c>
      <c r="L121" s="15">
        <v>53.953125</v>
      </c>
      <c r="M121" s="15">
        <v>14.274049442189035</v>
      </c>
      <c r="N121" s="15">
        <v>4.4630171893473918</v>
      </c>
      <c r="O121" s="17">
        <v>2110.3462577932792</v>
      </c>
    </row>
    <row r="122" spans="2:26" s="15" customFormat="1" x14ac:dyDescent="0.25">
      <c r="B122" s="15" t="str">
        <f>VLOOKUP(G122,NUTS_Europa!$A$2:$C$81,2,FALSE)</f>
        <v>FRJ2</v>
      </c>
      <c r="C122" s="15">
        <f>VLOOKUP(G122,NUTS_Europa!$A$2:$C$81,3,FALSE)</f>
        <v>283</v>
      </c>
      <c r="D122" s="15" t="str">
        <f>VLOOKUP(F122,NUTS_Europa!$A$2:$C$81,2,FALSE)</f>
        <v>FRF2</v>
      </c>
      <c r="E122" s="15">
        <f>VLOOKUP(F122,NUTS_Europa!$A$2:$C$81,3,FALSE)</f>
        <v>269</v>
      </c>
      <c r="F122" s="15">
        <v>27</v>
      </c>
      <c r="G122" s="15">
        <v>28</v>
      </c>
      <c r="H122" s="15">
        <v>1747313.5580278533</v>
      </c>
      <c r="I122" s="15">
        <v>2370211.1031457628</v>
      </c>
      <c r="K122" s="15">
        <v>176841.96369999999</v>
      </c>
      <c r="L122" s="15">
        <v>36.171875</v>
      </c>
      <c r="M122" s="15">
        <v>15.243595639476966</v>
      </c>
      <c r="N122" s="15">
        <v>4.4630171893473918</v>
      </c>
      <c r="O122" s="17">
        <v>2110.3462577932792</v>
      </c>
    </row>
    <row r="123" spans="2:26" s="15" customFormat="1" x14ac:dyDescent="0.25">
      <c r="B123" s="15" t="str">
        <f>VLOOKUP(F123,NUTS_Europa!$A$2:$C$81,2,FALSE)</f>
        <v>FRF2</v>
      </c>
      <c r="C123" s="15">
        <f>VLOOKUP(F123,NUTS_Europa!$A$2:$C$81,3,FALSE)</f>
        <v>269</v>
      </c>
      <c r="D123" s="15" t="str">
        <f>VLOOKUP(G123,NUTS_Europa!$A$2:$C$81,2,FALSE)</f>
        <v>FRG0</v>
      </c>
      <c r="E123" s="15">
        <f>VLOOKUP(G123,NUTS_Europa!$A$2:$C$81,3,FALSE)</f>
        <v>283</v>
      </c>
      <c r="F123" s="15">
        <v>27</v>
      </c>
      <c r="G123" s="15">
        <v>62</v>
      </c>
      <c r="H123" s="15">
        <v>1254096.092733955</v>
      </c>
      <c r="I123" s="15">
        <v>2370211.1031457628</v>
      </c>
      <c r="K123" s="15">
        <v>141512.31529999999</v>
      </c>
      <c r="L123" s="15">
        <v>36.171875</v>
      </c>
      <c r="M123" s="15">
        <v>15.243595639476966</v>
      </c>
      <c r="N123" s="15">
        <v>4.4630171893473918</v>
      </c>
      <c r="O123" s="17">
        <v>2110.3462577932792</v>
      </c>
    </row>
    <row r="124" spans="2:26" s="15" customFormat="1" x14ac:dyDescent="0.25">
      <c r="B124" s="15" t="str">
        <f>VLOOKUP(G124,[1]NUTS_Europa!$A$2:$C$81,2,FALSE)</f>
        <v>FRG0</v>
      </c>
      <c r="C124" s="15">
        <f>VLOOKUP(G124,[1]NUTS_Europa!$A$2:$C$81,3,FALSE)</f>
        <v>283</v>
      </c>
      <c r="D124" s="15" t="str">
        <f>VLOOKUP(F124,NUTS_Europa!$A$2:$C$81,2,FALSE)</f>
        <v>FRI2</v>
      </c>
      <c r="E124" s="15">
        <f>VLOOKUP(F124,[1]NUTS_Europa!$A$2:$C$81,3,FALSE)</f>
        <v>269</v>
      </c>
      <c r="F124" s="15">
        <v>29</v>
      </c>
      <c r="G124" s="15">
        <v>62</v>
      </c>
      <c r="H124" s="15">
        <v>1265179.6312798851</v>
      </c>
      <c r="I124" s="15">
        <v>2370211.1031457628</v>
      </c>
      <c r="K124" s="15">
        <v>118487.9544</v>
      </c>
      <c r="L124" s="15">
        <v>36.171875</v>
      </c>
      <c r="M124" s="15">
        <v>15.243595639476966</v>
      </c>
      <c r="N124" s="15">
        <v>4.4630171893473918</v>
      </c>
      <c r="O124" s="17">
        <v>2110.3462577932792</v>
      </c>
    </row>
    <row r="125" spans="2:26" s="15" customFormat="1" x14ac:dyDescent="0.25">
      <c r="B125" s="15" t="str">
        <f>VLOOKUP(G126,NUTS_Europa!$A$2:$C$81,2,FALSE)</f>
        <v>FRD2</v>
      </c>
      <c r="C125" s="15">
        <f>VLOOKUP(G126,NUTS_Europa!$A$2:$C$81,3,FALSE)</f>
        <v>269</v>
      </c>
      <c r="D125" s="15" t="str">
        <f>VLOOKUP(F126,NUTS_Europa!$A$2:$C$81,2,FALSE)</f>
        <v>DE60</v>
      </c>
      <c r="E125" s="15">
        <f>VLOOKUP(F126,NUTS_Europa!$A$2:$C$81,3,FALSE)</f>
        <v>1069</v>
      </c>
      <c r="F125" s="15">
        <v>5</v>
      </c>
      <c r="G125" s="15">
        <v>29</v>
      </c>
      <c r="H125" s="15">
        <v>4598363.0975667555</v>
      </c>
      <c r="I125" s="15">
        <v>2596700.4299004725</v>
      </c>
      <c r="K125" s="15">
        <v>122072.6309</v>
      </c>
      <c r="L125" s="15">
        <v>40.707031249999993</v>
      </c>
      <c r="M125" s="15">
        <v>13.327861493279524</v>
      </c>
      <c r="N125" s="15">
        <v>30.349902741756011</v>
      </c>
      <c r="O125" s="17">
        <v>14828.264773842575</v>
      </c>
    </row>
    <row r="126" spans="2:26" s="15" customFormat="1" x14ac:dyDescent="0.25">
      <c r="B126" s="15" t="str">
        <f>VLOOKUP(F125,NUTS_Europa!$A$2:$C$81,2,FALSE)</f>
        <v>DE60</v>
      </c>
      <c r="C126" s="15">
        <f>VLOOKUP(F125,NUTS_Europa!$A$2:$C$81,3,FALSE)</f>
        <v>1069</v>
      </c>
      <c r="D126" s="15" t="str">
        <f>VLOOKUP(G125,NUTS_Europa!$A$2:$C$81,2,FALSE)</f>
        <v>FRI2</v>
      </c>
      <c r="E126" s="15">
        <f>VLOOKUP(G125,NUTS_Europa!$A$2:$C$81,3,FALSE)</f>
        <v>269</v>
      </c>
      <c r="F126" s="15">
        <v>5</v>
      </c>
      <c r="G126" s="15">
        <v>20</v>
      </c>
      <c r="H126" s="15">
        <v>1985554.6343977337</v>
      </c>
      <c r="I126" s="15">
        <v>2596700.4299004725</v>
      </c>
      <c r="K126" s="15">
        <v>145277.79319999999</v>
      </c>
      <c r="L126" s="15">
        <v>40.707031249999993</v>
      </c>
      <c r="M126" s="15">
        <v>13.327861493279524</v>
      </c>
      <c r="N126" s="15">
        <v>30.349902741756011</v>
      </c>
      <c r="O126" s="17">
        <v>14828.264773842575</v>
      </c>
    </row>
    <row r="127" spans="2:26" s="15" customFormat="1" x14ac:dyDescent="0.25">
      <c r="B127" s="15" t="str">
        <f>VLOOKUP(G127,NUTS_Europa!$A$2:$C$81,2,FALSE)</f>
        <v>FRD2</v>
      </c>
      <c r="C127" s="15">
        <f>VLOOKUP(G127,NUTS_Europa!$A$2:$C$81,3,FALSE)</f>
        <v>269</v>
      </c>
      <c r="D127" s="15" t="str">
        <f>VLOOKUP(F127,NUTS_Europa!$A$2:$C$81,2,FALSE)</f>
        <v>BE21</v>
      </c>
      <c r="E127" s="15">
        <f>VLOOKUP(F127,NUTS_Europa!$A$2:$C$81,3,FALSE)</f>
        <v>253</v>
      </c>
      <c r="F127" s="15">
        <v>1</v>
      </c>
      <c r="G127" s="15">
        <v>20</v>
      </c>
      <c r="H127" s="15">
        <v>2424121.7586334166</v>
      </c>
      <c r="I127" s="15">
        <v>1882452.5019169617</v>
      </c>
      <c r="K127" s="15">
        <v>191087.21979999999</v>
      </c>
      <c r="L127" s="15">
        <v>21.555468749999999</v>
      </c>
      <c r="M127" s="15">
        <v>14.888608085591169</v>
      </c>
      <c r="N127" s="15">
        <v>35.020759768470761</v>
      </c>
      <c r="O127" s="17">
        <v>14828.264773842575</v>
      </c>
    </row>
    <row r="128" spans="2:26" s="15" customFormat="1" x14ac:dyDescent="0.25">
      <c r="H128" s="16"/>
      <c r="I128" s="16"/>
      <c r="O128" s="17"/>
    </row>
    <row r="129" spans="2:29" s="15" customFormat="1" x14ac:dyDescent="0.25">
      <c r="B129" s="15" t="s">
        <v>103</v>
      </c>
      <c r="O129" s="17"/>
    </row>
    <row r="130" spans="2:29" s="15" customFormat="1" x14ac:dyDescent="0.25">
      <c r="B130" s="15" t="str">
        <f>B118</f>
        <v>nodo inicial</v>
      </c>
      <c r="C130" s="15" t="str">
        <f t="shared" ref="C130:I130" si="17">C118</f>
        <v>puerto O</v>
      </c>
      <c r="D130" s="15" t="str">
        <f t="shared" si="17"/>
        <v>nodo final</v>
      </c>
      <c r="E130" s="15" t="str">
        <f t="shared" si="17"/>
        <v>puerto D</v>
      </c>
      <c r="F130" s="15" t="str">
        <f t="shared" si="17"/>
        <v>Var1</v>
      </c>
      <c r="G130" s="15" t="str">
        <f t="shared" si="17"/>
        <v>Var2</v>
      </c>
      <c r="H130" s="15" t="str">
        <f t="shared" si="17"/>
        <v>Coste variable</v>
      </c>
      <c r="I130" s="15" t="str">
        <f t="shared" si="17"/>
        <v>Coste fijo</v>
      </c>
      <c r="J130" s="15" t="str">
        <f>J109</f>
        <v>Coste fijo/buque</v>
      </c>
      <c r="K130" s="15" t="str">
        <f>K118</f>
        <v>flow</v>
      </c>
      <c r="L130" s="15" t="str">
        <f>L118</f>
        <v>TiempoNav</v>
      </c>
      <c r="M130" s="15" t="str">
        <f>M118</f>
        <v>TiempoPort</v>
      </c>
      <c r="N130" s="15" t="str">
        <f>N118</f>
        <v>TiempoCD</v>
      </c>
      <c r="O130" s="17" t="str">
        <f>O118</f>
        <v>offer</v>
      </c>
      <c r="P130" s="15" t="str">
        <f>P109</f>
        <v>Tiempo C/D</v>
      </c>
      <c r="Q130" s="15" t="str">
        <f t="shared" ref="Q130:Y130" si="18">Q109</f>
        <v>Tiempo total</v>
      </c>
      <c r="R130" s="15" t="str">
        <f t="shared" si="18"/>
        <v>TEUs/buque</v>
      </c>
      <c r="S130" s="15" t="str">
        <f t="shared" si="18"/>
        <v>Coste variable</v>
      </c>
      <c r="T130" s="15" t="str">
        <f t="shared" si="18"/>
        <v>Coste fijo</v>
      </c>
      <c r="U130" s="15" t="str">
        <f t="shared" si="18"/>
        <v>Coste Total</v>
      </c>
      <c r="V130" s="15" t="str">
        <f t="shared" si="18"/>
        <v>Nodo inicial</v>
      </c>
      <c r="W130" s="15" t="str">
        <f t="shared" si="18"/>
        <v>Puerto O</v>
      </c>
      <c r="X130" s="15" t="str">
        <f t="shared" si="18"/>
        <v>Nodo final</v>
      </c>
      <c r="Y130" s="15" t="str">
        <f t="shared" si="18"/>
        <v>Puerto D</v>
      </c>
    </row>
    <row r="131" spans="2:29" s="15" customFormat="1" x14ac:dyDescent="0.25">
      <c r="B131" s="15" t="str">
        <f>VLOOKUP(F131,NUTS_Europa!$A$2:$C$81,2,FALSE)</f>
        <v>NL33</v>
      </c>
      <c r="C131" s="15">
        <f>VLOOKUP(F131,NUTS_Europa!$A$2:$C$81,3,FALSE)</f>
        <v>250</v>
      </c>
      <c r="D131" s="15" t="str">
        <f>VLOOKUP(G131,NUTS_Europa!$A$2:$C$81,2,FALSE)</f>
        <v>PT15</v>
      </c>
      <c r="E131" s="15">
        <f>VLOOKUP(G131,NUTS_Europa!$A$2:$C$81,3,FALSE)</f>
        <v>1065</v>
      </c>
      <c r="F131" s="15">
        <v>33</v>
      </c>
      <c r="G131" s="15">
        <v>37</v>
      </c>
      <c r="H131" s="15">
        <v>2623923.6531586787</v>
      </c>
      <c r="I131" s="15">
        <v>4577991.9679948203</v>
      </c>
      <c r="J131" s="15">
        <f t="shared" si="1"/>
        <v>152599.73226649401</v>
      </c>
      <c r="K131" s="15">
        <v>114346.8514</v>
      </c>
      <c r="L131" s="15">
        <v>91.074999999999989</v>
      </c>
      <c r="M131" s="15">
        <v>8.5818668616747384</v>
      </c>
      <c r="N131" s="15">
        <v>14.981064671590175</v>
      </c>
      <c r="O131" s="17">
        <v>7319.4038028586165</v>
      </c>
      <c r="P131" s="15">
        <f t="shared" si="2"/>
        <v>0</v>
      </c>
      <c r="Q131" s="15">
        <f t="shared" si="3"/>
        <v>99.656866861674729</v>
      </c>
      <c r="S131" s="15">
        <f t="shared" si="4"/>
        <v>0</v>
      </c>
      <c r="U131" s="15">
        <f t="shared" si="6"/>
        <v>0</v>
      </c>
      <c r="V131" s="15" t="str">
        <f>VLOOKUP(B131,NUTS_Europa!$B$2:$F$41,5,FALSE)</f>
        <v>Zuid-Holland</v>
      </c>
      <c r="W131" s="15" t="str">
        <f>VLOOKUP(C131,Puertos!$N$3:$O$27,2,FALSE)</f>
        <v>Rotterdam</v>
      </c>
      <c r="X131" s="15" t="str">
        <f>VLOOKUP(D131,NUTS_Europa!$B$2:$F$41,5,FALSE)</f>
        <v>Algarve</v>
      </c>
      <c r="Y131" s="15" t="str">
        <f>VLOOKUP(E131,Puertos!$N$3:$O$27,2,FALSE)</f>
        <v>Sines</v>
      </c>
      <c r="Z131" s="15">
        <f t="shared" si="7"/>
        <v>4.1523694525697801</v>
      </c>
    </row>
    <row r="132" spans="2:29" s="15" customFormat="1" x14ac:dyDescent="0.25">
      <c r="B132" s="15" t="str">
        <f>VLOOKUP(F132,NUTS_Europa!$A$2:$C$81,2,FALSE)</f>
        <v>PT15</v>
      </c>
      <c r="C132" s="15">
        <f>VLOOKUP(F132,NUTS_Europa!$A$2:$C$81,3,FALSE)</f>
        <v>1065</v>
      </c>
      <c r="D132" s="15" t="str">
        <f>VLOOKUP(G132,NUTS_Europa!$A$2:$C$81,2,FALSE)</f>
        <v>PT17</v>
      </c>
      <c r="E132" s="15">
        <f>VLOOKUP(G132,NUTS_Europa!$A$2:$C$81,3,FALSE)</f>
        <v>294</v>
      </c>
      <c r="F132" s="15">
        <v>37</v>
      </c>
      <c r="G132" s="15">
        <v>39</v>
      </c>
      <c r="H132" s="15">
        <v>887913.33398106415</v>
      </c>
      <c r="I132" s="15">
        <v>828065.81945582246</v>
      </c>
      <c r="J132" s="15">
        <f t="shared" si="1"/>
        <v>27602.19398186075</v>
      </c>
      <c r="K132" s="15">
        <v>507158.32770000002</v>
      </c>
      <c r="L132" s="15">
        <v>3.515625</v>
      </c>
      <c r="M132" s="15">
        <v>9.6352327774693851</v>
      </c>
      <c r="N132" s="15">
        <v>4.8926926193771338</v>
      </c>
      <c r="O132" s="17">
        <v>2825.2662665986036</v>
      </c>
      <c r="P132" s="15">
        <f t="shared" si="2"/>
        <v>0</v>
      </c>
      <c r="Q132" s="15">
        <f t="shared" si="3"/>
        <v>13.150857777469385</v>
      </c>
      <c r="S132" s="15">
        <f t="shared" si="4"/>
        <v>0</v>
      </c>
      <c r="U132" s="15">
        <f t="shared" si="6"/>
        <v>0</v>
      </c>
      <c r="V132" s="15" t="str">
        <f>VLOOKUP(B132,NUTS_Europa!$B$2:$F$41,5,FALSE)</f>
        <v>Algarve</v>
      </c>
      <c r="W132" s="15" t="str">
        <f>VLOOKUP(C132,Puertos!$N$3:$O$27,2,FALSE)</f>
        <v>Sines</v>
      </c>
      <c r="X132" s="15" t="str">
        <f>VLOOKUP(D132,NUTS_Europa!$B$2:$F$41,5,FALSE)</f>
        <v>Área Metropolitana de Lisboa</v>
      </c>
      <c r="Y132" s="15" t="str">
        <f>VLOOKUP(E132,Puertos!$N$3:$O$27,2,FALSE)</f>
        <v>Lisboa</v>
      </c>
      <c r="Z132" s="15">
        <f t="shared" si="7"/>
        <v>0.54795240739455775</v>
      </c>
    </row>
    <row r="133" spans="2:29" s="15" customFormat="1" x14ac:dyDescent="0.25">
      <c r="B133" s="15" t="str">
        <f>VLOOKUP(G133,NUTS_Europa!$A$2:$C$81,2,FALSE)</f>
        <v>PT17</v>
      </c>
      <c r="C133" s="15">
        <f>VLOOKUP(G133,NUTS_Europa!$A$2:$C$81,3,FALSE)</f>
        <v>294</v>
      </c>
      <c r="D133" s="15" t="str">
        <f>VLOOKUP(F133,NUTS_Europa!$A$2:$C$81,2,FALSE)</f>
        <v>FRJ1</v>
      </c>
      <c r="E133" s="15">
        <f>VLOOKUP(F133,NUTS_Europa!$A$2:$C$81,3,FALSE)</f>
        <v>1063</v>
      </c>
      <c r="F133" s="15">
        <v>26</v>
      </c>
      <c r="G133" s="15">
        <v>39</v>
      </c>
      <c r="H133" s="15">
        <v>1462287.9541431174</v>
      </c>
      <c r="I133" s="15">
        <v>11689511.488406336</v>
      </c>
      <c r="J133" s="15">
        <f t="shared" si="1"/>
        <v>389650.38294687786</v>
      </c>
      <c r="K133" s="15">
        <v>137713.6226</v>
      </c>
      <c r="L133" s="15">
        <v>63.59375</v>
      </c>
      <c r="M133" s="15">
        <v>12.244625300315416</v>
      </c>
      <c r="N133" s="15">
        <v>4.8926926193771338</v>
      </c>
      <c r="O133" s="17">
        <v>2825.2662665986036</v>
      </c>
      <c r="P133" s="15">
        <f t="shared" si="2"/>
        <v>0</v>
      </c>
      <c r="Q133" s="15">
        <f t="shared" si="3"/>
        <v>75.83837530031542</v>
      </c>
      <c r="S133" s="15">
        <f t="shared" si="4"/>
        <v>0</v>
      </c>
      <c r="U133" s="15">
        <f t="shared" si="6"/>
        <v>0</v>
      </c>
      <c r="V133" s="15" t="str">
        <f>VLOOKUP(B133,NUTS_Europa!$B$2:$F$41,5,FALSE)</f>
        <v>Área Metropolitana de Lisboa</v>
      </c>
      <c r="W133" s="15" t="str">
        <f>VLOOKUP(C133,Puertos!$N$3:$O$27,2,FALSE)</f>
        <v>Lisboa</v>
      </c>
      <c r="X133" s="15" t="str">
        <f>VLOOKUP(D133,NUTS_Europa!$B$2:$F$41,5,FALSE)</f>
        <v>Languedoc-Roussillon</v>
      </c>
      <c r="Y133" s="15" t="str">
        <f>VLOOKUP(E133,Puertos!$N$3:$O$27,2,FALSE)</f>
        <v>Barcelona</v>
      </c>
      <c r="Z133" s="15">
        <f t="shared" si="7"/>
        <v>3.1599323041798093</v>
      </c>
    </row>
    <row r="134" spans="2:29" s="15" customFormat="1" x14ac:dyDescent="0.25">
      <c r="B134" s="15" t="str">
        <f>VLOOKUP(F134,NUTS_Europa!$A$2:$C$81,2,FALSE)</f>
        <v>FRJ1</v>
      </c>
      <c r="C134" s="15">
        <f>VLOOKUP(F134,NUTS_Europa!$A$2:$C$81,3,FALSE)</f>
        <v>1063</v>
      </c>
      <c r="D134" s="15" t="str">
        <f>VLOOKUP(G134,NUTS_Europa!$A$2:$C$81,2,FALSE)</f>
        <v>PT11</v>
      </c>
      <c r="E134" s="15">
        <f>VLOOKUP(G134,NUTS_Europa!$A$2:$C$81,3,FALSE)</f>
        <v>111</v>
      </c>
      <c r="F134" s="15">
        <v>26</v>
      </c>
      <c r="G134" s="15">
        <v>36</v>
      </c>
      <c r="H134" s="15">
        <v>1983328.2493871937</v>
      </c>
      <c r="I134" s="15">
        <v>12159840.234135032</v>
      </c>
      <c r="J134" s="15">
        <f t="shared" si="1"/>
        <v>405328.00780450105</v>
      </c>
      <c r="K134" s="15">
        <v>114346.8514</v>
      </c>
      <c r="L134" s="15">
        <v>75.546093749999997</v>
      </c>
      <c r="M134" s="15">
        <v>11.38508474162159</v>
      </c>
      <c r="N134" s="15">
        <v>5.0557823650877829</v>
      </c>
      <c r="O134" s="17">
        <v>2919.4418040438927</v>
      </c>
      <c r="P134" s="15">
        <f t="shared" si="2"/>
        <v>0</v>
      </c>
      <c r="Q134" s="15">
        <f t="shared" si="3"/>
        <v>86.93117849162158</v>
      </c>
      <c r="S134" s="15">
        <f t="shared" si="4"/>
        <v>0</v>
      </c>
      <c r="U134" s="15">
        <f t="shared" si="6"/>
        <v>0</v>
      </c>
      <c r="V134" s="15" t="str">
        <f>VLOOKUP(B134,NUTS_Europa!$B$2:$F$41,5,FALSE)</f>
        <v>Languedoc-Roussillon</v>
      </c>
      <c r="W134" s="15" t="str">
        <f>VLOOKUP(C134,Puertos!$N$3:$O$27,2,FALSE)</f>
        <v>Barcelona</v>
      </c>
      <c r="X134" s="15" t="str">
        <f>VLOOKUP(D134,NUTS_Europa!$B$2:$F$41,5,FALSE)</f>
        <v>Norte</v>
      </c>
      <c r="Y134" s="15" t="str">
        <f>VLOOKUP(E134,Puertos!$N$3:$O$27,2,FALSE)</f>
        <v>Oporto</v>
      </c>
      <c r="Z134" s="15">
        <f t="shared" si="7"/>
        <v>3.6221324371508992</v>
      </c>
    </row>
    <row r="135" spans="2:29" s="15" customFormat="1" x14ac:dyDescent="0.25">
      <c r="B135" s="15" t="str">
        <f>VLOOKUP(G135,NUTS_Europa!$A$2:$C$81,2,FALSE)</f>
        <v>PT11</v>
      </c>
      <c r="C135" s="15">
        <f>VLOOKUP(G135,NUTS_Europa!$A$2:$C$81,3,FALSE)</f>
        <v>111</v>
      </c>
      <c r="D135" s="15" t="str">
        <f>VLOOKUP(F135,NUTS_Europa!$A$2:$C$81,2,FALSE)</f>
        <v>ES61</v>
      </c>
      <c r="E135" s="15">
        <f>VLOOKUP(F135,NUTS_Europa!$A$2:$C$81,3,FALSE)</f>
        <v>61</v>
      </c>
      <c r="F135" s="15">
        <v>17</v>
      </c>
      <c r="G135" s="15">
        <v>36</v>
      </c>
      <c r="H135" s="15">
        <v>1702411.4210171239</v>
      </c>
      <c r="I135" s="15">
        <v>1616114.428951157</v>
      </c>
      <c r="J135" s="15">
        <f t="shared" si="1"/>
        <v>53870.480965038565</v>
      </c>
      <c r="K135" s="15">
        <v>507158.32770000002</v>
      </c>
      <c r="L135" s="15">
        <v>25.014843749999997</v>
      </c>
      <c r="M135" s="15">
        <v>9.7815615178320847</v>
      </c>
      <c r="N135" s="15">
        <v>4.7060323150684793</v>
      </c>
      <c r="O135" s="17">
        <v>2919.4418040438927</v>
      </c>
      <c r="P135" s="15">
        <f t="shared" si="2"/>
        <v>0</v>
      </c>
      <c r="Q135" s="15">
        <f t="shared" si="3"/>
        <v>34.796405267832085</v>
      </c>
      <c r="S135" s="15">
        <f t="shared" si="4"/>
        <v>0</v>
      </c>
      <c r="U135" s="15">
        <f t="shared" si="6"/>
        <v>0</v>
      </c>
      <c r="V135" s="15" t="str">
        <f>VLOOKUP(B135,NUTS_Europa!$B$2:$F$41,5,FALSE)</f>
        <v>Norte</v>
      </c>
      <c r="W135" s="15" t="str">
        <f>VLOOKUP(C135,Puertos!$N$3:$O$27,2,FALSE)</f>
        <v>Oporto</v>
      </c>
      <c r="X135" s="15" t="str">
        <f>VLOOKUP(D135,NUTS_Europa!$B$2:$F$41,5,FALSE)</f>
        <v>Andalucía</v>
      </c>
      <c r="Y135" s="15" t="str">
        <f>VLOOKUP(E135,Puertos!$N$3:$O$27,2,FALSE)</f>
        <v>Algeciras</v>
      </c>
      <c r="Z135" s="15">
        <f t="shared" si="7"/>
        <v>1.4498502194930036</v>
      </c>
    </row>
    <row r="136" spans="2:29" s="15" customFormat="1" x14ac:dyDescent="0.25">
      <c r="B136" s="15" t="str">
        <f>VLOOKUP(F136,NUTS_Europa!$A$2:$C$81,2,FALSE)</f>
        <v>ES61</v>
      </c>
      <c r="C136" s="15">
        <f>VLOOKUP(F136,NUTS_Europa!$A$2:$C$81,3,FALSE)</f>
        <v>61</v>
      </c>
      <c r="D136" s="15" t="str">
        <f>VLOOKUP(G136,NUTS_Europa!$A$2:$C$81,2,FALSE)</f>
        <v>PT16</v>
      </c>
      <c r="E136" s="15">
        <f>VLOOKUP(G136,NUTS_Europa!$A$2:$C$81,3,FALSE)</f>
        <v>111</v>
      </c>
      <c r="F136" s="15">
        <v>17</v>
      </c>
      <c r="G136" s="15">
        <v>38</v>
      </c>
      <c r="H136" s="15">
        <v>1606580.7437993833</v>
      </c>
      <c r="I136" s="15">
        <v>1616114.428951157</v>
      </c>
      <c r="J136" s="15">
        <f t="shared" si="1"/>
        <v>53870.480965038565</v>
      </c>
      <c r="K136" s="15">
        <v>118487.9544</v>
      </c>
      <c r="L136" s="15">
        <v>25.014843749999997</v>
      </c>
      <c r="M136" s="15">
        <v>9.7815615178320847</v>
      </c>
      <c r="N136" s="15">
        <v>4.7060323150684793</v>
      </c>
      <c r="O136" s="17">
        <v>2919.4418040438927</v>
      </c>
      <c r="P136" s="15">
        <f t="shared" si="2"/>
        <v>1.1670612482804448</v>
      </c>
      <c r="Q136" s="15">
        <f t="shared" si="3"/>
        <v>35.963466516112526</v>
      </c>
      <c r="R136" s="15">
        <v>724</v>
      </c>
      <c r="S136" s="15">
        <f t="shared" si="4"/>
        <v>398420.15583238722</v>
      </c>
      <c r="T136" s="15">
        <f>3*J136</f>
        <v>161611.4428951157</v>
      </c>
      <c r="U136" s="15">
        <f t="shared" si="6"/>
        <v>560031.59872750286</v>
      </c>
      <c r="V136" s="15" t="str">
        <f>VLOOKUP(B136,NUTS_Europa!$B$2:$F$41,5,FALSE)</f>
        <v>Andalucía</v>
      </c>
      <c r="W136" s="15" t="str">
        <f>VLOOKUP(C136,Puertos!$N$3:$O$27,2,FALSE)</f>
        <v>Algeciras</v>
      </c>
      <c r="X136" s="15" t="str">
        <f>VLOOKUP(D136,NUTS_Europa!$B$2:$F$41,5,FALSE)</f>
        <v>Centro (PT)</v>
      </c>
      <c r="Y136" s="15" t="str">
        <f>VLOOKUP(E136,Puertos!$N$3:$O$27,2,FALSE)</f>
        <v>Oporto</v>
      </c>
      <c r="Z136" s="15">
        <f t="shared" si="7"/>
        <v>1.4984777715046886</v>
      </c>
      <c r="AA136" s="15">
        <f>Q136+Q137+Q138+Q143+Q146</f>
        <v>398.37533468531018</v>
      </c>
      <c r="AB136" s="15">
        <f>AA136/24</f>
        <v>16.598972278554591</v>
      </c>
      <c r="AC136" s="15">
        <f>AB136/7</f>
        <v>2.3712817540792273</v>
      </c>
    </row>
    <row r="137" spans="2:29" s="15" customFormat="1" x14ac:dyDescent="0.25">
      <c r="B137" s="15" t="str">
        <f>VLOOKUP(G137,NUTS_Europa!$A$2:$C$81,2,FALSE)</f>
        <v>PT16</v>
      </c>
      <c r="C137" s="15">
        <f>VLOOKUP(G137,NUTS_Europa!$A$2:$C$81,3,FALSE)</f>
        <v>111</v>
      </c>
      <c r="D137" s="15" t="str">
        <f>VLOOKUP(F137,NUTS_Europa!$A$2:$C$81,2,FALSE)</f>
        <v>NL41</v>
      </c>
      <c r="E137" s="15">
        <f>VLOOKUP(F137,NUTS_Europa!$A$2:$C$81,3,FALSE)</f>
        <v>253</v>
      </c>
      <c r="F137" s="15">
        <v>35</v>
      </c>
      <c r="G137" s="15">
        <v>38</v>
      </c>
      <c r="H137" s="15">
        <v>886652.42480600404</v>
      </c>
      <c r="I137" s="15">
        <v>3848629.6149612446</v>
      </c>
      <c r="J137" s="15">
        <f t="shared" si="1"/>
        <v>128287.65383204148</v>
      </c>
      <c r="K137" s="15">
        <v>122072.6309</v>
      </c>
      <c r="L137" s="15">
        <v>75.3828125</v>
      </c>
      <c r="M137" s="15">
        <v>12.248652450977916</v>
      </c>
      <c r="N137" s="15">
        <v>5.9753974024829848</v>
      </c>
      <c r="O137" s="17">
        <v>2919.4418040438927</v>
      </c>
      <c r="P137" s="15">
        <f t="shared" si="2"/>
        <v>1.4818544125131115</v>
      </c>
      <c r="Q137" s="15">
        <f t="shared" si="3"/>
        <v>89.11331936349103</v>
      </c>
      <c r="R137" s="15">
        <v>724</v>
      </c>
      <c r="S137" s="15">
        <f t="shared" si="4"/>
        <v>219883.25119903492</v>
      </c>
      <c r="T137" s="15">
        <f t="shared" ref="T137:T146" si="19">3*J137</f>
        <v>384862.96149612445</v>
      </c>
      <c r="U137" s="15">
        <f t="shared" si="6"/>
        <v>604746.21269515937</v>
      </c>
      <c r="V137" s="15" t="str">
        <f>VLOOKUP(B137,NUTS_Europa!$B$2:$F$41,5,FALSE)</f>
        <v>Centro (PT)</v>
      </c>
      <c r="W137" s="15" t="str">
        <f>VLOOKUP(C137,Puertos!$N$3:$O$27,2,FALSE)</f>
        <v>Oporto</v>
      </c>
      <c r="X137" s="15" t="str">
        <f>VLOOKUP(D137,NUTS_Europa!$B$2:$F$41,5,FALSE)</f>
        <v>Noord-Brabant</v>
      </c>
      <c r="Y137" s="15" t="str">
        <f>VLOOKUP(E137,Puertos!$N$3:$O$27,2,FALSE)</f>
        <v>Amberes</v>
      </c>
      <c r="Z137" s="15">
        <f t="shared" si="7"/>
        <v>3.7130549734787928</v>
      </c>
    </row>
    <row r="138" spans="2:29" s="15" customFormat="1" x14ac:dyDescent="0.25">
      <c r="B138" s="15" t="str">
        <f>VLOOKUP(F138,NUTS_Europa!$A$2:$C$81,2,FALSE)</f>
        <v>NL41</v>
      </c>
      <c r="C138" s="15">
        <f>VLOOKUP(F138,NUTS_Europa!$A$2:$C$81,3,FALSE)</f>
        <v>253</v>
      </c>
      <c r="D138" s="15" t="str">
        <f>VLOOKUP(G138,NUTS_Europa!$A$2:$C$81,2,FALSE)</f>
        <v>FRJ2</v>
      </c>
      <c r="E138" s="15">
        <f>VLOOKUP(G138,NUTS_Europa!$A$2:$C$81,3,FALSE)</f>
        <v>163</v>
      </c>
      <c r="F138" s="15">
        <v>35</v>
      </c>
      <c r="G138" s="15">
        <v>68</v>
      </c>
      <c r="H138" s="15">
        <v>2619058.991367158</v>
      </c>
      <c r="I138" s="15">
        <v>3349011.5807407885</v>
      </c>
      <c r="J138" s="15">
        <f t="shared" si="1"/>
        <v>111633.71935802628</v>
      </c>
      <c r="K138" s="15">
        <v>145277.79319999999</v>
      </c>
      <c r="L138" s="15">
        <v>60.617968749999996</v>
      </c>
      <c r="M138" s="15">
        <v>15.97455988311191</v>
      </c>
      <c r="N138" s="15">
        <v>7.2861161818756717</v>
      </c>
      <c r="O138" s="17">
        <v>3085.0404340770574</v>
      </c>
      <c r="P138" s="15">
        <f t="shared" si="2"/>
        <v>1.7099121481226671</v>
      </c>
      <c r="Q138" s="15">
        <f t="shared" si="3"/>
        <v>78.302440781234566</v>
      </c>
      <c r="R138" s="15">
        <v>724</v>
      </c>
      <c r="S138" s="15">
        <f t="shared" si="4"/>
        <v>614643.06555097154</v>
      </c>
      <c r="T138" s="15">
        <f t="shared" si="19"/>
        <v>334901.15807407885</v>
      </c>
      <c r="U138" s="15">
        <f t="shared" si="6"/>
        <v>949544.22362505039</v>
      </c>
      <c r="V138" s="15" t="str">
        <f>VLOOKUP(B138,NUTS_Europa!$B$2:$F$41,5,FALSE)</f>
        <v>Noord-Brabant</v>
      </c>
      <c r="W138" s="15" t="str">
        <f>VLOOKUP(C138,Puertos!$N$3:$O$27,2,FALSE)</f>
        <v>Amberes</v>
      </c>
      <c r="X138" s="15" t="str">
        <f>VLOOKUP(D138,NUTS_Europa!$B$2:$F$41,5,FALSE)</f>
        <v>Midi-Pyrénées</v>
      </c>
      <c r="Y138" s="15" t="str">
        <f>VLOOKUP(E138,Puertos!$N$3:$O$27,2,FALSE)</f>
        <v>Bilbao</v>
      </c>
      <c r="Z138" s="15">
        <f t="shared" si="7"/>
        <v>3.2626016992181071</v>
      </c>
    </row>
    <row r="139" spans="2:29" s="15" customFormat="1" x14ac:dyDescent="0.25">
      <c r="B139" s="15" t="str">
        <f>VLOOKUP(G139,NUTS_Europa!$A$2:$C$81,2,FALSE)</f>
        <v>FRJ2</v>
      </c>
      <c r="C139" s="15">
        <f>VLOOKUP(G139,NUTS_Europa!$A$2:$C$81,3,FALSE)</f>
        <v>163</v>
      </c>
      <c r="D139" s="15" t="str">
        <f>VLOOKUP(F139,NUTS_Europa!$A$2:$C$81,2,FALSE)</f>
        <v>DE50</v>
      </c>
      <c r="E139" s="15">
        <f>VLOOKUP(F139,NUTS_Europa!$A$2:$C$81,3,FALSE)</f>
        <v>1069</v>
      </c>
      <c r="F139" s="15">
        <v>44</v>
      </c>
      <c r="G139" s="15">
        <v>68</v>
      </c>
      <c r="H139" s="15">
        <v>2714958.3728162339</v>
      </c>
      <c r="I139" s="15">
        <v>4149101.7473190427</v>
      </c>
      <c r="J139" s="15">
        <f t="shared" si="1"/>
        <v>138303.39157730143</v>
      </c>
      <c r="K139" s="15">
        <v>122072.6309</v>
      </c>
      <c r="L139" s="15">
        <v>81.878906249999986</v>
      </c>
      <c r="M139" s="15">
        <v>14.413813290800263</v>
      </c>
      <c r="N139" s="15">
        <v>6.3143380939481384</v>
      </c>
      <c r="O139" s="17">
        <v>3085.0404340770574</v>
      </c>
      <c r="P139" s="15">
        <f t="shared" si="2"/>
        <v>1.4818544125131115</v>
      </c>
      <c r="Q139" s="15">
        <f t="shared" si="3"/>
        <v>97.774573953313364</v>
      </c>
      <c r="R139" s="15">
        <v>724</v>
      </c>
      <c r="S139" s="15">
        <f t="shared" si="4"/>
        <v>637148.81665951491</v>
      </c>
      <c r="T139" s="15">
        <f t="shared" si="19"/>
        <v>414910.17473190429</v>
      </c>
      <c r="U139" s="15">
        <f t="shared" si="6"/>
        <v>1052058.9913914192</v>
      </c>
      <c r="V139" s="15" t="str">
        <f>VLOOKUP(B139,NUTS_Europa!$B$2:$F$41,5,FALSE)</f>
        <v>Midi-Pyrénées</v>
      </c>
      <c r="W139" s="15" t="str">
        <f>VLOOKUP(C139,Puertos!$N$3:$O$27,2,FALSE)</f>
        <v>Bilbao</v>
      </c>
      <c r="X139" s="15" t="str">
        <f>VLOOKUP(D139,NUTS_Europa!$B$2:$F$41,5,FALSE)</f>
        <v>Bremen</v>
      </c>
      <c r="Y139" s="15" t="str">
        <f>VLOOKUP(E139,Puertos!$N$3:$O$27,2,FALSE)</f>
        <v>Hamburgo</v>
      </c>
      <c r="Z139" s="15">
        <f t="shared" si="7"/>
        <v>4.0739405813880571</v>
      </c>
    </row>
    <row r="140" spans="2:29" s="15" customFormat="1" x14ac:dyDescent="0.25">
      <c r="B140" s="15" t="str">
        <f>VLOOKUP(F140,NUTS_Europa!$A$2:$C$81,2,FALSE)</f>
        <v>DE50</v>
      </c>
      <c r="C140" s="15">
        <f>VLOOKUP(F140,NUTS_Europa!$A$2:$C$81,3,FALSE)</f>
        <v>1069</v>
      </c>
      <c r="D140" s="15" t="str">
        <f>VLOOKUP(G140,NUTS_Europa!$A$2:$C$81,2,FALSE)</f>
        <v>NL11</v>
      </c>
      <c r="E140" s="15">
        <f>VLOOKUP(G140,NUTS_Europa!$A$2:$C$81,3,FALSE)</f>
        <v>218</v>
      </c>
      <c r="F140" s="15">
        <v>44</v>
      </c>
      <c r="G140" s="15">
        <v>70</v>
      </c>
      <c r="H140" s="15">
        <v>2119760.6139630852</v>
      </c>
      <c r="I140" s="15">
        <v>1739418.1387460143</v>
      </c>
      <c r="J140" s="15">
        <f t="shared" si="1"/>
        <v>57980.604624867141</v>
      </c>
      <c r="K140" s="15">
        <v>120437.3524</v>
      </c>
      <c r="L140" s="15">
        <v>21.091406250000002</v>
      </c>
      <c r="M140" s="15">
        <v>9.3099557601351002</v>
      </c>
      <c r="N140" s="15">
        <v>8.5631856968119902</v>
      </c>
      <c r="O140" s="17">
        <v>5283.3813549476936</v>
      </c>
      <c r="P140" s="15">
        <f t="shared" si="2"/>
        <v>1.1734429199751113</v>
      </c>
      <c r="Q140" s="15">
        <f t="shared" si="3"/>
        <v>31.574804930110211</v>
      </c>
      <c r="R140" s="15">
        <v>724</v>
      </c>
      <c r="S140" s="15">
        <f t="shared" si="4"/>
        <v>290478.12024246121</v>
      </c>
      <c r="T140" s="15">
        <f t="shared" si="19"/>
        <v>173941.81387460142</v>
      </c>
      <c r="U140" s="15">
        <f t="shared" si="6"/>
        <v>464419.9341170626</v>
      </c>
      <c r="V140" s="15" t="str">
        <f>VLOOKUP(B140,NUTS_Europa!$B$2:$F$41,5,FALSE)</f>
        <v>Bremen</v>
      </c>
      <c r="W140" s="15" t="str">
        <f>VLOOKUP(C140,Puertos!$N$3:$O$27,2,FALSE)</f>
        <v>Hamburgo</v>
      </c>
      <c r="X140" s="15" t="str">
        <f>VLOOKUP(D140,NUTS_Europa!$B$2:$F$41,5,FALSE)</f>
        <v>Groningen</v>
      </c>
      <c r="Y140" s="15" t="str">
        <f>VLOOKUP(E140,Puertos!$N$3:$O$27,2,FALSE)</f>
        <v>Amsterdam</v>
      </c>
      <c r="Z140" s="15">
        <f t="shared" si="7"/>
        <v>1.3156168720879255</v>
      </c>
    </row>
    <row r="141" spans="2:29" s="15" customFormat="1" x14ac:dyDescent="0.25">
      <c r="B141" s="15" t="str">
        <f>VLOOKUP(G141,NUTS_Europa!$A$2:$C$81,2,FALSE)</f>
        <v>NL11</v>
      </c>
      <c r="C141" s="15">
        <f>VLOOKUP(G141,NUTS_Europa!$A$2:$C$81,3,FALSE)</f>
        <v>218</v>
      </c>
      <c r="D141" s="15" t="str">
        <f>VLOOKUP(F141,NUTS_Europa!$A$2:$C$81,2,FALSE)</f>
        <v>DE94</v>
      </c>
      <c r="E141" s="15">
        <f>VLOOKUP(F141,NUTS_Europa!$A$2:$C$81,3,FALSE)</f>
        <v>1069</v>
      </c>
      <c r="F141" s="15">
        <v>48</v>
      </c>
      <c r="G141" s="15">
        <v>70</v>
      </c>
      <c r="H141" s="15">
        <v>2452740.4404773084</v>
      </c>
      <c r="I141" s="15">
        <v>1739418.1387460143</v>
      </c>
      <c r="J141" s="15">
        <f t="shared" si="1"/>
        <v>57980.604624867141</v>
      </c>
      <c r="K141" s="15">
        <v>135416.16140000001</v>
      </c>
      <c r="L141" s="15">
        <v>21.091406250000002</v>
      </c>
      <c r="M141" s="15">
        <v>9.3099557601351002</v>
      </c>
      <c r="N141" s="15">
        <v>8.5631856968119902</v>
      </c>
      <c r="O141" s="17">
        <v>5283.3813549476936</v>
      </c>
      <c r="P141" s="15">
        <f t="shared" si="2"/>
        <v>1.1734429199751113</v>
      </c>
      <c r="Q141" s="15">
        <f t="shared" si="3"/>
        <v>31.574804930110211</v>
      </c>
      <c r="R141" s="15">
        <v>724</v>
      </c>
      <c r="S141" s="15">
        <f t="shared" si="4"/>
        <v>336107.49624246114</v>
      </c>
      <c r="T141" s="15">
        <f t="shared" si="19"/>
        <v>173941.81387460142</v>
      </c>
      <c r="U141" s="15">
        <f t="shared" si="6"/>
        <v>510049.31011706253</v>
      </c>
      <c r="V141" s="15" t="str">
        <f>VLOOKUP(B141,NUTS_Europa!$B$2:$F$41,5,FALSE)</f>
        <v>Groningen</v>
      </c>
      <c r="W141" s="15" t="str">
        <f>VLOOKUP(C141,Puertos!$N$3:$O$27,2,FALSE)</f>
        <v>Amsterdam</v>
      </c>
      <c r="X141" s="15" t="str">
        <f>VLOOKUP(D141,NUTS_Europa!$B$2:$F$41,5,FALSE)</f>
        <v>Weser-Ems</v>
      </c>
      <c r="Y141" s="15" t="str">
        <f>VLOOKUP(E141,Puertos!$N$3:$O$27,2,FALSE)</f>
        <v>Hamburgo</v>
      </c>
      <c r="Z141" s="15">
        <f t="shared" si="7"/>
        <v>1.3156168720879255</v>
      </c>
    </row>
    <row r="142" spans="2:29" s="15" customFormat="1" x14ac:dyDescent="0.25">
      <c r="B142" s="15" t="str">
        <f>VLOOKUP(F142,NUTS_Europa!$A$2:$C$81,2,FALSE)</f>
        <v>DE94</v>
      </c>
      <c r="C142" s="15">
        <f>VLOOKUP(F142,NUTS_Europa!$A$2:$C$81,3,FALSE)</f>
        <v>1069</v>
      </c>
      <c r="D142" s="15" t="str">
        <f>VLOOKUP(G142,NUTS_Europa!$A$2:$C$81,2,FALSE)</f>
        <v>ES12</v>
      </c>
      <c r="E142" s="15">
        <f>VLOOKUP(G142,NUTS_Europa!$A$2:$C$81,3,FALSE)</f>
        <v>163</v>
      </c>
      <c r="F142" s="15">
        <v>48</v>
      </c>
      <c r="G142" s="15">
        <v>52</v>
      </c>
      <c r="H142" s="15">
        <v>1884573.4643778829</v>
      </c>
      <c r="I142" s="15">
        <v>4149101.7473190427</v>
      </c>
      <c r="J142" s="15">
        <f t="shared" si="1"/>
        <v>138303.39157730143</v>
      </c>
      <c r="K142" s="15">
        <v>123614.25509999999</v>
      </c>
      <c r="L142" s="15">
        <v>81.878906249999986</v>
      </c>
      <c r="M142" s="15">
        <v>14.413813290800263</v>
      </c>
      <c r="N142" s="15">
        <v>6.3143380939481384</v>
      </c>
      <c r="O142" s="17">
        <v>3085.0404340770574</v>
      </c>
      <c r="P142" s="15">
        <f t="shared" si="2"/>
        <v>1.4818544125131115</v>
      </c>
      <c r="Q142" s="15">
        <f t="shared" si="3"/>
        <v>97.774573953313364</v>
      </c>
      <c r="R142" s="15">
        <v>724</v>
      </c>
      <c r="S142" s="15">
        <f t="shared" si="4"/>
        <v>442273.35665951495</v>
      </c>
      <c r="T142" s="15">
        <f t="shared" si="19"/>
        <v>414910.17473190429</v>
      </c>
      <c r="U142" s="15">
        <f t="shared" si="6"/>
        <v>857183.53139141924</v>
      </c>
      <c r="V142" s="15" t="str">
        <f>VLOOKUP(B142,NUTS_Europa!$B$2:$F$41,5,FALSE)</f>
        <v>Weser-Ems</v>
      </c>
      <c r="W142" s="15" t="str">
        <f>VLOOKUP(C142,Puertos!$N$3:$O$27,2,FALSE)</f>
        <v>Hamburgo</v>
      </c>
      <c r="X142" s="15" t="str">
        <f>VLOOKUP(D142,NUTS_Europa!$B$2:$F$41,5,FALSE)</f>
        <v>Principado de Asturias</v>
      </c>
      <c r="Y142" s="15" t="str">
        <f>VLOOKUP(E142,Puertos!$N$3:$O$27,2,FALSE)</f>
        <v>Bilbao</v>
      </c>
      <c r="Z142" s="15">
        <f t="shared" si="7"/>
        <v>4.0739405813880571</v>
      </c>
    </row>
    <row r="143" spans="2:29" s="15" customFormat="1" x14ac:dyDescent="0.25">
      <c r="B143" s="15" t="str">
        <f>VLOOKUP(G143,NUTS_Europa!$A$2:$C$81,2,FALSE)</f>
        <v>ES12</v>
      </c>
      <c r="C143" s="15">
        <f>VLOOKUP(G143,NUTS_Europa!$A$2:$C$81,3,FALSE)</f>
        <v>163</v>
      </c>
      <c r="D143" s="15" t="str">
        <f>VLOOKUP(F143,NUTS_Europa!$A$2:$C$81,2,FALSE)</f>
        <v>BE23</v>
      </c>
      <c r="E143" s="15">
        <f>VLOOKUP(F143,NUTS_Europa!$A$2:$C$81,3,FALSE)</f>
        <v>220</v>
      </c>
      <c r="F143" s="15">
        <v>42</v>
      </c>
      <c r="G143" s="15">
        <v>52</v>
      </c>
      <c r="H143" s="15">
        <v>1532503.5733374432</v>
      </c>
      <c r="I143" s="15">
        <v>3118159.6515672943</v>
      </c>
      <c r="J143" s="15">
        <f t="shared" si="1"/>
        <v>103938.65505224314</v>
      </c>
      <c r="K143" s="15">
        <v>137713.6226</v>
      </c>
      <c r="L143" s="15">
        <v>57.03125</v>
      </c>
      <c r="M143" s="15">
        <v>16.964413108823159</v>
      </c>
      <c r="N143" s="15">
        <v>6.6429467237149025</v>
      </c>
      <c r="O143" s="17">
        <v>3085.0404340770574</v>
      </c>
      <c r="P143" s="15">
        <f t="shared" si="2"/>
        <v>1.5589725745064447</v>
      </c>
      <c r="Q143" s="15">
        <f t="shared" si="3"/>
        <v>75.554635683329607</v>
      </c>
      <c r="R143" s="15">
        <v>724</v>
      </c>
      <c r="S143" s="15">
        <f t="shared" si="4"/>
        <v>359649.28525426105</v>
      </c>
      <c r="T143" s="15">
        <f t="shared" si="19"/>
        <v>311815.96515672939</v>
      </c>
      <c r="U143" s="15">
        <f t="shared" si="6"/>
        <v>671465.25041099044</v>
      </c>
      <c r="V143" s="15" t="str">
        <f>VLOOKUP(B143,NUTS_Europa!$B$2:$F$41,5,FALSE)</f>
        <v>Principado de Asturias</v>
      </c>
      <c r="W143" s="15" t="str">
        <f>VLOOKUP(C143,Puertos!$N$3:$O$27,2,FALSE)</f>
        <v>Bilbao</v>
      </c>
      <c r="X143" s="15" t="str">
        <f>VLOOKUP(D143,NUTS_Europa!$B$2:$F$41,5,FALSE)</f>
        <v>Prov. Oost-Vlaanderen</v>
      </c>
      <c r="Y143" s="15" t="str">
        <f>VLOOKUP(E143,Puertos!$N$3:$O$27,2,FALSE)</f>
        <v>Zeebrugge</v>
      </c>
      <c r="Z143" s="15">
        <f t="shared" si="7"/>
        <v>3.1481098201387336</v>
      </c>
    </row>
    <row r="144" spans="2:29" s="15" customFormat="1" x14ac:dyDescent="0.25">
      <c r="B144" s="15" t="str">
        <f>VLOOKUP(F144,NUTS_Europa!$A$2:$C$81,2,FALSE)</f>
        <v>BE23</v>
      </c>
      <c r="C144" s="15">
        <f>VLOOKUP(F144,NUTS_Europa!$A$2:$C$81,3,FALSE)</f>
        <v>220</v>
      </c>
      <c r="D144" s="15" t="str">
        <f>VLOOKUP(G144,NUTS_Europa!$A$2:$C$81,2,FALSE)</f>
        <v>FRD1</v>
      </c>
      <c r="E144" s="15">
        <f>VLOOKUP(G144,NUTS_Europa!$A$2:$C$81,3,FALSE)</f>
        <v>269</v>
      </c>
      <c r="F144" s="15">
        <v>42</v>
      </c>
      <c r="G144" s="15">
        <v>59</v>
      </c>
      <c r="H144" s="15">
        <v>4269008.5559245087</v>
      </c>
      <c r="I144" s="15">
        <v>1494713.3963242448</v>
      </c>
      <c r="J144" s="15">
        <f t="shared" si="1"/>
        <v>49823.77987747483</v>
      </c>
      <c r="K144" s="15">
        <v>115262.5922</v>
      </c>
      <c r="L144" s="15">
        <v>14.139843750000001</v>
      </c>
      <c r="M144" s="15">
        <v>15.878461311302416</v>
      </c>
      <c r="N144" s="15">
        <v>31.929362030304667</v>
      </c>
      <c r="O144" s="17">
        <v>14828.264773842575</v>
      </c>
      <c r="P144" s="15">
        <f t="shared" si="2"/>
        <v>1.5589725745064444</v>
      </c>
      <c r="Q144" s="15">
        <f t="shared" si="3"/>
        <v>31.577277635808862</v>
      </c>
      <c r="R144" s="15">
        <v>724</v>
      </c>
      <c r="S144" s="15">
        <f t="shared" si="4"/>
        <v>208437.2137690396</v>
      </c>
      <c r="T144" s="15">
        <f t="shared" si="19"/>
        <v>149471.3396324245</v>
      </c>
      <c r="U144" s="15">
        <f t="shared" si="6"/>
        <v>357908.55340146413</v>
      </c>
      <c r="V144" s="15" t="str">
        <f>VLOOKUP(B144,NUTS_Europa!$B$2:$F$41,5,FALSE)</f>
        <v>Prov. Oost-Vlaanderen</v>
      </c>
      <c r="W144" s="15" t="str">
        <f>VLOOKUP(C144,Puertos!$N$3:$O$27,2,FALSE)</f>
        <v>Zeebrugge</v>
      </c>
      <c r="X144" s="15" t="str">
        <f>VLOOKUP(D144,NUTS_Europa!$B$2:$F$41,5,FALSE)</f>
        <v xml:space="preserve">Basse-Normandie </v>
      </c>
      <c r="Y144" s="15" t="str">
        <f>VLOOKUP(E144,Puertos!$N$3:$O$27,2,FALSE)</f>
        <v>Le Havre</v>
      </c>
      <c r="Z144" s="15">
        <f t="shared" si="7"/>
        <v>1.315719901492036</v>
      </c>
    </row>
    <row r="145" spans="2:26" s="15" customFormat="1" x14ac:dyDescent="0.25">
      <c r="B145" s="15" t="str">
        <f>VLOOKUP(G145,NUTS_Europa!$A$2:$C$81,2,FALSE)</f>
        <v>FRD1</v>
      </c>
      <c r="C145" s="15">
        <f>VLOOKUP(G145,NUTS_Europa!$A$2:$C$81,3,FALSE)</f>
        <v>269</v>
      </c>
      <c r="D145" s="15" t="str">
        <f>VLOOKUP(F145,NUTS_Europa!$A$2:$C$81,2,FALSE)</f>
        <v>BE25</v>
      </c>
      <c r="E145" s="15">
        <f>VLOOKUP(F145,NUTS_Europa!$A$2:$C$81,3,FALSE)</f>
        <v>220</v>
      </c>
      <c r="F145" s="15">
        <v>43</v>
      </c>
      <c r="G145" s="15">
        <v>59</v>
      </c>
      <c r="H145" s="15">
        <v>3708286.6204605158</v>
      </c>
      <c r="I145" s="15">
        <v>1494713.3963242448</v>
      </c>
      <c r="J145" s="15">
        <f t="shared" si="1"/>
        <v>49823.77987747483</v>
      </c>
      <c r="K145" s="15">
        <v>199058.85829999999</v>
      </c>
      <c r="L145" s="15">
        <v>14.139843750000001</v>
      </c>
      <c r="M145" s="15">
        <v>15.878461311302416</v>
      </c>
      <c r="N145" s="15">
        <v>31.929362030304667</v>
      </c>
      <c r="O145" s="17">
        <v>14828.264773842575</v>
      </c>
      <c r="P145" s="15">
        <f t="shared" si="2"/>
        <v>1.5589725745064444</v>
      </c>
      <c r="Q145" s="15">
        <f t="shared" si="3"/>
        <v>31.577277635808862</v>
      </c>
      <c r="R145" s="15">
        <v>724</v>
      </c>
      <c r="S145" s="15">
        <f t="shared" si="4"/>
        <v>181059.58816903961</v>
      </c>
      <c r="T145" s="15">
        <f t="shared" si="19"/>
        <v>149471.3396324245</v>
      </c>
      <c r="U145" s="15">
        <f t="shared" si="6"/>
        <v>330530.9278014641</v>
      </c>
      <c r="V145" s="15" t="str">
        <f>VLOOKUP(B145,NUTS_Europa!$B$2:$F$41,5,FALSE)</f>
        <v xml:space="preserve">Basse-Normandie </v>
      </c>
      <c r="W145" s="15" t="str">
        <f>VLOOKUP(C145,Puertos!$N$3:$O$27,2,FALSE)</f>
        <v>Le Havre</v>
      </c>
      <c r="X145" s="15" t="str">
        <f>VLOOKUP(D145,NUTS_Europa!$B$2:$F$41,5,FALSE)</f>
        <v>Prov. West-Vlaanderen</v>
      </c>
      <c r="Y145" s="15" t="str">
        <f>VLOOKUP(E145,Puertos!$N$3:$O$27,2,FALSE)</f>
        <v>Zeebrugge</v>
      </c>
      <c r="Z145" s="15">
        <f t="shared" si="7"/>
        <v>1.315719901492036</v>
      </c>
    </row>
    <row r="146" spans="2:26" s="15" customFormat="1" x14ac:dyDescent="0.25">
      <c r="B146" s="15" t="str">
        <f>VLOOKUP(F146,NUTS_Europa!$A$2:$C$81,2,FALSE)</f>
        <v>BE25</v>
      </c>
      <c r="C146" s="15">
        <f>VLOOKUP(F146,NUTS_Europa!$A$2:$C$81,3,FALSE)</f>
        <v>220</v>
      </c>
      <c r="D146" s="15" t="str">
        <f>VLOOKUP(G146,NUTS_Europa!$A$2:$C$81,2,FALSE)</f>
        <v>PT18</v>
      </c>
      <c r="E146" s="15">
        <f>VLOOKUP(G146,NUTS_Europa!$A$2:$C$81,3,FALSE)</f>
        <v>61</v>
      </c>
      <c r="F146" s="15">
        <v>43</v>
      </c>
      <c r="G146" s="15">
        <v>80</v>
      </c>
      <c r="H146" s="15">
        <v>12356232.93160438</v>
      </c>
      <c r="I146" s="15">
        <v>4936261.7558359765</v>
      </c>
      <c r="J146" s="15">
        <f t="shared" si="1"/>
        <v>164542.05852786588</v>
      </c>
      <c r="K146" s="15">
        <v>117768.50930000001</v>
      </c>
      <c r="L146" s="15">
        <v>105.75546875000001</v>
      </c>
      <c r="M146" s="15">
        <v>12.441824180868656</v>
      </c>
      <c r="N146" s="15">
        <v>31.855913769457381</v>
      </c>
      <c r="O146" s="17">
        <v>18537.263499652392</v>
      </c>
      <c r="P146" s="15">
        <f t="shared" si="2"/>
        <v>1.244179410273778</v>
      </c>
      <c r="Q146" s="15">
        <f t="shared" si="3"/>
        <v>119.44147234114244</v>
      </c>
      <c r="R146" s="15">
        <v>724</v>
      </c>
      <c r="S146" s="15">
        <f t="shared" si="4"/>
        <v>482590.79030997882</v>
      </c>
      <c r="T146" s="15">
        <f t="shared" si="19"/>
        <v>493626.17558359762</v>
      </c>
      <c r="U146" s="15">
        <f t="shared" si="6"/>
        <v>976216.96589357639</v>
      </c>
      <c r="V146" s="15" t="str">
        <f>VLOOKUP(B146,NUTS_Europa!$B$2:$F$41,5,FALSE)</f>
        <v>Prov. West-Vlaanderen</v>
      </c>
      <c r="W146" s="15" t="str">
        <f>VLOOKUP(C146,Puertos!$N$3:$O$27,2,FALSE)</f>
        <v>Zeebrugge</v>
      </c>
      <c r="X146" s="15" t="str">
        <f>VLOOKUP(D146,NUTS_Europa!$B$2:$F$41,5,FALSE)</f>
        <v>Alentejo</v>
      </c>
      <c r="Y146" s="15" t="str">
        <f>VLOOKUP(E146,Puertos!$N$3:$O$27,2,FALSE)</f>
        <v>Algeciras</v>
      </c>
      <c r="Z146" s="15">
        <f t="shared" si="7"/>
        <v>4.9767280142142685</v>
      </c>
    </row>
    <row r="147" spans="2:26" s="15" customFormat="1" x14ac:dyDescent="0.25">
      <c r="B147" s="15" t="str">
        <f>VLOOKUP(G147,NUTS_Europa!$A$2:$C$81,2,FALSE)</f>
        <v>PT18</v>
      </c>
      <c r="C147" s="15">
        <f>VLOOKUP(G147,NUTS_Europa!$A$2:$C$81,3,FALSE)</f>
        <v>61</v>
      </c>
      <c r="D147" s="15" t="str">
        <f>VLOOKUP(F147,NUTS_Europa!$A$2:$C$81,2,FALSE)</f>
        <v>ES52</v>
      </c>
      <c r="E147" s="15">
        <f>VLOOKUP(F147,NUTS_Europa!$A$2:$C$81,3,FALSE)</f>
        <v>1064</v>
      </c>
      <c r="F147" s="15">
        <v>16</v>
      </c>
      <c r="G147" s="15">
        <v>80</v>
      </c>
      <c r="H147" s="15">
        <v>13024476.249807447</v>
      </c>
      <c r="I147" s="15">
        <v>1759934.0147509389</v>
      </c>
      <c r="J147" s="15">
        <v>145277.79319999999</v>
      </c>
      <c r="K147" s="15">
        <v>30.546093750000001</v>
      </c>
      <c r="L147" s="15">
        <v>6.628201399714861</v>
      </c>
      <c r="M147" s="15">
        <v>29.881383811613048</v>
      </c>
      <c r="N147" s="15">
        <v>18537.263499652392</v>
      </c>
    </row>
    <row r="148" spans="2:26" s="15" customFormat="1" x14ac:dyDescent="0.25">
      <c r="B148" s="15" t="str">
        <f>VLOOKUP(G148,NUTS_Europa!$A$2:$C$81,2,FALSE)</f>
        <v>ES52</v>
      </c>
      <c r="C148" s="15">
        <f>VLOOKUP(G148,NUTS_Europa!$A$2:$C$81,3,FALSE)</f>
        <v>1064</v>
      </c>
      <c r="D148" s="15" t="str">
        <f>VLOOKUP(F148,NUTS_Europa!$A$2:$C$81,2,FALSE)</f>
        <v>ES51</v>
      </c>
      <c r="E148" s="15">
        <f>VLOOKUP(F148,NUTS_Europa!$A$2:$C$81,3,FALSE)</f>
        <v>1063</v>
      </c>
      <c r="F148" s="15">
        <v>15</v>
      </c>
      <c r="G148" s="15">
        <v>16</v>
      </c>
      <c r="H148" s="15">
        <v>2852254.0299202101</v>
      </c>
      <c r="I148" s="15">
        <v>9491454.7677284628</v>
      </c>
      <c r="J148" s="15">
        <v>135416.16140000001</v>
      </c>
      <c r="K148" s="15">
        <v>12.65625</v>
      </c>
      <c r="L148" s="15">
        <v>8.2317246235043662</v>
      </c>
      <c r="M148" s="15">
        <v>19.747187642390266</v>
      </c>
      <c r="N148" s="15">
        <v>11402.936470049601</v>
      </c>
    </row>
    <row r="149" spans="2:26" s="15" customFormat="1" x14ac:dyDescent="0.25">
      <c r="B149" s="15" t="str">
        <f>VLOOKUP(F149,NUTS_Europa!$A$2:$C$81,2,FALSE)</f>
        <v>ES51</v>
      </c>
      <c r="C149" s="15">
        <f>VLOOKUP(F149,NUTS_Europa!$A$2:$C$81,3,FALSE)</f>
        <v>1063</v>
      </c>
      <c r="D149" s="15" t="str">
        <f>VLOOKUP(G149,NUTS_Europa!$A$2:$C$81,2,FALSE)</f>
        <v>ES62</v>
      </c>
      <c r="E149" s="15">
        <f>VLOOKUP(G149,NUTS_Europa!$A$2:$C$81,3,FALSE)</f>
        <v>1064</v>
      </c>
      <c r="F149" s="15">
        <v>15</v>
      </c>
      <c r="G149" s="15">
        <v>18</v>
      </c>
      <c r="H149" s="15">
        <v>5602620.6409168812</v>
      </c>
      <c r="I149" s="15">
        <v>9491454.7677284628</v>
      </c>
      <c r="J149" s="15">
        <v>199597.76430000001</v>
      </c>
      <c r="K149" s="15">
        <v>12.65625</v>
      </c>
      <c r="L149" s="15">
        <v>8.2317246235043662</v>
      </c>
      <c r="M149" s="15">
        <v>19.747187642390266</v>
      </c>
      <c r="N149" s="15">
        <v>11402.936470049601</v>
      </c>
    </row>
    <row r="150" spans="2:26" s="15" customFormat="1" x14ac:dyDescent="0.25">
      <c r="B150" s="15" t="str">
        <f>VLOOKUP(F150,NUTS_Europa!$A$2:$C$81,2,FALSE)</f>
        <v>ES62</v>
      </c>
      <c r="C150" s="15">
        <f>VLOOKUP(F150,NUTS_Europa!$A$2:$C$81,3,FALSE)</f>
        <v>1064</v>
      </c>
      <c r="D150" s="15" t="str">
        <f>VLOOKUP(G150,NUTS_Europa!$A$2:$C$81,2,FALSE)</f>
        <v>PT18</v>
      </c>
      <c r="E150" s="15">
        <f>VLOOKUP(G150,NUTS_Europa!$A$2:$C$81,3,FALSE)</f>
        <v>1065</v>
      </c>
      <c r="F150" s="15">
        <v>18</v>
      </c>
      <c r="G150" s="15">
        <v>40</v>
      </c>
      <c r="H150" s="15">
        <v>3923623.5247849473</v>
      </c>
      <c r="I150" s="15">
        <v>2410685.1524033831</v>
      </c>
      <c r="J150" s="15">
        <v>163029.68049999999</v>
      </c>
      <c r="K150" s="15">
        <v>45.010156249999994</v>
      </c>
      <c r="L150" s="15">
        <v>5.6223321006583351</v>
      </c>
      <c r="M150" s="15">
        <v>12.675475365938372</v>
      </c>
      <c r="N150" s="15">
        <v>7319.4038028586165</v>
      </c>
    </row>
    <row r="151" spans="2:26" s="15" customFormat="1" x14ac:dyDescent="0.25">
      <c r="B151" s="15" t="str">
        <f>VLOOKUP(G151,NUTS_Europa!$A$2:$C$81,2,FALSE)</f>
        <v>PT18</v>
      </c>
      <c r="C151" s="15">
        <f>VLOOKUP(G151,NUTS_Europa!$A$2:$C$81,3,FALSE)</f>
        <v>1065</v>
      </c>
      <c r="D151" s="15" t="str">
        <f>VLOOKUP(F151,NUTS_Europa!$A$2:$C$81,2,FALSE)</f>
        <v>NL33</v>
      </c>
      <c r="E151" s="15">
        <f>VLOOKUP(F151,NUTS_Europa!$A$2:$C$81,3,FALSE)</f>
        <v>250</v>
      </c>
      <c r="F151" s="15">
        <v>33</v>
      </c>
      <c r="G151" s="15">
        <v>40</v>
      </c>
      <c r="H151" s="15">
        <v>2104963.2847283976</v>
      </c>
      <c r="I151" s="15">
        <v>4577991.9679948203</v>
      </c>
      <c r="J151" s="15">
        <v>137713.6226</v>
      </c>
      <c r="K151" s="15">
        <v>91.074999999999989</v>
      </c>
      <c r="L151" s="15">
        <v>8.5818668616747384</v>
      </c>
      <c r="M151" s="15">
        <v>14.981064671590175</v>
      </c>
      <c r="N151" s="15">
        <v>7319.4038028586165</v>
      </c>
    </row>
    <row r="152" spans="2:26" s="15" customFormat="1" x14ac:dyDescent="0.25"/>
    <row r="153" spans="2:26" s="15" customFormat="1" x14ac:dyDescent="0.25"/>
    <row r="154" spans="2:26" s="15" customFormat="1" x14ac:dyDescent="0.25"/>
    <row r="155" spans="2:26" s="15" customFormat="1" x14ac:dyDescent="0.25"/>
    <row r="156" spans="2:26" s="15" customFormat="1" x14ac:dyDescent="0.25"/>
    <row r="157" spans="2:26" s="15" customFormat="1" x14ac:dyDescent="0.25"/>
    <row r="158" spans="2:26" s="15" customFormat="1" x14ac:dyDescent="0.25"/>
  </sheetData>
  <autoFilter ref="B3:I8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30 buques 18,7 kn 30000</vt:lpstr>
      <vt:lpstr>31 buques 17 kn 30000</vt:lpstr>
      <vt:lpstr>30 buques 12,8 kn 30000</vt:lpstr>
      <vt:lpstr>30 buques 12,8 kn 15000</vt:lpstr>
      <vt:lpstr>30 buques 17 kn 15000</vt:lpstr>
      <vt:lpstr>31 buques 18,7 kn 15000</vt:lpstr>
      <vt:lpstr>30 buques 18,7 kn 7500</vt:lpstr>
      <vt:lpstr>30 buques 17 kn 7500</vt:lpstr>
      <vt:lpstr>30 buques 12,8 kn 7500</vt:lpstr>
      <vt:lpstr>NUTS_Europa</vt:lpstr>
      <vt:lpstr>Puertos</vt:lpstr>
      <vt:lpstr>NUTS_Europa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alicia Munín Doce</cp:lastModifiedBy>
  <dcterms:created xsi:type="dcterms:W3CDTF">2022-09-03T14:28:53Z</dcterms:created>
  <dcterms:modified xsi:type="dcterms:W3CDTF">2022-10-15T17:58:38Z</dcterms:modified>
</cp:coreProperties>
</file>