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Data/"/>
    </mc:Choice>
  </mc:AlternateContent>
  <xr:revisionPtr revIDLastSave="4300" documentId="11_3F6A0B47536193FD5FCD356F31B9FC96350AAF36" xr6:coauthVersionLast="47" xr6:coauthVersionMax="47" xr10:uidLastSave="{489AE672-320F-41DB-836E-9988847E9509}"/>
  <bookViews>
    <workbookView xWindow="-28920" yWindow="-120" windowWidth="29040" windowHeight="15225" xr2:uid="{00000000-000D-0000-FFFF-FFFF00000000}"/>
  </bookViews>
  <sheets>
    <sheet name="Flujo multimodal marítimo NUTs" sheetId="5" r:id="rId1"/>
    <sheet name="Flujo transp carretera NUTs" sheetId="6" r:id="rId2"/>
    <sheet name="Summary" sheetId="1" r:id="rId3"/>
    <sheet name="Structure" sheetId="2" r:id="rId4"/>
    <sheet name="Sheet 1" sheetId="3" r:id="rId5"/>
    <sheet name="Sheet 2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6" l="1"/>
  <c r="P3" i="6" l="1"/>
  <c r="AO42" i="6" l="1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P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P40" i="6"/>
  <c r="AO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P39" i="6"/>
  <c r="AO39" i="6"/>
  <c r="AN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P38" i="6"/>
  <c r="AO38" i="6"/>
  <c r="AN38" i="6"/>
  <c r="AM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P37" i="6"/>
  <c r="AO37" i="6"/>
  <c r="AN37" i="6"/>
  <c r="AM37" i="6"/>
  <c r="AL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AP36" i="6"/>
  <c r="AO36" i="6"/>
  <c r="AN36" i="6"/>
  <c r="AM36" i="6"/>
  <c r="AL36" i="6"/>
  <c r="AK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AP35" i="6"/>
  <c r="AO35" i="6"/>
  <c r="AN35" i="6"/>
  <c r="AM35" i="6"/>
  <c r="AL35" i="6"/>
  <c r="AK35" i="6"/>
  <c r="AJ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P34" i="6"/>
  <c r="AO34" i="6"/>
  <c r="AN34" i="6"/>
  <c r="AM34" i="6"/>
  <c r="AL34" i="6"/>
  <c r="AK34" i="6"/>
  <c r="AJ34" i="6"/>
  <c r="AI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AP33" i="6"/>
  <c r="AO33" i="6"/>
  <c r="AN33" i="6"/>
  <c r="AM33" i="6"/>
  <c r="AL33" i="6"/>
  <c r="AK33" i="6"/>
  <c r="AJ33" i="6"/>
  <c r="AI33" i="6"/>
  <c r="AH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P32" i="6"/>
  <c r="AO32" i="6"/>
  <c r="AN32" i="6"/>
  <c r="AM32" i="6"/>
  <c r="AL32" i="6"/>
  <c r="AK32" i="6"/>
  <c r="AJ32" i="6"/>
  <c r="AI32" i="6"/>
  <c r="AH32" i="6"/>
  <c r="AG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P31" i="6"/>
  <c r="AO31" i="6"/>
  <c r="AN31" i="6"/>
  <c r="AM31" i="6"/>
  <c r="AL31" i="6"/>
  <c r="AK31" i="6"/>
  <c r="AJ31" i="6"/>
  <c r="AI31" i="6"/>
  <c r="AH31" i="6"/>
  <c r="AG31" i="6"/>
  <c r="AF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P30" i="6" l="1"/>
  <c r="AO30" i="6"/>
  <c r="AN30" i="6"/>
  <c r="AM30" i="6"/>
  <c r="AL30" i="6"/>
  <c r="AK30" i="6"/>
  <c r="AJ30" i="6"/>
  <c r="AI30" i="6"/>
  <c r="AH30" i="6"/>
  <c r="AG30" i="6"/>
  <c r="AF30" i="6"/>
  <c r="AE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P17" i="6"/>
  <c r="AO17" i="6"/>
  <c r="AN17" i="6"/>
  <c r="AM17" i="6"/>
  <c r="AL17" i="6"/>
  <c r="AK17" i="6"/>
  <c r="AJ17" i="6"/>
  <c r="AI17" i="6"/>
  <c r="AH17" i="6"/>
  <c r="AG17" i="6"/>
  <c r="AG16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P16" i="6"/>
  <c r="AO16" i="6"/>
  <c r="AN16" i="6"/>
  <c r="AM16" i="6"/>
  <c r="AL16" i="6"/>
  <c r="AK16" i="6"/>
  <c r="AJ16" i="6"/>
  <c r="AI16" i="6"/>
  <c r="AH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N15" i="6"/>
  <c r="M15" i="6"/>
  <c r="L15" i="6"/>
  <c r="K15" i="6"/>
  <c r="J15" i="6"/>
  <c r="I15" i="6"/>
  <c r="H15" i="6"/>
  <c r="G15" i="6"/>
  <c r="F15" i="6"/>
  <c r="E15" i="6"/>
  <c r="D15" i="6"/>
  <c r="C15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C14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L13" i="6"/>
  <c r="K13" i="6"/>
  <c r="J13" i="6"/>
  <c r="I13" i="6"/>
  <c r="H13" i="6"/>
  <c r="G13" i="6"/>
  <c r="F13" i="6"/>
  <c r="E13" i="6"/>
  <c r="D13" i="6"/>
  <c r="C13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K12" i="6"/>
  <c r="J12" i="6"/>
  <c r="I12" i="6"/>
  <c r="H12" i="6"/>
  <c r="G12" i="6"/>
  <c r="F12" i="6"/>
  <c r="E12" i="6"/>
  <c r="D12" i="6"/>
  <c r="C12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J11" i="6"/>
  <c r="I11" i="6"/>
  <c r="H11" i="6"/>
  <c r="G11" i="6"/>
  <c r="F11" i="6"/>
  <c r="E11" i="6"/>
  <c r="D11" i="6"/>
  <c r="C11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I10" i="6"/>
  <c r="H10" i="6"/>
  <c r="G10" i="6"/>
  <c r="F10" i="6"/>
  <c r="E10" i="6"/>
  <c r="D10" i="6"/>
  <c r="C10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H9" i="6"/>
  <c r="G9" i="6"/>
  <c r="F9" i="6"/>
  <c r="E9" i="6"/>
  <c r="D9" i="6"/>
  <c r="C9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G8" i="6"/>
  <c r="F8" i="6"/>
  <c r="E8" i="6"/>
  <c r="D8" i="6"/>
  <c r="C8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F7" i="6"/>
  <c r="E7" i="6"/>
  <c r="D7" i="6"/>
  <c r="C7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E6" i="6"/>
  <c r="D6" i="6"/>
  <c r="C6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D5" i="6"/>
  <c r="C5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C4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Q3" i="6"/>
  <c r="O3" i="6"/>
  <c r="N3" i="6"/>
  <c r="M3" i="6"/>
  <c r="L3" i="6"/>
  <c r="K3" i="6"/>
  <c r="J3" i="6"/>
  <c r="I3" i="6"/>
  <c r="H3" i="6"/>
  <c r="G3" i="6"/>
  <c r="F3" i="6"/>
  <c r="E3" i="6"/>
  <c r="B32" i="5"/>
  <c r="B31" i="6" s="1"/>
  <c r="B31" i="5"/>
  <c r="B30" i="6" s="1"/>
  <c r="B30" i="5"/>
  <c r="B29" i="5"/>
  <c r="AC2" i="5" s="1"/>
  <c r="AC2" i="6" s="1"/>
  <c r="B4" i="5"/>
  <c r="B5" i="5"/>
  <c r="E2" i="5" s="1"/>
  <c r="E2" i="6" s="1"/>
  <c r="B6" i="5"/>
  <c r="B7" i="5"/>
  <c r="B8" i="5"/>
  <c r="B9" i="5"/>
  <c r="I2" i="5" s="1"/>
  <c r="I2" i="6" s="1"/>
  <c r="B10" i="5"/>
  <c r="B10" i="6" s="1"/>
  <c r="B11" i="5"/>
  <c r="B12" i="5"/>
  <c r="B12" i="6" s="1"/>
  <c r="B13" i="5"/>
  <c r="M2" i="5" s="1"/>
  <c r="M2" i="6" s="1"/>
  <c r="B14" i="5"/>
  <c r="B14" i="6" s="1"/>
  <c r="B15" i="5"/>
  <c r="B16" i="5"/>
  <c r="B16" i="6" s="1"/>
  <c r="B17" i="5"/>
  <c r="Q2" i="5" s="1"/>
  <c r="Q2" i="6" s="1"/>
  <c r="B18" i="5"/>
  <c r="B18" i="6" s="1"/>
  <c r="V7" i="5"/>
  <c r="U6" i="5"/>
  <c r="AH5" i="5"/>
  <c r="S115" i="4"/>
  <c r="S116" i="4"/>
  <c r="S117" i="4"/>
  <c r="S118" i="4"/>
  <c r="S119" i="4"/>
  <c r="S120" i="4"/>
  <c r="S121" i="4"/>
  <c r="S122" i="4"/>
  <c r="S123" i="4"/>
  <c r="S113" i="4"/>
  <c r="S114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84" i="4"/>
  <c r="S85" i="4"/>
  <c r="S86" i="4"/>
  <c r="S87" i="4"/>
  <c r="S88" i="4"/>
  <c r="S89" i="4"/>
  <c r="S90" i="4"/>
  <c r="S91" i="4"/>
  <c r="S83" i="4"/>
  <c r="AB3" i="5"/>
  <c r="L3" i="5"/>
  <c r="B40" i="5"/>
  <c r="B41" i="5"/>
  <c r="AO2" i="5" s="1"/>
  <c r="AN2" i="6" s="1"/>
  <c r="B42" i="5"/>
  <c r="B43" i="5"/>
  <c r="B39" i="5"/>
  <c r="B38" i="5"/>
  <c r="B36" i="5"/>
  <c r="B37" i="5"/>
  <c r="AK2" i="5" s="1"/>
  <c r="AJ2" i="6" s="1"/>
  <c r="B35" i="5"/>
  <c r="B34" i="5"/>
  <c r="B33" i="5"/>
  <c r="AG2" i="5" s="1"/>
  <c r="AF2" i="6" s="1"/>
  <c r="B28" i="5"/>
  <c r="B27" i="5"/>
  <c r="B26" i="5"/>
  <c r="B25" i="5"/>
  <c r="Y2" i="5" s="1"/>
  <c r="Y2" i="6" s="1"/>
  <c r="B24" i="5"/>
  <c r="B23" i="5"/>
  <c r="B22" i="5"/>
  <c r="B21" i="5"/>
  <c r="U2" i="5" s="1"/>
  <c r="U2" i="6" s="1"/>
  <c r="B20" i="5"/>
  <c r="B19" i="5"/>
  <c r="N2" i="5"/>
  <c r="N2" i="6" s="1"/>
  <c r="B3" i="5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11" i="4"/>
  <c r="Q12" i="3"/>
  <c r="Q13" i="3"/>
  <c r="AQ3" i="5" s="1"/>
  <c r="Q14" i="3"/>
  <c r="AN4" i="5" s="1"/>
  <c r="Q15" i="3"/>
  <c r="AP5" i="5" s="1"/>
  <c r="Q17" i="3"/>
  <c r="Q18" i="3"/>
  <c r="AI6" i="5" s="1"/>
  <c r="Q19" i="3"/>
  <c r="Q20" i="3"/>
  <c r="AM7" i="5" s="1"/>
  <c r="Q21" i="3"/>
  <c r="Q22" i="3"/>
  <c r="AH8" i="5" s="1"/>
  <c r="Q23" i="3"/>
  <c r="AL9" i="5" s="1"/>
  <c r="Q24" i="3"/>
  <c r="AO10" i="5" s="1"/>
  <c r="Q25" i="3"/>
  <c r="Q11" i="5" s="1"/>
  <c r="Q26" i="3"/>
  <c r="Q27" i="3"/>
  <c r="Q28" i="3"/>
  <c r="Q30" i="3"/>
  <c r="Q31" i="3"/>
  <c r="AF12" i="5" s="1"/>
  <c r="Q32" i="3"/>
  <c r="AF13" i="5" s="1"/>
  <c r="Q33" i="3"/>
  <c r="AF14" i="5" s="1"/>
  <c r="Q34" i="3"/>
  <c r="AF15" i="5" s="1"/>
  <c r="Q35" i="3"/>
  <c r="Q36" i="3"/>
  <c r="Q37" i="3"/>
  <c r="Q38" i="3"/>
  <c r="Q39" i="3"/>
  <c r="Q40" i="3"/>
  <c r="Q41" i="3"/>
  <c r="AF21" i="5" s="1"/>
  <c r="Q42" i="3"/>
  <c r="Q43" i="3"/>
  <c r="Q44" i="3"/>
  <c r="Q45" i="3"/>
  <c r="Q46" i="3"/>
  <c r="AF24" i="5" s="1"/>
  <c r="Q47" i="3"/>
  <c r="Q48" i="3"/>
  <c r="AF25" i="5" s="1"/>
  <c r="Q49" i="3"/>
  <c r="Q50" i="3"/>
  <c r="Q51" i="3"/>
  <c r="Q52" i="3"/>
  <c r="Q53" i="3"/>
  <c r="AF28" i="5" s="1"/>
  <c r="Q54" i="3"/>
  <c r="AP29" i="5" s="1"/>
  <c r="Q55" i="3"/>
  <c r="Q56" i="3"/>
  <c r="Q57" i="3"/>
  <c r="Q58" i="3"/>
  <c r="AC30" i="5" s="1"/>
  <c r="Q59" i="3"/>
  <c r="Q60" i="3"/>
  <c r="Q61" i="3"/>
  <c r="Q62" i="3"/>
  <c r="Q63" i="3"/>
  <c r="C32" i="5" s="1"/>
  <c r="Q64" i="3"/>
  <c r="Q65" i="3"/>
  <c r="Q66" i="3"/>
  <c r="AC32" i="5" s="1"/>
  <c r="Q67" i="3"/>
  <c r="Q68" i="3"/>
  <c r="Q69" i="3"/>
  <c r="Q70" i="3"/>
  <c r="Q71" i="3"/>
  <c r="Q72" i="3"/>
  <c r="Q73" i="3"/>
  <c r="AC38" i="5" s="1"/>
  <c r="Q74" i="3"/>
  <c r="Q75" i="3"/>
  <c r="Q76" i="3"/>
  <c r="Q77" i="3"/>
  <c r="Q78" i="3"/>
  <c r="AD42" i="5" s="1"/>
  <c r="Q79" i="3"/>
  <c r="Q11" i="3"/>
  <c r="L2" i="5" l="1"/>
  <c r="L2" i="6" s="1"/>
  <c r="B13" i="6"/>
  <c r="B21" i="6"/>
  <c r="B5" i="6"/>
  <c r="B29" i="6"/>
  <c r="AN23" i="5"/>
  <c r="AE23" i="5"/>
  <c r="AD23" i="5"/>
  <c r="AC23" i="5"/>
  <c r="AE17" i="5"/>
  <c r="AD17" i="5"/>
  <c r="AC17" i="5"/>
  <c r="X2" i="5"/>
  <c r="X2" i="6" s="1"/>
  <c r="B24" i="6"/>
  <c r="AF43" i="5"/>
  <c r="AE43" i="5"/>
  <c r="AD43" i="5"/>
  <c r="AD39" i="5"/>
  <c r="AC39" i="5"/>
  <c r="AF39" i="5"/>
  <c r="AF37" i="5"/>
  <c r="AE37" i="5"/>
  <c r="AD37" i="5"/>
  <c r="AC37" i="5"/>
  <c r="AP34" i="5"/>
  <c r="AF34" i="5"/>
  <c r="AE34" i="5"/>
  <c r="AO31" i="5"/>
  <c r="AK31" i="5"/>
  <c r="AG31" i="5"/>
  <c r="AB31" i="5"/>
  <c r="X31" i="5"/>
  <c r="T31" i="5"/>
  <c r="P31" i="5"/>
  <c r="L31" i="5"/>
  <c r="H31" i="5"/>
  <c r="D31" i="5"/>
  <c r="AN31" i="5"/>
  <c r="AJ31" i="5"/>
  <c r="AF31" i="5"/>
  <c r="AA31" i="5"/>
  <c r="W31" i="5"/>
  <c r="S31" i="5"/>
  <c r="O31" i="5"/>
  <c r="K31" i="5"/>
  <c r="G31" i="5"/>
  <c r="C31" i="5"/>
  <c r="AQ31" i="5"/>
  <c r="AM31" i="5"/>
  <c r="AI31" i="5"/>
  <c r="AD31" i="5"/>
  <c r="Z31" i="5"/>
  <c r="V31" i="5"/>
  <c r="R31" i="5"/>
  <c r="N31" i="5"/>
  <c r="J31" i="5"/>
  <c r="F31" i="5"/>
  <c r="AE27" i="5"/>
  <c r="AD27" i="5"/>
  <c r="AC27" i="5"/>
  <c r="AE20" i="5"/>
  <c r="AD20" i="5"/>
  <c r="AC20" i="5"/>
  <c r="AE16" i="5"/>
  <c r="AD16" i="5"/>
  <c r="AC16" i="5"/>
  <c r="P2" i="5"/>
  <c r="P2" i="6" s="1"/>
  <c r="AJ2" i="5"/>
  <c r="AI2" i="6" s="1"/>
  <c r="B35" i="6"/>
  <c r="AP2" i="5"/>
  <c r="AO2" i="6" s="1"/>
  <c r="B41" i="6"/>
  <c r="P3" i="5"/>
  <c r="I5" i="5"/>
  <c r="AO6" i="5"/>
  <c r="R2" i="5"/>
  <c r="R2" i="6" s="1"/>
  <c r="O2" i="5"/>
  <c r="O2" i="6" s="1"/>
  <c r="B15" i="6"/>
  <c r="K2" i="5"/>
  <c r="K2" i="6" s="1"/>
  <c r="B11" i="6"/>
  <c r="G2" i="5"/>
  <c r="G2" i="6" s="1"/>
  <c r="B7" i="6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F16" i="5"/>
  <c r="AF20" i="5"/>
  <c r="AC43" i="5"/>
  <c r="E29" i="5"/>
  <c r="U29" i="5"/>
  <c r="AL29" i="5"/>
  <c r="M30" i="5"/>
  <c r="E31" i="5"/>
  <c r="U31" i="5"/>
  <c r="AL31" i="5"/>
  <c r="M32" i="5"/>
  <c r="B25" i="6"/>
  <c r="B9" i="6"/>
  <c r="B32" i="6"/>
  <c r="AE40" i="5"/>
  <c r="AD40" i="5"/>
  <c r="AC40" i="5"/>
  <c r="AG40" i="5"/>
  <c r="AO32" i="5"/>
  <c r="AK32" i="5"/>
  <c r="AG32" i="5"/>
  <c r="AB32" i="5"/>
  <c r="X32" i="5"/>
  <c r="T32" i="5"/>
  <c r="P32" i="5"/>
  <c r="L32" i="5"/>
  <c r="H32" i="5"/>
  <c r="D32" i="5"/>
  <c r="AF33" i="5"/>
  <c r="AN32" i="5"/>
  <c r="AJ32" i="5"/>
  <c r="AE32" i="5"/>
  <c r="AA32" i="5"/>
  <c r="W32" i="5"/>
  <c r="S32" i="5"/>
  <c r="O32" i="5"/>
  <c r="K32" i="5"/>
  <c r="G32" i="5"/>
  <c r="AE33" i="5"/>
  <c r="AQ32" i="5"/>
  <c r="AM32" i="5"/>
  <c r="AI32" i="5"/>
  <c r="AD32" i="5"/>
  <c r="Z32" i="5"/>
  <c r="V32" i="5"/>
  <c r="R32" i="5"/>
  <c r="N32" i="5"/>
  <c r="J32" i="5"/>
  <c r="F32" i="5"/>
  <c r="AD33" i="5"/>
  <c r="AC33" i="5"/>
  <c r="AP30" i="5"/>
  <c r="AL30" i="5"/>
  <c r="AH30" i="5"/>
  <c r="AB30" i="5"/>
  <c r="X30" i="5"/>
  <c r="T30" i="5"/>
  <c r="P30" i="5"/>
  <c r="L30" i="5"/>
  <c r="H30" i="5"/>
  <c r="D30" i="5"/>
  <c r="AO30" i="5"/>
  <c r="AK30" i="5"/>
  <c r="AF30" i="5"/>
  <c r="AA30" i="5"/>
  <c r="W30" i="5"/>
  <c r="S30" i="5"/>
  <c r="O30" i="5"/>
  <c r="K30" i="5"/>
  <c r="G30" i="5"/>
  <c r="C30" i="5"/>
  <c r="AG30" i="5"/>
  <c r="AN30" i="5"/>
  <c r="AJ30" i="5"/>
  <c r="AE30" i="5"/>
  <c r="Z30" i="5"/>
  <c r="V30" i="5"/>
  <c r="R30" i="5"/>
  <c r="N30" i="5"/>
  <c r="J30" i="5"/>
  <c r="F30" i="5"/>
  <c r="AN24" i="5"/>
  <c r="AE24" i="5"/>
  <c r="AD24" i="5"/>
  <c r="AC24" i="5"/>
  <c r="AE19" i="5"/>
  <c r="AD19" i="5"/>
  <c r="AC19" i="5"/>
  <c r="C2" i="5"/>
  <c r="C2" i="6" s="1"/>
  <c r="B3" i="6"/>
  <c r="Z2" i="5"/>
  <c r="Z2" i="6" s="1"/>
  <c r="B26" i="6"/>
  <c r="AH2" i="5"/>
  <c r="AG2" i="6" s="1"/>
  <c r="B33" i="6"/>
  <c r="AL2" i="5"/>
  <c r="AK2" i="6" s="1"/>
  <c r="B37" i="6"/>
  <c r="F2" i="5"/>
  <c r="F2" i="6" s="1"/>
  <c r="B6" i="6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F17" i="5"/>
  <c r="AC34" i="5"/>
  <c r="AE39" i="5"/>
  <c r="I29" i="5"/>
  <c r="Y29" i="5"/>
  <c r="Q30" i="5"/>
  <c r="AI30" i="5"/>
  <c r="I31" i="5"/>
  <c r="Y31" i="5"/>
  <c r="AP31" i="5"/>
  <c r="Q32" i="5"/>
  <c r="AH32" i="5"/>
  <c r="AF42" i="5"/>
  <c r="AE42" i="5"/>
  <c r="AC42" i="5"/>
  <c r="AE36" i="5"/>
  <c r="AD36" i="5"/>
  <c r="AC36" i="5"/>
  <c r="AO29" i="5"/>
  <c r="AK29" i="5"/>
  <c r="AG29" i="5"/>
  <c r="AB29" i="5"/>
  <c r="X29" i="5"/>
  <c r="T29" i="5"/>
  <c r="P29" i="5"/>
  <c r="L29" i="5"/>
  <c r="H29" i="5"/>
  <c r="D29" i="5"/>
  <c r="AN29" i="5"/>
  <c r="AJ29" i="5"/>
  <c r="AF29" i="5"/>
  <c r="AA29" i="5"/>
  <c r="W29" i="5"/>
  <c r="S29" i="5"/>
  <c r="O29" i="5"/>
  <c r="K29" i="5"/>
  <c r="G29" i="5"/>
  <c r="C29" i="5"/>
  <c r="AQ29" i="5"/>
  <c r="AM29" i="5"/>
  <c r="AI29" i="5"/>
  <c r="AE29" i="5"/>
  <c r="Z29" i="5"/>
  <c r="V29" i="5"/>
  <c r="R29" i="5"/>
  <c r="N29" i="5"/>
  <c r="J29" i="5"/>
  <c r="F29" i="5"/>
  <c r="AE26" i="5"/>
  <c r="AD26" i="5"/>
  <c r="AC26" i="5"/>
  <c r="AE22" i="5"/>
  <c r="AD22" i="5"/>
  <c r="AC22" i="5"/>
  <c r="V2" i="5"/>
  <c r="V2" i="6" s="1"/>
  <c r="B22" i="6"/>
  <c r="AE41" i="5"/>
  <c r="AC41" i="5"/>
  <c r="AD41" i="5"/>
  <c r="AF38" i="5"/>
  <c r="AE38" i="5"/>
  <c r="AD35" i="5"/>
  <c r="AC35" i="5"/>
  <c r="AF35" i="5"/>
  <c r="AE28" i="5"/>
  <c r="AD28" i="5"/>
  <c r="AC28" i="5"/>
  <c r="AE21" i="5"/>
  <c r="AD21" i="5"/>
  <c r="AC21" i="5"/>
  <c r="AE18" i="5"/>
  <c r="AD18" i="5"/>
  <c r="AC18" i="5"/>
  <c r="J2" i="5"/>
  <c r="J2" i="6" s="1"/>
  <c r="S2" i="5"/>
  <c r="S2" i="6" s="1"/>
  <c r="B19" i="6"/>
  <c r="W2" i="5"/>
  <c r="W2" i="6" s="1"/>
  <c r="B23" i="6"/>
  <c r="AA2" i="5"/>
  <c r="AA2" i="6" s="1"/>
  <c r="B27" i="6"/>
  <c r="AI2" i="5"/>
  <c r="AH2" i="6" s="1"/>
  <c r="B34" i="6"/>
  <c r="AM2" i="5"/>
  <c r="AL2" i="6" s="1"/>
  <c r="B38" i="6"/>
  <c r="AN2" i="5"/>
  <c r="AM2" i="6" s="1"/>
  <c r="B39" i="6"/>
  <c r="AJ3" i="5"/>
  <c r="O6" i="5"/>
  <c r="I8" i="5"/>
  <c r="AE2" i="5"/>
  <c r="AD2" i="6" s="1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F18" i="5"/>
  <c r="AF22" i="5"/>
  <c r="AF26" i="5"/>
  <c r="AE35" i="5"/>
  <c r="AF40" i="5"/>
  <c r="AD38" i="5"/>
  <c r="M29" i="5"/>
  <c r="AD29" i="5"/>
  <c r="E30" i="5"/>
  <c r="U30" i="5"/>
  <c r="AM30" i="5"/>
  <c r="M31" i="5"/>
  <c r="AC31" i="5"/>
  <c r="E32" i="5"/>
  <c r="U32" i="5"/>
  <c r="AL32" i="5"/>
  <c r="B17" i="6"/>
  <c r="B40" i="6"/>
  <c r="AN25" i="5"/>
  <c r="AE25" i="5"/>
  <c r="AD25" i="5"/>
  <c r="AC25" i="5"/>
  <c r="T2" i="5"/>
  <c r="T2" i="6" s="1"/>
  <c r="B20" i="6"/>
  <c r="AB2" i="5"/>
  <c r="AB2" i="6" s="1"/>
  <c r="B28" i="6"/>
  <c r="AQ2" i="5"/>
  <c r="AP2" i="6" s="1"/>
  <c r="B42" i="6"/>
  <c r="I10" i="5"/>
  <c r="H2" i="5"/>
  <c r="H2" i="6" s="1"/>
  <c r="B8" i="6"/>
  <c r="D2" i="5"/>
  <c r="D2" i="6" s="1"/>
  <c r="B4" i="6"/>
  <c r="AF2" i="5"/>
  <c r="AE2" i="6" s="1"/>
  <c r="AF3" i="5"/>
  <c r="AF4" i="5"/>
  <c r="AF5" i="5"/>
  <c r="AF6" i="5"/>
  <c r="AF7" i="5"/>
  <c r="AF8" i="5"/>
  <c r="AF9" i="5"/>
  <c r="AF10" i="5"/>
  <c r="AF11" i="5"/>
  <c r="AF19" i="5"/>
  <c r="AF23" i="5"/>
  <c r="AF27" i="5"/>
  <c r="AF36" i="5"/>
  <c r="AF41" i="5"/>
  <c r="AD34" i="5"/>
  <c r="Q29" i="5"/>
  <c r="AH29" i="5"/>
  <c r="I30" i="5"/>
  <c r="Y30" i="5"/>
  <c r="AQ30" i="5"/>
  <c r="Q31" i="5"/>
  <c r="AH31" i="5"/>
  <c r="I32" i="5"/>
  <c r="Y32" i="5"/>
  <c r="AP32" i="5"/>
  <c r="B36" i="6"/>
  <c r="N5" i="5"/>
  <c r="AM5" i="5"/>
  <c r="E7" i="5"/>
  <c r="AA7" i="5"/>
  <c r="Q8" i="5"/>
  <c r="Z10" i="5"/>
  <c r="D3" i="5"/>
  <c r="T3" i="5"/>
  <c r="AN3" i="5"/>
  <c r="S5" i="5"/>
  <c r="D6" i="5"/>
  <c r="Z6" i="5"/>
  <c r="K7" i="5"/>
  <c r="AK7" i="5"/>
  <c r="X8" i="5"/>
  <c r="L11" i="5"/>
  <c r="H3" i="5"/>
  <c r="X3" i="5"/>
  <c r="Y5" i="5"/>
  <c r="Q7" i="5"/>
  <c r="AP7" i="5"/>
  <c r="AK11" i="5"/>
  <c r="AQ42" i="5"/>
  <c r="AL42" i="5"/>
  <c r="AH42" i="5"/>
  <c r="Z42" i="5"/>
  <c r="V42" i="5"/>
  <c r="R42" i="5"/>
  <c r="N42" i="5"/>
  <c r="J42" i="5"/>
  <c r="F42" i="5"/>
  <c r="AM42" i="5"/>
  <c r="AG42" i="5"/>
  <c r="X42" i="5"/>
  <c r="S42" i="5"/>
  <c r="M42" i="5"/>
  <c r="H42" i="5"/>
  <c r="C42" i="5"/>
  <c r="AK42" i="5"/>
  <c r="AA42" i="5"/>
  <c r="T42" i="5"/>
  <c r="L42" i="5"/>
  <c r="E42" i="5"/>
  <c r="AJ42" i="5"/>
  <c r="Y42" i="5"/>
  <c r="Q42" i="5"/>
  <c r="K42" i="5"/>
  <c r="D42" i="5"/>
  <c r="AI42" i="5"/>
  <c r="P42" i="5"/>
  <c r="AB42" i="5"/>
  <c r="O42" i="5"/>
  <c r="AN42" i="5"/>
  <c r="U42" i="5"/>
  <c r="G42" i="5"/>
  <c r="AO42" i="5"/>
  <c r="W42" i="5"/>
  <c r="I42" i="5"/>
  <c r="AQ36" i="5"/>
  <c r="AM36" i="5"/>
  <c r="AH36" i="5"/>
  <c r="Z36" i="5"/>
  <c r="V36" i="5"/>
  <c r="R36" i="5"/>
  <c r="N36" i="5"/>
  <c r="J36" i="5"/>
  <c r="F36" i="5"/>
  <c r="AL36" i="5"/>
  <c r="AB36" i="5"/>
  <c r="W36" i="5"/>
  <c r="Q36" i="5"/>
  <c r="L36" i="5"/>
  <c r="G36" i="5"/>
  <c r="AP36" i="5"/>
  <c r="AI36" i="5"/>
  <c r="AO36" i="5"/>
  <c r="AG36" i="5"/>
  <c r="U36" i="5"/>
  <c r="O36" i="5"/>
  <c r="H36" i="5"/>
  <c r="AA36" i="5"/>
  <c r="S36" i="5"/>
  <c r="I36" i="5"/>
  <c r="AK36" i="5"/>
  <c r="T36" i="5"/>
  <c r="K36" i="5"/>
  <c r="C36" i="5"/>
  <c r="AN36" i="5"/>
  <c r="M36" i="5"/>
  <c r="Y36" i="5"/>
  <c r="E36" i="5"/>
  <c r="X36" i="5"/>
  <c r="D36" i="5"/>
  <c r="P36" i="5"/>
  <c r="AN33" i="5"/>
  <c r="X33" i="5"/>
  <c r="H33" i="5"/>
  <c r="AB33" i="5"/>
  <c r="D33" i="5"/>
  <c r="AO33" i="5"/>
  <c r="L33" i="5"/>
  <c r="AK33" i="5"/>
  <c r="T33" i="5"/>
  <c r="P33" i="5"/>
  <c r="AN27" i="5"/>
  <c r="AK27" i="5"/>
  <c r="P27" i="5"/>
  <c r="AO27" i="5"/>
  <c r="L27" i="5"/>
  <c r="X27" i="5"/>
  <c r="AG27" i="5"/>
  <c r="H27" i="5"/>
  <c r="D27" i="5"/>
  <c r="T27" i="5"/>
  <c r="AQ20" i="5"/>
  <c r="AM20" i="5"/>
  <c r="AI20" i="5"/>
  <c r="AA20" i="5"/>
  <c r="W20" i="5"/>
  <c r="S20" i="5"/>
  <c r="O20" i="5"/>
  <c r="K20" i="5"/>
  <c r="G20" i="5"/>
  <c r="C20" i="5"/>
  <c r="AO20" i="5"/>
  <c r="AJ20" i="5"/>
  <c r="Z20" i="5"/>
  <c r="U20" i="5"/>
  <c r="P20" i="5"/>
  <c r="J20" i="5"/>
  <c r="E20" i="5"/>
  <c r="AK20" i="5"/>
  <c r="Y20" i="5"/>
  <c r="R20" i="5"/>
  <c r="L20" i="5"/>
  <c r="D20" i="5"/>
  <c r="AP20" i="5"/>
  <c r="AG20" i="5"/>
  <c r="T20" i="5"/>
  <c r="I20" i="5"/>
  <c r="AN20" i="5"/>
  <c r="AB20" i="5"/>
  <c r="Q20" i="5"/>
  <c r="H20" i="5"/>
  <c r="AL20" i="5"/>
  <c r="X20" i="5"/>
  <c r="N20" i="5"/>
  <c r="F20" i="5"/>
  <c r="AH20" i="5"/>
  <c r="V20" i="5"/>
  <c r="M20" i="5"/>
  <c r="AQ16" i="5"/>
  <c r="AM16" i="5"/>
  <c r="AI16" i="5"/>
  <c r="AA16" i="5"/>
  <c r="W16" i="5"/>
  <c r="S16" i="5"/>
  <c r="N16" i="5"/>
  <c r="J16" i="5"/>
  <c r="F16" i="5"/>
  <c r="AL16" i="5"/>
  <c r="AG16" i="5"/>
  <c r="X16" i="5"/>
  <c r="R16" i="5"/>
  <c r="L16" i="5"/>
  <c r="G16" i="5"/>
  <c r="AO16" i="5"/>
  <c r="AH16" i="5"/>
  <c r="V16" i="5"/>
  <c r="O16" i="5"/>
  <c r="H16" i="5"/>
  <c r="AN16" i="5"/>
  <c r="AB16" i="5"/>
  <c r="U16" i="5"/>
  <c r="M16" i="5"/>
  <c r="E16" i="5"/>
  <c r="AK16" i="5"/>
  <c r="Z16" i="5"/>
  <c r="T16" i="5"/>
  <c r="K16" i="5"/>
  <c r="D16" i="5"/>
  <c r="AP16" i="5"/>
  <c r="AJ16" i="5"/>
  <c r="Y16" i="5"/>
  <c r="Q16" i="5"/>
  <c r="I16" i="5"/>
  <c r="C16" i="5"/>
  <c r="AQ12" i="5"/>
  <c r="AM12" i="5"/>
  <c r="AI12" i="5"/>
  <c r="AA12" i="5"/>
  <c r="W12" i="5"/>
  <c r="S12" i="5"/>
  <c r="O12" i="5"/>
  <c r="J12" i="5"/>
  <c r="F12" i="5"/>
  <c r="AP12" i="5"/>
  <c r="AK12" i="5"/>
  <c r="AB12" i="5"/>
  <c r="V12" i="5"/>
  <c r="Q12" i="5"/>
  <c r="K12" i="5"/>
  <c r="E12" i="5"/>
  <c r="AO12" i="5"/>
  <c r="AJ12" i="5"/>
  <c r="Z12" i="5"/>
  <c r="U12" i="5"/>
  <c r="P12" i="5"/>
  <c r="I12" i="5"/>
  <c r="D12" i="5"/>
  <c r="AN12" i="5"/>
  <c r="AH12" i="5"/>
  <c r="Y12" i="5"/>
  <c r="T12" i="5"/>
  <c r="N12" i="5"/>
  <c r="H12" i="5"/>
  <c r="C12" i="5"/>
  <c r="AL12" i="5"/>
  <c r="AG12" i="5"/>
  <c r="X12" i="5"/>
  <c r="R12" i="5"/>
  <c r="M12" i="5"/>
  <c r="G12" i="5"/>
  <c r="AQ8" i="5"/>
  <c r="AM8" i="5"/>
  <c r="AI8" i="5"/>
  <c r="AA8" i="5"/>
  <c r="W8" i="5"/>
  <c r="S8" i="5"/>
  <c r="O8" i="5"/>
  <c r="K8" i="5"/>
  <c r="F8" i="5"/>
  <c r="AO8" i="5"/>
  <c r="AJ8" i="5"/>
  <c r="Z8" i="5"/>
  <c r="U8" i="5"/>
  <c r="P8" i="5"/>
  <c r="J8" i="5"/>
  <c r="D8" i="5"/>
  <c r="AN8" i="5"/>
  <c r="AN6" i="5"/>
  <c r="AJ6" i="5"/>
  <c r="AB6" i="5"/>
  <c r="X6" i="5"/>
  <c r="T6" i="5"/>
  <c r="P6" i="5"/>
  <c r="L6" i="5"/>
  <c r="H6" i="5"/>
  <c r="C6" i="5"/>
  <c r="E3" i="5"/>
  <c r="I3" i="5"/>
  <c r="M3" i="5"/>
  <c r="Q3" i="5"/>
  <c r="U3" i="5"/>
  <c r="Y3" i="5"/>
  <c r="AG3" i="5"/>
  <c r="AK3" i="5"/>
  <c r="AO3" i="5"/>
  <c r="E4" i="5"/>
  <c r="I4" i="5"/>
  <c r="M4" i="5"/>
  <c r="Q4" i="5"/>
  <c r="U4" i="5"/>
  <c r="Y4" i="5"/>
  <c r="AG4" i="5"/>
  <c r="AK4" i="5"/>
  <c r="AO4" i="5"/>
  <c r="D5" i="5"/>
  <c r="J5" i="5"/>
  <c r="O5" i="5"/>
  <c r="U5" i="5"/>
  <c r="Z5" i="5"/>
  <c r="AI5" i="5"/>
  <c r="AO5" i="5"/>
  <c r="E6" i="5"/>
  <c r="K6" i="5"/>
  <c r="Q6" i="5"/>
  <c r="V6" i="5"/>
  <c r="AA6" i="5"/>
  <c r="AK6" i="5"/>
  <c r="AP6" i="5"/>
  <c r="F7" i="5"/>
  <c r="M7" i="5"/>
  <c r="R7" i="5"/>
  <c r="W7" i="5"/>
  <c r="AG7" i="5"/>
  <c r="AL7" i="5"/>
  <c r="C8" i="5"/>
  <c r="L8" i="5"/>
  <c r="R8" i="5"/>
  <c r="Y8" i="5"/>
  <c r="AK8" i="5"/>
  <c r="G9" i="5"/>
  <c r="R9" i="5"/>
  <c r="AG9" i="5"/>
  <c r="C10" i="5"/>
  <c r="N10" i="5"/>
  <c r="AJ10" i="5"/>
  <c r="AQ41" i="5"/>
  <c r="AL41" i="5"/>
  <c r="AH41" i="5"/>
  <c r="Z41" i="5"/>
  <c r="V41" i="5"/>
  <c r="R41" i="5"/>
  <c r="N41" i="5"/>
  <c r="J41" i="5"/>
  <c r="F41" i="5"/>
  <c r="AK41" i="5"/>
  <c r="AB41" i="5"/>
  <c r="W41" i="5"/>
  <c r="Q41" i="5"/>
  <c r="L41" i="5"/>
  <c r="G41" i="5"/>
  <c r="AM41" i="5"/>
  <c r="AA41" i="5"/>
  <c r="T41" i="5"/>
  <c r="M41" i="5"/>
  <c r="E41" i="5"/>
  <c r="AJ41" i="5"/>
  <c r="Y41" i="5"/>
  <c r="S41" i="5"/>
  <c r="K41" i="5"/>
  <c r="D41" i="5"/>
  <c r="AP41" i="5"/>
  <c r="X41" i="5"/>
  <c r="I41" i="5"/>
  <c r="AN41" i="5"/>
  <c r="U41" i="5"/>
  <c r="H41" i="5"/>
  <c r="AG41" i="5"/>
  <c r="O41" i="5"/>
  <c r="AI41" i="5"/>
  <c r="P41" i="5"/>
  <c r="C41" i="5"/>
  <c r="AQ38" i="5"/>
  <c r="AM38" i="5"/>
  <c r="AH38" i="5"/>
  <c r="Z38" i="5"/>
  <c r="V38" i="5"/>
  <c r="R38" i="5"/>
  <c r="N38" i="5"/>
  <c r="J38" i="5"/>
  <c r="F38" i="5"/>
  <c r="AN38" i="5"/>
  <c r="AG38" i="5"/>
  <c r="X38" i="5"/>
  <c r="S38" i="5"/>
  <c r="M38" i="5"/>
  <c r="H38" i="5"/>
  <c r="C38" i="5"/>
  <c r="AO38" i="5"/>
  <c r="AB38" i="5"/>
  <c r="U38" i="5"/>
  <c r="O38" i="5"/>
  <c r="G38" i="5"/>
  <c r="AK38" i="5"/>
  <c r="AA38" i="5"/>
  <c r="T38" i="5"/>
  <c r="L38" i="5"/>
  <c r="E38" i="5"/>
  <c r="AJ38" i="5"/>
  <c r="Q38" i="5"/>
  <c r="D38" i="5"/>
  <c r="AP38" i="5"/>
  <c r="W38" i="5"/>
  <c r="I38" i="5"/>
  <c r="K38" i="5"/>
  <c r="AI38" i="5"/>
  <c r="Y38" i="5"/>
  <c r="P38" i="5"/>
  <c r="AP35" i="5"/>
  <c r="AQ35" i="5"/>
  <c r="V35" i="5"/>
  <c r="F35" i="5"/>
  <c r="AM35" i="5"/>
  <c r="N35" i="5"/>
  <c r="AH35" i="5"/>
  <c r="Z35" i="5"/>
  <c r="J35" i="5"/>
  <c r="R35" i="5"/>
  <c r="AN26" i="5"/>
  <c r="AO26" i="5"/>
  <c r="T26" i="5"/>
  <c r="D26" i="5"/>
  <c r="AG26" i="5"/>
  <c r="H26" i="5"/>
  <c r="AK26" i="5"/>
  <c r="X26" i="5"/>
  <c r="P26" i="5"/>
  <c r="L26" i="5"/>
  <c r="AN22" i="5"/>
  <c r="AJ22" i="5"/>
  <c r="AB22" i="5"/>
  <c r="X22" i="5"/>
  <c r="T22" i="5"/>
  <c r="P22" i="5"/>
  <c r="AM22" i="5"/>
  <c r="AH22" i="5"/>
  <c r="Y22" i="5"/>
  <c r="S22" i="5"/>
  <c r="N22" i="5"/>
  <c r="J22" i="5"/>
  <c r="F22" i="5"/>
  <c r="AQ22" i="5"/>
  <c r="AK22" i="5"/>
  <c r="Z22" i="5"/>
  <c r="R22" i="5"/>
  <c r="L22" i="5"/>
  <c r="G22" i="5"/>
  <c r="AO22" i="5"/>
  <c r="AA22" i="5"/>
  <c r="Q22" i="5"/>
  <c r="I22" i="5"/>
  <c r="C22" i="5"/>
  <c r="AP22" i="5"/>
  <c r="W22" i="5"/>
  <c r="M22" i="5"/>
  <c r="D22" i="5"/>
  <c r="AL22" i="5"/>
  <c r="V22" i="5"/>
  <c r="K22" i="5"/>
  <c r="AI22" i="5"/>
  <c r="U22" i="5"/>
  <c r="H22" i="5"/>
  <c r="AG22" i="5"/>
  <c r="O22" i="5"/>
  <c r="E22" i="5"/>
  <c r="AN19" i="5"/>
  <c r="AJ19" i="5"/>
  <c r="AO19" i="5"/>
  <c r="AI19" i="5"/>
  <c r="AA19" i="5"/>
  <c r="W19" i="5"/>
  <c r="R19" i="5"/>
  <c r="N19" i="5"/>
  <c r="J19" i="5"/>
  <c r="F19" i="5"/>
  <c r="AL19" i="5"/>
  <c r="AB19" i="5"/>
  <c r="V19" i="5"/>
  <c r="P19" i="5"/>
  <c r="K19" i="5"/>
  <c r="E19" i="5"/>
  <c r="AP19" i="5"/>
  <c r="AG19" i="5"/>
  <c r="U19" i="5"/>
  <c r="M19" i="5"/>
  <c r="G19" i="5"/>
  <c r="AM19" i="5"/>
  <c r="Z19" i="5"/>
  <c r="T19" i="5"/>
  <c r="L19" i="5"/>
  <c r="D19" i="5"/>
  <c r="AK19" i="5"/>
  <c r="Y19" i="5"/>
  <c r="Q19" i="5"/>
  <c r="I19" i="5"/>
  <c r="C19" i="5"/>
  <c r="AQ19" i="5"/>
  <c r="AH19" i="5"/>
  <c r="X19" i="5"/>
  <c r="O19" i="5"/>
  <c r="H19" i="5"/>
  <c r="AQ15" i="5"/>
  <c r="AM15" i="5"/>
  <c r="AI15" i="5"/>
  <c r="AA15" i="5"/>
  <c r="W15" i="5"/>
  <c r="S15" i="5"/>
  <c r="N15" i="5"/>
  <c r="J15" i="5"/>
  <c r="F15" i="5"/>
  <c r="AP15" i="5"/>
  <c r="AK15" i="5"/>
  <c r="AB15" i="5"/>
  <c r="V15" i="5"/>
  <c r="Q15" i="5"/>
  <c r="K15" i="5"/>
  <c r="E15" i="5"/>
  <c r="AO15" i="5"/>
  <c r="AH15" i="5"/>
  <c r="X15" i="5"/>
  <c r="P15" i="5"/>
  <c r="H15" i="5"/>
  <c r="AN15" i="5"/>
  <c r="AG15" i="5"/>
  <c r="U15" i="5"/>
  <c r="M15" i="5"/>
  <c r="G15" i="5"/>
  <c r="AL15" i="5"/>
  <c r="Z15" i="5"/>
  <c r="T15" i="5"/>
  <c r="L15" i="5"/>
  <c r="D15" i="5"/>
  <c r="AJ15" i="5"/>
  <c r="Y15" i="5"/>
  <c r="R15" i="5"/>
  <c r="I15" i="5"/>
  <c r="C15" i="5"/>
  <c r="AQ11" i="5"/>
  <c r="AM11" i="5"/>
  <c r="AI11" i="5"/>
  <c r="AA11" i="5"/>
  <c r="W11" i="5"/>
  <c r="S11" i="5"/>
  <c r="O11" i="5"/>
  <c r="J11" i="5"/>
  <c r="F11" i="5"/>
  <c r="AO11" i="5"/>
  <c r="AJ11" i="5"/>
  <c r="Z11" i="5"/>
  <c r="U11" i="5"/>
  <c r="P11" i="5"/>
  <c r="I11" i="5"/>
  <c r="D11" i="5"/>
  <c r="AN11" i="5"/>
  <c r="AH11" i="5"/>
  <c r="Y11" i="5"/>
  <c r="T11" i="5"/>
  <c r="N11" i="5"/>
  <c r="H11" i="5"/>
  <c r="C11" i="5"/>
  <c r="AL11" i="5"/>
  <c r="AG11" i="5"/>
  <c r="X11" i="5"/>
  <c r="R11" i="5"/>
  <c r="M11" i="5"/>
  <c r="G11" i="5"/>
  <c r="AP11" i="5"/>
  <c r="F3" i="5"/>
  <c r="J3" i="5"/>
  <c r="N3" i="5"/>
  <c r="R3" i="5"/>
  <c r="V3" i="5"/>
  <c r="Z3" i="5"/>
  <c r="AH3" i="5"/>
  <c r="AL3" i="5"/>
  <c r="AP3" i="5"/>
  <c r="F4" i="5"/>
  <c r="J4" i="5"/>
  <c r="N4" i="5"/>
  <c r="R4" i="5"/>
  <c r="V4" i="5"/>
  <c r="Z4" i="5"/>
  <c r="AH4" i="5"/>
  <c r="AL4" i="5"/>
  <c r="AP4" i="5"/>
  <c r="F5" i="5"/>
  <c r="K5" i="5"/>
  <c r="Q5" i="5"/>
  <c r="V5" i="5"/>
  <c r="AA5" i="5"/>
  <c r="AK5" i="5"/>
  <c r="G6" i="5"/>
  <c r="M6" i="5"/>
  <c r="R6" i="5"/>
  <c r="W6" i="5"/>
  <c r="AL6" i="5"/>
  <c r="AQ6" i="5"/>
  <c r="I7" i="5"/>
  <c r="N7" i="5"/>
  <c r="S7" i="5"/>
  <c r="Y7" i="5"/>
  <c r="AH7" i="5"/>
  <c r="E8" i="5"/>
  <c r="M8" i="5"/>
  <c r="T8" i="5"/>
  <c r="AB8" i="5"/>
  <c r="AL8" i="5"/>
  <c r="H9" i="5"/>
  <c r="T9" i="5"/>
  <c r="AH9" i="5"/>
  <c r="D10" i="5"/>
  <c r="P10" i="5"/>
  <c r="V11" i="5"/>
  <c r="AQ40" i="5"/>
  <c r="AL40" i="5"/>
  <c r="AH40" i="5"/>
  <c r="Z40" i="5"/>
  <c r="V40" i="5"/>
  <c r="R40" i="5"/>
  <c r="N40" i="5"/>
  <c r="J40" i="5"/>
  <c r="F40" i="5"/>
  <c r="AP40" i="5"/>
  <c r="AJ40" i="5"/>
  <c r="AA40" i="5"/>
  <c r="U40" i="5"/>
  <c r="P40" i="5"/>
  <c r="K40" i="5"/>
  <c r="E40" i="5"/>
  <c r="AM40" i="5"/>
  <c r="AB40" i="5"/>
  <c r="T40" i="5"/>
  <c r="M40" i="5"/>
  <c r="G40" i="5"/>
  <c r="AK40" i="5"/>
  <c r="Y40" i="5"/>
  <c r="S40" i="5"/>
  <c r="L40" i="5"/>
  <c r="D40" i="5"/>
  <c r="AI40" i="5"/>
  <c r="Q40" i="5"/>
  <c r="C40" i="5"/>
  <c r="AO40" i="5"/>
  <c r="W40" i="5"/>
  <c r="H40" i="5"/>
  <c r="X40" i="5"/>
  <c r="O40" i="5"/>
  <c r="I40" i="5"/>
  <c r="AN28" i="5"/>
  <c r="AG28" i="5"/>
  <c r="L28" i="5"/>
  <c r="T28" i="5"/>
  <c r="P28" i="5"/>
  <c r="AK28" i="5"/>
  <c r="X28" i="5"/>
  <c r="H28" i="5"/>
  <c r="D28" i="5"/>
  <c r="AO28" i="5"/>
  <c r="AQ21" i="5"/>
  <c r="AM21" i="5"/>
  <c r="AI21" i="5"/>
  <c r="AA21" i="5"/>
  <c r="W21" i="5"/>
  <c r="R21" i="5"/>
  <c r="N21" i="5"/>
  <c r="J21" i="5"/>
  <c r="F21" i="5"/>
  <c r="AP21" i="5"/>
  <c r="AK21" i="5"/>
  <c r="AB21" i="5"/>
  <c r="V21" i="5"/>
  <c r="P21" i="5"/>
  <c r="K21" i="5"/>
  <c r="E21" i="5"/>
  <c r="AJ21" i="5"/>
  <c r="Y21" i="5"/>
  <c r="Q21" i="5"/>
  <c r="I21" i="5"/>
  <c r="C21" i="5"/>
  <c r="AH21" i="5"/>
  <c r="T21" i="5"/>
  <c r="L21" i="5"/>
  <c r="AO21" i="5"/>
  <c r="AG21" i="5"/>
  <c r="S21" i="5"/>
  <c r="H21" i="5"/>
  <c r="AN21" i="5"/>
  <c r="Z21" i="5"/>
  <c r="O21" i="5"/>
  <c r="G21" i="5"/>
  <c r="AL21" i="5"/>
  <c r="X21" i="5"/>
  <c r="M21" i="5"/>
  <c r="D21" i="5"/>
  <c r="AQ18" i="5"/>
  <c r="AM18" i="5"/>
  <c r="AI18" i="5"/>
  <c r="AA18" i="5"/>
  <c r="W18" i="5"/>
  <c r="S18" i="5"/>
  <c r="N18" i="5"/>
  <c r="J18" i="5"/>
  <c r="F18" i="5"/>
  <c r="AO18" i="5"/>
  <c r="AJ18" i="5"/>
  <c r="Z18" i="5"/>
  <c r="U18" i="5"/>
  <c r="O18" i="5"/>
  <c r="I18" i="5"/>
  <c r="D18" i="5"/>
  <c r="AN18" i="5"/>
  <c r="AG18" i="5"/>
  <c r="V18" i="5"/>
  <c r="M18" i="5"/>
  <c r="G18" i="5"/>
  <c r="AL18" i="5"/>
  <c r="AB18" i="5"/>
  <c r="T18" i="5"/>
  <c r="L18" i="5"/>
  <c r="E18" i="5"/>
  <c r="AK18" i="5"/>
  <c r="Y18" i="5"/>
  <c r="Q18" i="5"/>
  <c r="K18" i="5"/>
  <c r="C18" i="5"/>
  <c r="AP18" i="5"/>
  <c r="AH18" i="5"/>
  <c r="X18" i="5"/>
  <c r="P18" i="5"/>
  <c r="H18" i="5"/>
  <c r="AQ14" i="5"/>
  <c r="AM14" i="5"/>
  <c r="AI14" i="5"/>
  <c r="AA14" i="5"/>
  <c r="W14" i="5"/>
  <c r="S14" i="5"/>
  <c r="O14" i="5"/>
  <c r="J14" i="5"/>
  <c r="F14" i="5"/>
  <c r="AO14" i="5"/>
  <c r="AJ14" i="5"/>
  <c r="Z14" i="5"/>
  <c r="U14" i="5"/>
  <c r="P14" i="5"/>
  <c r="I14" i="5"/>
  <c r="D14" i="5"/>
  <c r="AP14" i="5"/>
  <c r="AH14" i="5"/>
  <c r="X14" i="5"/>
  <c r="Q14" i="5"/>
  <c r="H14" i="5"/>
  <c r="AN14" i="5"/>
  <c r="AG14" i="5"/>
  <c r="V14" i="5"/>
  <c r="M14" i="5"/>
  <c r="G14" i="5"/>
  <c r="AL14" i="5"/>
  <c r="AB14" i="5"/>
  <c r="T14" i="5"/>
  <c r="L14" i="5"/>
  <c r="E14" i="5"/>
  <c r="AK14" i="5"/>
  <c r="Y14" i="5"/>
  <c r="R14" i="5"/>
  <c r="K14" i="5"/>
  <c r="C14" i="5"/>
  <c r="AQ10" i="5"/>
  <c r="AM10" i="5"/>
  <c r="AI10" i="5"/>
  <c r="AA10" i="5"/>
  <c r="W10" i="5"/>
  <c r="S10" i="5"/>
  <c r="O10" i="5"/>
  <c r="K10" i="5"/>
  <c r="AN10" i="5"/>
  <c r="AH10" i="5"/>
  <c r="Y10" i="5"/>
  <c r="T10" i="5"/>
  <c r="AL10" i="5"/>
  <c r="X10" i="5"/>
  <c r="R10" i="5"/>
  <c r="M10" i="5"/>
  <c r="G10" i="5"/>
  <c r="AP10" i="5"/>
  <c r="AK10" i="5"/>
  <c r="AB10" i="5"/>
  <c r="V10" i="5"/>
  <c r="Q10" i="5"/>
  <c r="L10" i="5"/>
  <c r="E10" i="5"/>
  <c r="AQ7" i="5"/>
  <c r="AN7" i="5"/>
  <c r="AJ7" i="5"/>
  <c r="AB7" i="5"/>
  <c r="X7" i="5"/>
  <c r="T7" i="5"/>
  <c r="P7" i="5"/>
  <c r="L7" i="5"/>
  <c r="H7" i="5"/>
  <c r="C7" i="5"/>
  <c r="AN5" i="5"/>
  <c r="AJ5" i="5"/>
  <c r="AB5" i="5"/>
  <c r="X5" i="5"/>
  <c r="T5" i="5"/>
  <c r="P5" i="5"/>
  <c r="L5" i="5"/>
  <c r="H5" i="5"/>
  <c r="C5" i="5"/>
  <c r="G3" i="5"/>
  <c r="K3" i="5"/>
  <c r="O3" i="5"/>
  <c r="S3" i="5"/>
  <c r="W3" i="5"/>
  <c r="AA3" i="5"/>
  <c r="AI3" i="5"/>
  <c r="AM3" i="5"/>
  <c r="G4" i="5"/>
  <c r="K4" i="5"/>
  <c r="O4" i="5"/>
  <c r="S4" i="5"/>
  <c r="W4" i="5"/>
  <c r="AA4" i="5"/>
  <c r="AI4" i="5"/>
  <c r="AM4" i="5"/>
  <c r="AQ4" i="5"/>
  <c r="G5" i="5"/>
  <c r="M5" i="5"/>
  <c r="R5" i="5"/>
  <c r="W5" i="5"/>
  <c r="AG5" i="5"/>
  <c r="AL5" i="5"/>
  <c r="AQ5" i="5"/>
  <c r="I6" i="5"/>
  <c r="N6" i="5"/>
  <c r="S6" i="5"/>
  <c r="Y6" i="5"/>
  <c r="AH6" i="5"/>
  <c r="AM6" i="5"/>
  <c r="D7" i="5"/>
  <c r="J7" i="5"/>
  <c r="O7" i="5"/>
  <c r="U7" i="5"/>
  <c r="Z7" i="5"/>
  <c r="AI7" i="5"/>
  <c r="AO7" i="5"/>
  <c r="G8" i="5"/>
  <c r="N8" i="5"/>
  <c r="V8" i="5"/>
  <c r="AG8" i="5"/>
  <c r="AP8" i="5"/>
  <c r="M9" i="5"/>
  <c r="X9" i="5"/>
  <c r="H10" i="5"/>
  <c r="U10" i="5"/>
  <c r="E11" i="5"/>
  <c r="AB11" i="5"/>
  <c r="AP43" i="5"/>
  <c r="AL43" i="5"/>
  <c r="AH43" i="5"/>
  <c r="Z43" i="5"/>
  <c r="V43" i="5"/>
  <c r="R43" i="5"/>
  <c r="N43" i="5"/>
  <c r="J43" i="5"/>
  <c r="F43" i="5"/>
  <c r="AM43" i="5"/>
  <c r="AI43" i="5"/>
  <c r="AA43" i="5"/>
  <c r="W43" i="5"/>
  <c r="S43" i="5"/>
  <c r="O43" i="5"/>
  <c r="K43" i="5"/>
  <c r="G43" i="5"/>
  <c r="AN43" i="5"/>
  <c r="AB43" i="5"/>
  <c r="T43" i="5"/>
  <c r="L43" i="5"/>
  <c r="D43" i="5"/>
  <c r="AO43" i="5"/>
  <c r="Y43" i="5"/>
  <c r="P43" i="5"/>
  <c r="E43" i="5"/>
  <c r="AK43" i="5"/>
  <c r="X43" i="5"/>
  <c r="M43" i="5"/>
  <c r="C43" i="5"/>
  <c r="AJ43" i="5"/>
  <c r="I43" i="5"/>
  <c r="AG43" i="5"/>
  <c r="H43" i="5"/>
  <c r="Q43" i="5"/>
  <c r="U43" i="5"/>
  <c r="AQ39" i="5"/>
  <c r="AL39" i="5"/>
  <c r="AH39" i="5"/>
  <c r="Z39" i="5"/>
  <c r="V39" i="5"/>
  <c r="R39" i="5"/>
  <c r="N39" i="5"/>
  <c r="J39" i="5"/>
  <c r="F39" i="5"/>
  <c r="AO39" i="5"/>
  <c r="AI39" i="5"/>
  <c r="Y39" i="5"/>
  <c r="T39" i="5"/>
  <c r="O39" i="5"/>
  <c r="I39" i="5"/>
  <c r="D39" i="5"/>
  <c r="AN39" i="5"/>
  <c r="AB39" i="5"/>
  <c r="U39" i="5"/>
  <c r="M39" i="5"/>
  <c r="G39" i="5"/>
  <c r="AK39" i="5"/>
  <c r="AA39" i="5"/>
  <c r="S39" i="5"/>
  <c r="L39" i="5"/>
  <c r="E39" i="5"/>
  <c r="X39" i="5"/>
  <c r="K39" i="5"/>
  <c r="AG39" i="5"/>
  <c r="P39" i="5"/>
  <c r="AJ39" i="5"/>
  <c r="C39" i="5"/>
  <c r="W39" i="5"/>
  <c r="Q39" i="5"/>
  <c r="AP39" i="5"/>
  <c r="H39" i="5"/>
  <c r="AQ37" i="5"/>
  <c r="AL37" i="5"/>
  <c r="Y37" i="5"/>
  <c r="Q37" i="5"/>
  <c r="I37" i="5"/>
  <c r="X37" i="5"/>
  <c r="M37" i="5"/>
  <c r="D37" i="5"/>
  <c r="AG37" i="5"/>
  <c r="P37" i="5"/>
  <c r="AB37" i="5"/>
  <c r="L37" i="5"/>
  <c r="H37" i="5"/>
  <c r="T37" i="5"/>
  <c r="AJ37" i="5"/>
  <c r="U37" i="5"/>
  <c r="E37" i="5"/>
  <c r="AQ17" i="5"/>
  <c r="AM17" i="5"/>
  <c r="AI17" i="5"/>
  <c r="AA17" i="5"/>
  <c r="W17" i="5"/>
  <c r="S17" i="5"/>
  <c r="N17" i="5"/>
  <c r="J17" i="5"/>
  <c r="F17" i="5"/>
  <c r="AN17" i="5"/>
  <c r="AH17" i="5"/>
  <c r="Y17" i="5"/>
  <c r="T17" i="5"/>
  <c r="M17" i="5"/>
  <c r="H17" i="5"/>
  <c r="C17" i="5"/>
  <c r="AO17" i="5"/>
  <c r="AG17" i="5"/>
  <c r="V17" i="5"/>
  <c r="O17" i="5"/>
  <c r="G17" i="5"/>
  <c r="AL17" i="5"/>
  <c r="AB17" i="5"/>
  <c r="U17" i="5"/>
  <c r="L17" i="5"/>
  <c r="E17" i="5"/>
  <c r="AK17" i="5"/>
  <c r="Z17" i="5"/>
  <c r="R17" i="5"/>
  <c r="K17" i="5"/>
  <c r="D17" i="5"/>
  <c r="AP17" i="5"/>
  <c r="AJ17" i="5"/>
  <c r="X17" i="5"/>
  <c r="P17" i="5"/>
  <c r="I17" i="5"/>
  <c r="AQ13" i="5"/>
  <c r="AM13" i="5"/>
  <c r="AI13" i="5"/>
  <c r="AA13" i="5"/>
  <c r="W13" i="5"/>
  <c r="S13" i="5"/>
  <c r="O13" i="5"/>
  <c r="J13" i="5"/>
  <c r="F13" i="5"/>
  <c r="AN13" i="5"/>
  <c r="AH13" i="5"/>
  <c r="Y13" i="5"/>
  <c r="T13" i="5"/>
  <c r="N13" i="5"/>
  <c r="H13" i="5"/>
  <c r="C13" i="5"/>
  <c r="AP13" i="5"/>
  <c r="AJ13" i="5"/>
  <c r="X13" i="5"/>
  <c r="Q13" i="5"/>
  <c r="I13" i="5"/>
  <c r="AO13" i="5"/>
  <c r="AG13" i="5"/>
  <c r="V13" i="5"/>
  <c r="P13" i="5"/>
  <c r="G13" i="5"/>
  <c r="AL13" i="5"/>
  <c r="AB13" i="5"/>
  <c r="U13" i="5"/>
  <c r="L13" i="5"/>
  <c r="E13" i="5"/>
  <c r="AK13" i="5"/>
  <c r="Z13" i="5"/>
  <c r="R13" i="5"/>
  <c r="K13" i="5"/>
  <c r="D13" i="5"/>
  <c r="AQ9" i="5"/>
  <c r="AM9" i="5"/>
  <c r="AI9" i="5"/>
  <c r="AA9" i="5"/>
  <c r="W9" i="5"/>
  <c r="S9" i="5"/>
  <c r="O9" i="5"/>
  <c r="K9" i="5"/>
  <c r="F9" i="5"/>
  <c r="AP9" i="5"/>
  <c r="AK9" i="5"/>
  <c r="AB9" i="5"/>
  <c r="V9" i="5"/>
  <c r="Q9" i="5"/>
  <c r="L9" i="5"/>
  <c r="E9" i="5"/>
  <c r="AO9" i="5"/>
  <c r="AJ9" i="5"/>
  <c r="Z9" i="5"/>
  <c r="U9" i="5"/>
  <c r="P9" i="5"/>
  <c r="J9" i="5"/>
  <c r="D9" i="5"/>
  <c r="C4" i="5"/>
  <c r="H4" i="5"/>
  <c r="L4" i="5"/>
  <c r="P4" i="5"/>
  <c r="T4" i="5"/>
  <c r="X4" i="5"/>
  <c r="AB4" i="5"/>
  <c r="AJ4" i="5"/>
  <c r="C9" i="5"/>
  <c r="N9" i="5"/>
  <c r="Y9" i="5"/>
  <c r="AN9" i="5"/>
  <c r="E25" i="5"/>
  <c r="I25" i="5"/>
  <c r="M25" i="5"/>
  <c r="Q25" i="5"/>
  <c r="U25" i="5"/>
  <c r="Z25" i="5"/>
  <c r="AH25" i="5"/>
  <c r="AL25" i="5"/>
  <c r="AP25" i="5"/>
  <c r="E26" i="5"/>
  <c r="I26" i="5"/>
  <c r="M26" i="5"/>
  <c r="Q26" i="5"/>
  <c r="U26" i="5"/>
  <c r="Y26" i="5"/>
  <c r="AH26" i="5"/>
  <c r="AL26" i="5"/>
  <c r="AP26" i="5"/>
  <c r="E27" i="5"/>
  <c r="I27" i="5"/>
  <c r="M27" i="5"/>
  <c r="Q27" i="5"/>
  <c r="U27" i="5"/>
  <c r="Y27" i="5"/>
  <c r="AH27" i="5"/>
  <c r="AL27" i="5"/>
  <c r="AP27" i="5"/>
  <c r="E28" i="5"/>
  <c r="I28" i="5"/>
  <c r="M28" i="5"/>
  <c r="Q28" i="5"/>
  <c r="U28" i="5"/>
  <c r="Y28" i="5"/>
  <c r="AH28" i="5"/>
  <c r="AL28" i="5"/>
  <c r="AP28" i="5"/>
  <c r="E33" i="5"/>
  <c r="I33" i="5"/>
  <c r="M33" i="5"/>
  <c r="Q33" i="5"/>
  <c r="U33" i="5"/>
  <c r="Y33" i="5"/>
  <c r="AH33" i="5"/>
  <c r="AL33" i="5"/>
  <c r="AP33" i="5"/>
  <c r="H25" i="5"/>
  <c r="AG25" i="5"/>
  <c r="F25" i="5"/>
  <c r="J25" i="5"/>
  <c r="N25" i="5"/>
  <c r="R25" i="5"/>
  <c r="V25" i="5"/>
  <c r="AA25" i="5"/>
  <c r="AI25" i="5"/>
  <c r="AM25" i="5"/>
  <c r="AQ25" i="5"/>
  <c r="F26" i="5"/>
  <c r="J26" i="5"/>
  <c r="N26" i="5"/>
  <c r="R26" i="5"/>
  <c r="V26" i="5"/>
  <c r="AA26" i="5"/>
  <c r="AI26" i="5"/>
  <c r="AM26" i="5"/>
  <c r="AQ26" i="5"/>
  <c r="F27" i="5"/>
  <c r="J27" i="5"/>
  <c r="N27" i="5"/>
  <c r="R27" i="5"/>
  <c r="V27" i="5"/>
  <c r="Z27" i="5"/>
  <c r="AI27" i="5"/>
  <c r="AM27" i="5"/>
  <c r="AQ27" i="5"/>
  <c r="F28" i="5"/>
  <c r="J28" i="5"/>
  <c r="N28" i="5"/>
  <c r="R28" i="5"/>
  <c r="V28" i="5"/>
  <c r="Z28" i="5"/>
  <c r="AI28" i="5"/>
  <c r="AM28" i="5"/>
  <c r="AQ28" i="5"/>
  <c r="N33" i="5"/>
  <c r="R33" i="5"/>
  <c r="V33" i="5"/>
  <c r="Z33" i="5"/>
  <c r="AI33" i="5"/>
  <c r="AM33" i="5"/>
  <c r="AQ33" i="5"/>
  <c r="D25" i="5"/>
  <c r="L25" i="5"/>
  <c r="P25" i="5"/>
  <c r="T25" i="5"/>
  <c r="X25" i="5"/>
  <c r="AK25" i="5"/>
  <c r="AO25" i="5"/>
  <c r="C25" i="5"/>
  <c r="G25" i="5"/>
  <c r="K25" i="5"/>
  <c r="O25" i="5"/>
  <c r="S25" i="5"/>
  <c r="W25" i="5"/>
  <c r="AB25" i="5"/>
  <c r="AJ25" i="5"/>
  <c r="C26" i="5"/>
  <c r="G26" i="5"/>
  <c r="K26" i="5"/>
  <c r="O26" i="5"/>
  <c r="S26" i="5"/>
  <c r="W26" i="5"/>
  <c r="AB26" i="5"/>
  <c r="AJ26" i="5"/>
  <c r="C27" i="5"/>
  <c r="G27" i="5"/>
  <c r="K27" i="5"/>
  <c r="O27" i="5"/>
  <c r="S27" i="5"/>
  <c r="W27" i="5"/>
  <c r="AB27" i="5"/>
  <c r="AJ27" i="5"/>
  <c r="C28" i="5"/>
  <c r="G28" i="5"/>
  <c r="K28" i="5"/>
  <c r="O28" i="5"/>
  <c r="S28" i="5"/>
  <c r="W28" i="5"/>
  <c r="AA28" i="5"/>
  <c r="AJ28" i="5"/>
  <c r="C33" i="5"/>
  <c r="G33" i="5"/>
  <c r="K33" i="5"/>
  <c r="O33" i="5"/>
  <c r="S33" i="5"/>
  <c r="W33" i="5"/>
  <c r="AA33" i="5"/>
  <c r="AJ33" i="5"/>
  <c r="D23" i="5"/>
  <c r="H23" i="5"/>
  <c r="L23" i="5"/>
  <c r="P23" i="5"/>
  <c r="T23" i="5"/>
  <c r="Y23" i="5"/>
  <c r="AG23" i="5"/>
  <c r="AK23" i="5"/>
  <c r="AO23" i="5"/>
  <c r="D24" i="5"/>
  <c r="H24" i="5"/>
  <c r="L24" i="5"/>
  <c r="P24" i="5"/>
  <c r="T24" i="5"/>
  <c r="Y24" i="5"/>
  <c r="AG24" i="5"/>
  <c r="AK24" i="5"/>
  <c r="AO24" i="5"/>
  <c r="E23" i="5"/>
  <c r="I23" i="5"/>
  <c r="M23" i="5"/>
  <c r="Q23" i="5"/>
  <c r="U23" i="5"/>
  <c r="Z23" i="5"/>
  <c r="AH23" i="5"/>
  <c r="AL23" i="5"/>
  <c r="AP23" i="5"/>
  <c r="E24" i="5"/>
  <c r="I24" i="5"/>
  <c r="M24" i="5"/>
  <c r="Q24" i="5"/>
  <c r="U24" i="5"/>
  <c r="Z24" i="5"/>
  <c r="AH24" i="5"/>
  <c r="AL24" i="5"/>
  <c r="AP24" i="5"/>
  <c r="F23" i="5"/>
  <c r="J23" i="5"/>
  <c r="N23" i="5"/>
  <c r="R23" i="5"/>
  <c r="V23" i="5"/>
  <c r="AA23" i="5"/>
  <c r="AI23" i="5"/>
  <c r="AM23" i="5"/>
  <c r="AQ23" i="5"/>
  <c r="F24" i="5"/>
  <c r="J24" i="5"/>
  <c r="N24" i="5"/>
  <c r="R24" i="5"/>
  <c r="V24" i="5"/>
  <c r="AA24" i="5"/>
  <c r="AI24" i="5"/>
  <c r="AM24" i="5"/>
  <c r="AQ24" i="5"/>
  <c r="C23" i="5"/>
  <c r="G23" i="5"/>
  <c r="K23" i="5"/>
  <c r="O23" i="5"/>
  <c r="S23" i="5"/>
  <c r="X23" i="5"/>
  <c r="AB23" i="5"/>
  <c r="AJ23" i="5"/>
  <c r="C24" i="5"/>
  <c r="G24" i="5"/>
  <c r="K24" i="5"/>
  <c r="O24" i="5"/>
  <c r="S24" i="5"/>
  <c r="W24" i="5"/>
  <c r="AB24" i="5"/>
  <c r="AJ24" i="5"/>
  <c r="N34" i="5"/>
  <c r="V34" i="5"/>
  <c r="AQ34" i="5"/>
  <c r="C34" i="5"/>
  <c r="G34" i="5"/>
  <c r="K34" i="5"/>
  <c r="O34" i="5"/>
  <c r="S34" i="5"/>
  <c r="W34" i="5"/>
  <c r="AA34" i="5"/>
  <c r="AJ34" i="5"/>
  <c r="AN34" i="5"/>
  <c r="C35" i="5"/>
  <c r="G35" i="5"/>
  <c r="K35" i="5"/>
  <c r="O35" i="5"/>
  <c r="S35" i="5"/>
  <c r="W35" i="5"/>
  <c r="AA35" i="5"/>
  <c r="AJ35" i="5"/>
  <c r="AN35" i="5"/>
  <c r="F34" i="5"/>
  <c r="AI34" i="5"/>
  <c r="D34" i="5"/>
  <c r="H34" i="5"/>
  <c r="L34" i="5"/>
  <c r="P34" i="5"/>
  <c r="T34" i="5"/>
  <c r="X34" i="5"/>
  <c r="AB34" i="5"/>
  <c r="AK34" i="5"/>
  <c r="AO34" i="5"/>
  <c r="D35" i="5"/>
  <c r="H35" i="5"/>
  <c r="L35" i="5"/>
  <c r="P35" i="5"/>
  <c r="T35" i="5"/>
  <c r="X35" i="5"/>
  <c r="AB35" i="5"/>
  <c r="AK35" i="5"/>
  <c r="AO35" i="5"/>
  <c r="J34" i="5"/>
  <c r="R34" i="5"/>
  <c r="Z34" i="5"/>
  <c r="AM34" i="5"/>
  <c r="E34" i="5"/>
  <c r="I34" i="5"/>
  <c r="M34" i="5"/>
  <c r="Q34" i="5"/>
  <c r="U34" i="5"/>
  <c r="Y34" i="5"/>
  <c r="AG34" i="5"/>
  <c r="AL34" i="5"/>
  <c r="E35" i="5"/>
  <c r="I35" i="5"/>
  <c r="M35" i="5"/>
  <c r="Q35" i="5"/>
  <c r="U35" i="5"/>
  <c r="Y35" i="5"/>
  <c r="AG35" i="5"/>
  <c r="AL35" i="5"/>
  <c r="C37" i="5"/>
  <c r="G37" i="5"/>
  <c r="K37" i="5"/>
  <c r="O37" i="5"/>
  <c r="S37" i="5"/>
  <c r="W37" i="5"/>
  <c r="AA37" i="5"/>
  <c r="AI37" i="5"/>
  <c r="AN37" i="5"/>
  <c r="AO37" i="5"/>
  <c r="AP37" i="5"/>
  <c r="F37" i="5"/>
  <c r="J37" i="5"/>
  <c r="N37" i="5"/>
  <c r="R37" i="5"/>
  <c r="V37" i="5"/>
  <c r="Z37" i="5"/>
  <c r="AH37" i="5"/>
  <c r="AM37" i="5"/>
  <c r="D3" i="6" l="1"/>
</calcChain>
</file>

<file path=xl/sharedStrings.xml><?xml version="1.0" encoding="utf-8"?>
<sst xmlns="http://schemas.openxmlformats.org/spreadsheetml/2006/main" count="1060" uniqueCount="207">
  <si>
    <t>Maritime transport of freight by NUTS 2 regions [TRAN_R_MAGO_NM__custom_2423835]</t>
  </si>
  <si>
    <t>Open product page</t>
  </si>
  <si>
    <t>Open in Data Browser</t>
  </si>
  <si>
    <t xml:space="preserve">Description: </t>
  </si>
  <si>
    <t>-</t>
  </si>
  <si>
    <t xml:space="preserve">Last update of data: </t>
  </si>
  <si>
    <t>02/12/2021 23:00</t>
  </si>
  <si>
    <t xml:space="preserve">Last change of data structure: </t>
  </si>
  <si>
    <t>Institutional source(s)</t>
  </si>
  <si>
    <t>Eurostat</t>
  </si>
  <si>
    <t>Contents</t>
  </si>
  <si>
    <t>Time frequency [FREQ]</t>
  </si>
  <si>
    <t>Traffic and transport measurement [TRA_MEAS]</t>
  </si>
  <si>
    <t>Unit of measure [UNIT]</t>
  </si>
  <si>
    <t>Sheet 1</t>
  </si>
  <si>
    <t>Annual [A]</t>
  </si>
  <si>
    <t>Freight loaded [FR_LD]</t>
  </si>
  <si>
    <t>Thousand tonnes [THS_T]</t>
  </si>
  <si>
    <t>Sheet 2</t>
  </si>
  <si>
    <t>Freight unloaded [FR_NLD]</t>
  </si>
  <si>
    <t>Structure</t>
  </si>
  <si>
    <t>Dimension</t>
  </si>
  <si>
    <t/>
  </si>
  <si>
    <t>Position</t>
  </si>
  <si>
    <t>Code</t>
  </si>
  <si>
    <t>Label</t>
  </si>
  <si>
    <t>freq</t>
  </si>
  <si>
    <t>Time frequency</t>
  </si>
  <si>
    <t>A</t>
  </si>
  <si>
    <t>Annual</t>
  </si>
  <si>
    <t>tra_meas</t>
  </si>
  <si>
    <t>Traffic and transport measurement</t>
  </si>
  <si>
    <t>FR_LD</t>
  </si>
  <si>
    <t>Freight loaded</t>
  </si>
  <si>
    <t>FR_NLD</t>
  </si>
  <si>
    <t>Freight unloaded</t>
  </si>
  <si>
    <t>unit</t>
  </si>
  <si>
    <t>Unit of measure</t>
  </si>
  <si>
    <t>THS_T</t>
  </si>
  <si>
    <t>Thousand tonnes</t>
  </si>
  <si>
    <t>geo</t>
  </si>
  <si>
    <t>Geopolitical entity (reporting)</t>
  </si>
  <si>
    <t>BE</t>
  </si>
  <si>
    <t>Belgium</t>
  </si>
  <si>
    <t>BE2</t>
  </si>
  <si>
    <t>Vlaams Gewest</t>
  </si>
  <si>
    <t>BE21</t>
  </si>
  <si>
    <t>Prov. Antwerpen</t>
  </si>
  <si>
    <t>BE23</t>
  </si>
  <si>
    <t>Prov. Oost-Vlaanderen</t>
  </si>
  <si>
    <t>BE25</t>
  </si>
  <si>
    <t>Prov. West-Vlaanderen</t>
  </si>
  <si>
    <t>DE30</t>
  </si>
  <si>
    <t>Berlin</t>
  </si>
  <si>
    <t>DE5</t>
  </si>
  <si>
    <t>Bremen</t>
  </si>
  <si>
    <t>DE50</t>
  </si>
  <si>
    <t>DE6</t>
  </si>
  <si>
    <t>Hamburg</t>
  </si>
  <si>
    <t>DE60</t>
  </si>
  <si>
    <t>DE8</t>
  </si>
  <si>
    <t>Mecklenburg-Vorpommern</t>
  </si>
  <si>
    <t>DE80</t>
  </si>
  <si>
    <t>DE93</t>
  </si>
  <si>
    <t>Lüneburg</t>
  </si>
  <si>
    <t>DE94</t>
  </si>
  <si>
    <t>Weser-Ems</t>
  </si>
  <si>
    <t>DEA</t>
  </si>
  <si>
    <t>Nordrhein-Westfalen</t>
  </si>
  <si>
    <t>DEA1</t>
  </si>
  <si>
    <t>Düsseldorf</t>
  </si>
  <si>
    <t>DEA2</t>
  </si>
  <si>
    <t>Köln</t>
  </si>
  <si>
    <t>DEA3</t>
  </si>
  <si>
    <t>Münster</t>
  </si>
  <si>
    <t>DEA5</t>
  </si>
  <si>
    <t>Arnsberg</t>
  </si>
  <si>
    <t>DEF</t>
  </si>
  <si>
    <t>Schleswig-Holstein</t>
  </si>
  <si>
    <t>DEF0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</si>
  <si>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</si>
  <si>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</si>
  <si>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</si>
  <si>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</si>
  <si>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</si>
  <si>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</si>
  <si>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</si>
  <si>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</si>
  <si>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</si>
  <si>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</si>
  <si>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</si>
  <si>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>Comunitat Valenciana</t>
  </si>
  <si>
    <t>ES61</t>
  </si>
  <si>
    <t>Andalucía</t>
  </si>
  <si>
    <t>ES62</t>
  </si>
  <si>
    <t>Región de Murcia</t>
  </si>
  <si>
    <t>FRD</t>
  </si>
  <si>
    <t>Normandie</t>
  </si>
  <si>
    <t>FRD1</t>
  </si>
  <si>
    <t>Basse-Normandie</t>
  </si>
  <si>
    <t>FRD2</t>
  </si>
  <si>
    <t>Haute-Normandie</t>
  </si>
  <si>
    <t>FRE</t>
  </si>
  <si>
    <t>Hauts-de-France</t>
  </si>
  <si>
    <t>FRE1</t>
  </si>
  <si>
    <t>Nord-Pas-de-Calais</t>
  </si>
  <si>
    <t>FRG</t>
  </si>
  <si>
    <t>Pays-de-la-Loire</t>
  </si>
  <si>
    <t>FRG0</t>
  </si>
  <si>
    <t>FRH</t>
  </si>
  <si>
    <t>Bretagne</t>
  </si>
  <si>
    <t>FRH0</t>
  </si>
  <si>
    <t>FRI</t>
  </si>
  <si>
    <t>Nouvelle-Aquitaine</t>
  </si>
  <si>
    <t>FRI1</t>
  </si>
  <si>
    <t>Aquitaine</t>
  </si>
  <si>
    <t>FRI3</t>
  </si>
  <si>
    <t>Poitou-Charentes</t>
  </si>
  <si>
    <t>FRJ</t>
  </si>
  <si>
    <t>Occitanie</t>
  </si>
  <si>
    <t>FRJ1</t>
  </si>
  <si>
    <t>Languedoc-Roussillon</t>
  </si>
  <si>
    <t>FRL</t>
  </si>
  <si>
    <t>Provence-Alpes-Côte d'Azur</t>
  </si>
  <si>
    <t>FRL0</t>
  </si>
  <si>
    <t>FR2</t>
  </si>
  <si>
    <t>Bassin Parisien (NUTS 2013)</t>
  </si>
  <si>
    <t>FR23</t>
  </si>
  <si>
    <t>Haute-Normandie (NUTS 2013)</t>
  </si>
  <si>
    <t>FR25</t>
  </si>
  <si>
    <t>Basse-Normandie (NUTS 2013)</t>
  </si>
  <si>
    <t>FR3</t>
  </si>
  <si>
    <t>Nord-Pas-de-Calais (NUTS 2013)</t>
  </si>
  <si>
    <t>FR30</t>
  </si>
  <si>
    <t>FR5</t>
  </si>
  <si>
    <t>Ouest (FR) (NUTS 2013)</t>
  </si>
  <si>
    <t>FR51</t>
  </si>
  <si>
    <t>Pays de la Loire (NUTS 2013)</t>
  </si>
  <si>
    <t>FR52</t>
  </si>
  <si>
    <t>Bretagne (NUTS 2013)</t>
  </si>
  <si>
    <t>FR53</t>
  </si>
  <si>
    <t>Poitou-Charentes (NUTS 2013)</t>
  </si>
  <si>
    <t>FR6</t>
  </si>
  <si>
    <t>Sud-Ouest (FR) (NUTS 2013)</t>
  </si>
  <si>
    <t>FR81</t>
  </si>
  <si>
    <t>Languedoc-Roussillon (NUTS 2013)</t>
  </si>
  <si>
    <t>NL</t>
  </si>
  <si>
    <t>Netherlands</t>
  </si>
  <si>
    <t>NL1</t>
  </si>
  <si>
    <t>Noord-Nederland</t>
  </si>
  <si>
    <t>NL11</t>
  </si>
  <si>
    <t>Groningen</t>
  </si>
  <si>
    <t>NL12</t>
  </si>
  <si>
    <t>Friesland (NL)</t>
  </si>
  <si>
    <t>NL3</t>
  </si>
  <si>
    <t>West-Nederland</t>
  </si>
  <si>
    <t>NL32</t>
  </si>
  <si>
    <t>Noord-Holland</t>
  </si>
  <si>
    <t>NL33</t>
  </si>
  <si>
    <t>Zuid-Holland</t>
  </si>
  <si>
    <t>NL34</t>
  </si>
  <si>
    <t>Zeeland</t>
  </si>
  <si>
    <t>NL4</t>
  </si>
  <si>
    <t>Zuid-Nederland</t>
  </si>
  <si>
    <t>NL41</t>
  </si>
  <si>
    <t>Noord-Brabant</t>
  </si>
  <si>
    <t>PT1</t>
  </si>
  <si>
    <t>Continente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</si>
  <si>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</si>
  <si>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</si>
  <si>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</si>
  <si>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</si>
  <si>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</si>
  <si>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</si>
  <si>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</si>
  <si>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</si>
  <si>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</si>
  <si>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</si>
  <si>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time</t>
  </si>
  <si>
    <t>Time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</si>
  <si>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</si>
  <si>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</si>
  <si>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</si>
  <si>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</si>
  <si>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</si>
  <si>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</si>
  <si>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</si>
  <si>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</si>
  <si>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</si>
  <si>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</si>
  <si>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</si>
  <si>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</si>
  <si>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</si>
  <si>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</si>
  <si>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02/04/2022 18:50:13 from [ESTAT]</t>
  </si>
  <si>
    <t xml:space="preserve">Dataset: </t>
  </si>
  <si>
    <t xml:space="preserve">Last updated: </t>
  </si>
  <si>
    <t>TIME</t>
  </si>
  <si>
    <t>GEO (Codes)</t>
  </si>
  <si>
    <t>GEO (Labels)</t>
  </si>
  <si>
    <t>:</t>
  </si>
  <si>
    <t>Special value</t>
  </si>
  <si>
    <t>not available</t>
  </si>
  <si>
    <t>Data extracted on 02/04/2022 18:50:14 from [ESTAT]</t>
  </si>
  <si>
    <t>FRF2</t>
  </si>
  <si>
    <t>FRI2</t>
  </si>
  <si>
    <t>FRJ2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</si>
</sst>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0" borderId="0" xfId="0"/>
    <xf numFmtId="3" fontId="0" fillId="0" borderId="0" xfId="0" applyNumberFormat="1"/>
    <xf numFmtId="164" fontId="0" fillId="0" borderId="0" xfId="0" applyNumberFormat="1"/>
    <xf numFmtId="3" fontId="2" fillId="7" borderId="0" xfId="0" applyNumberFormat="1" applyFont="1" applyFill="1" applyAlignment="1">
      <alignment horizontal="right" vertical="center" shrinkToFit="1"/>
    </xf>
    <xf numFmtId="3" fontId="0" fillId="7" borderId="0" xfId="0" applyNumberFormat="1" applyFill="1"/>
    <xf numFmtId="0" fontId="0" fillId="7" borderId="0" xfId="0" applyFill="1"/>
    <xf numFmtId="164" fontId="0" fillId="7" borderId="0" xfId="0" applyNumberFormat="1" applyFill="1"/>
    <xf numFmtId="3" fontId="2" fillId="0" borderId="0" xfId="0" applyNumberFormat="1" applyFont="1" applyFill="1" applyAlignment="1">
      <alignment horizontal="right" vertical="center" shrinkToFit="1"/>
    </xf>
    <xf numFmtId="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6" fillId="4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/>
    <xf numFmtId="3" fontId="0" fillId="0" borderId="2" xfId="0" applyNumberFormat="1" applyFill="1" applyBorder="1"/>
    <xf numFmtId="4" fontId="0" fillId="0" borderId="2" xfId="0" applyNumberFormat="1" applyBorder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387399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ad_go_na_rl3g__custom_2440944_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ummary"/>
      <sheetName val="Structure"/>
      <sheetName val="Flujo transp carretera NUTs"/>
    </sheetNames>
    <sheetDataSet>
      <sheetData sheetId="0">
        <row r="14">
          <cell r="P14">
            <v>48337</v>
          </cell>
        </row>
        <row r="21">
          <cell r="P21">
            <v>38905</v>
          </cell>
        </row>
        <row r="30">
          <cell r="P30">
            <v>37855.769230769234</v>
          </cell>
        </row>
        <row r="33">
          <cell r="P33">
            <v>31483.153846153848</v>
          </cell>
        </row>
        <row r="34">
          <cell r="P34">
            <v>65573.076923076922</v>
          </cell>
        </row>
        <row r="59">
          <cell r="P59">
            <v>128127.69963369962</v>
          </cell>
        </row>
        <row r="71">
          <cell r="P71">
            <v>56434.692307692312</v>
          </cell>
        </row>
        <row r="89">
          <cell r="P89">
            <v>117430.92307692308</v>
          </cell>
        </row>
        <row r="145">
          <cell r="P145">
            <v>575483.29700854712</v>
          </cell>
        </row>
        <row r="161">
          <cell r="P161">
            <v>90975.923076923078</v>
          </cell>
        </row>
        <row r="166">
          <cell r="P166">
            <v>98034.23076923078</v>
          </cell>
        </row>
        <row r="167">
          <cell r="P167">
            <v>41789.230769230766</v>
          </cell>
        </row>
        <row r="168">
          <cell r="P168">
            <v>23400.307692307691</v>
          </cell>
        </row>
        <row r="173">
          <cell r="P173">
            <v>104447.61538461538</v>
          </cell>
        </row>
        <row r="182">
          <cell r="P182">
            <v>295736.92307692312</v>
          </cell>
        </row>
        <row r="208">
          <cell r="P208">
            <v>529263.76923076925</v>
          </cell>
        </row>
        <row r="212">
          <cell r="P212">
            <v>169771.53846153847</v>
          </cell>
        </row>
        <row r="213">
          <cell r="P213">
            <v>55924.615384615383</v>
          </cell>
        </row>
        <row r="217">
          <cell r="P217">
            <v>40341</v>
          </cell>
        </row>
        <row r="220">
          <cell r="P220">
            <v>61907.333333333336</v>
          </cell>
        </row>
        <row r="223">
          <cell r="P223">
            <v>110320</v>
          </cell>
        </row>
        <row r="229">
          <cell r="P229">
            <v>127467.66666666666</v>
          </cell>
        </row>
        <row r="234">
          <cell r="P234">
            <v>105368.66666666667</v>
          </cell>
        </row>
        <row r="240">
          <cell r="P240">
            <v>82389</v>
          </cell>
        </row>
        <row r="245">
          <cell r="P245">
            <v>65343.333333333328</v>
          </cell>
        </row>
        <row r="251">
          <cell r="P251">
            <v>47625.000000000007</v>
          </cell>
        </row>
        <row r="274">
          <cell r="P274">
            <v>420077.19999999995</v>
          </cell>
        </row>
        <row r="291">
          <cell r="P291">
            <v>363012.1</v>
          </cell>
        </row>
        <row r="308">
          <cell r="P308">
            <v>225105.80000000005</v>
          </cell>
        </row>
        <row r="312">
          <cell r="P312">
            <v>20474.307692307691</v>
          </cell>
        </row>
        <row r="319">
          <cell r="P319">
            <v>46916.599999999991</v>
          </cell>
        </row>
        <row r="329">
          <cell r="P329">
            <v>93027.020512820513</v>
          </cell>
        </row>
        <row r="342">
          <cell r="P342">
            <v>274936.2264957265</v>
          </cell>
        </row>
        <row r="345">
          <cell r="P345">
            <v>14434.384615384615</v>
          </cell>
        </row>
        <row r="350">
          <cell r="P350">
            <v>92933.923076923078</v>
          </cell>
        </row>
        <row r="365">
          <cell r="P365">
            <v>82365.575091575098</v>
          </cell>
        </row>
        <row r="366">
          <cell r="P366">
            <v>5698.6923076923076</v>
          </cell>
        </row>
        <row r="386">
          <cell r="P386">
            <v>99981.512820512828</v>
          </cell>
        </row>
        <row r="390">
          <cell r="P390">
            <v>66978.5</v>
          </cell>
        </row>
        <row r="398">
          <cell r="P398">
            <v>23012.344322344325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TRAN_R_MAGO_NM__custom_2423835/default/table" TargetMode="External"/><Relationship Id="rId1" Type="http://schemas.openxmlformats.org/officeDocument/2006/relationships/hyperlink" Target="https://ec.europa.eu/eurostat/databrowser/product/page/TRAN_R_MAGO_NM__custom_24238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8D2-F091-4687-9477-3DF9FFA516B1}">
  <dimension ref="B2:BX43"/>
  <sheetViews>
    <sheetView tabSelected="1" workbookViewId="0">
      <selection activeCell="C4" sqref="C4"/>
    </sheetView>
  </sheetViews>
  <sheetFormatPr baseColWidth="10" defaultRowHeight="15" x14ac:dyDescent="0.25"/>
  <cols>
    <col min="3" max="3" width="9.85546875" customWidth="1"/>
    <col min="7" max="11" width="11.42578125" style="26"/>
  </cols>
  <sheetData>
    <row r="2" spans="2:76" x14ac:dyDescent="0.25">
      <c r="B2" s="29"/>
      <c r="C2" s="29" t="str">
        <f>B3</f>
        <v>BE21</v>
      </c>
      <c r="D2" s="29" t="str">
        <f>B4</f>
        <v>BE23</v>
      </c>
      <c r="E2" s="29" t="str">
        <f>B5</f>
        <v>BE25</v>
      </c>
      <c r="F2" s="29" t="str">
        <f>B6</f>
        <v>DE50</v>
      </c>
      <c r="G2" s="30" t="str">
        <f>B7</f>
        <v>DE60</v>
      </c>
      <c r="H2" s="30" t="str">
        <f>B8</f>
        <v>DE80</v>
      </c>
      <c r="I2" s="30" t="str">
        <f>B9</f>
        <v>DE93</v>
      </c>
      <c r="J2" s="30" t="str">
        <f>B10</f>
        <v>DE94</v>
      </c>
      <c r="K2" s="30" t="str">
        <f>B11</f>
        <v>DEA</v>
      </c>
      <c r="L2" s="29" t="str">
        <f>B12</f>
        <v>DEF0</v>
      </c>
      <c r="M2" s="29" t="str">
        <f>B13</f>
        <v>ES11</v>
      </c>
      <c r="N2" s="29" t="str">
        <f>B14</f>
        <v>ES12</v>
      </c>
      <c r="O2" s="29" t="str">
        <f>B15</f>
        <v>ES13</v>
      </c>
      <c r="P2" s="29" t="str">
        <f>B16</f>
        <v>ES21</v>
      </c>
      <c r="Q2" s="29" t="str">
        <f>B17</f>
        <v>ES51</v>
      </c>
      <c r="R2" s="29" t="str">
        <f>B18</f>
        <v>ES52</v>
      </c>
      <c r="S2" s="29" t="str">
        <f>B19</f>
        <v>ES61</v>
      </c>
      <c r="T2" s="29" t="str">
        <f>B20</f>
        <v>ES62</v>
      </c>
      <c r="U2" s="29" t="str">
        <f>B21</f>
        <v>FRD1</v>
      </c>
      <c r="V2" s="29" t="str">
        <f>B22</f>
        <v>FRD2</v>
      </c>
      <c r="W2" s="29" t="str">
        <f>B23</f>
        <v>FRE1</v>
      </c>
      <c r="X2" s="29" t="str">
        <f>B24</f>
        <v>FRG0</v>
      </c>
      <c r="Y2" s="29" t="str">
        <f>B25</f>
        <v>FRH0</v>
      </c>
      <c r="Z2" s="29" t="str">
        <f>B26</f>
        <v>FRI1</v>
      </c>
      <c r="AA2" s="29" t="str">
        <f>B27</f>
        <v>FRI3</v>
      </c>
      <c r="AB2" s="29" t="str">
        <f>B28</f>
        <v>FRJ1</v>
      </c>
      <c r="AC2" s="29" t="str">
        <f>B29</f>
        <v>FRF2</v>
      </c>
      <c r="AD2" s="29" t="str">
        <f>B30</f>
        <v>FR30</v>
      </c>
      <c r="AE2" s="29" t="str">
        <f>B31</f>
        <v>FRI2</v>
      </c>
      <c r="AF2" s="29" t="str">
        <f>B32</f>
        <v>FRJ2</v>
      </c>
      <c r="AG2" s="29" t="str">
        <f>B33</f>
        <v>NL11</v>
      </c>
      <c r="AH2" s="29" t="str">
        <f>B34</f>
        <v>NL12</v>
      </c>
      <c r="AI2" s="29" t="str">
        <f>B35</f>
        <v>NL32</v>
      </c>
      <c r="AJ2" s="29" t="str">
        <f>B36</f>
        <v>NL33</v>
      </c>
      <c r="AK2" s="29" t="str">
        <f>B37</f>
        <v>NL34</v>
      </c>
      <c r="AL2" s="29" t="str">
        <f>B38</f>
        <v>NL41</v>
      </c>
      <c r="AM2" s="29" t="str">
        <f>B39</f>
        <v>PT11</v>
      </c>
      <c r="AN2" s="29" t="str">
        <f>B40</f>
        <v>PT15</v>
      </c>
      <c r="AO2" s="29" t="str">
        <f>B41</f>
        <v>PT16</v>
      </c>
      <c r="AP2" s="29" t="str">
        <f>B42</f>
        <v>PT17</v>
      </c>
      <c r="AQ2" s="29" t="str">
        <f>B43</f>
        <v>PT18</v>
      </c>
    </row>
    <row r="3" spans="2:76" x14ac:dyDescent="0.25">
      <c r="B3" s="29" t="str">
        <f>'Sheet 1'!A13</f>
        <v>BE21</v>
      </c>
      <c r="C3" s="29">
        <v>0</v>
      </c>
      <c r="D3" s="31">
        <f>'Sheet 1'!Q13+21112.0714285714</f>
        <v>106839.14285714284</v>
      </c>
      <c r="E3" s="31">
        <f>'Sheet 1'!Q13+16376.7142857143</f>
        <v>102103.78571428574</v>
      </c>
      <c r="F3" s="31">
        <f>'Sheet 1'!Q13+31033.0714285714</f>
        <v>116760.14285714284</v>
      </c>
      <c r="G3" s="32">
        <f>'Sheet 1'!Q13+64769.6428571429</f>
        <v>150496.71428571432</v>
      </c>
      <c r="H3" s="32">
        <f>'Sheet 1'!Q13+13097.7857142857</f>
        <v>98824.85714285713</v>
      </c>
      <c r="I3" s="32">
        <f>'Sheet 1'!Q13+4847.78571428571</f>
        <v>90574.857142857145</v>
      </c>
      <c r="J3" s="32">
        <f>'Sheet 1'!Q13+34494.8571428571</f>
        <v>120221.92857142854</v>
      </c>
      <c r="K3" s="32">
        <f>'Sheet 1'!Q13+490.454545454545</f>
        <v>86217.525974025979</v>
      </c>
      <c r="L3" s="31">
        <f>'Sheet 1'!Q13+20973.2142857143</f>
        <v>106700.28571428574</v>
      </c>
      <c r="M3" s="31">
        <f>'Sheet 1'!Q13+21140.3846153846</f>
        <v>106867.45604395603</v>
      </c>
      <c r="N3" s="31">
        <f>'Sheet 1'!Q13+18109</f>
        <v>103836.07142857143</v>
      </c>
      <c r="O3" s="31">
        <f>'Sheet 1'!Q13+3187.38461538462</f>
        <v>88914.456043956059</v>
      </c>
      <c r="P3" s="31">
        <f>'Sheet 1'!Q13+23812.3846153846</f>
        <v>109539.45604395603</v>
      </c>
      <c r="Q3" s="31">
        <f>'Sheet 1'!Q13+47611.7692307692</f>
        <v>133338.84065934064</v>
      </c>
      <c r="R3" s="31">
        <f>'Sheet 1'!Q13+37304.2307692308</f>
        <v>123031.30219780223</v>
      </c>
      <c r="S3" s="31">
        <f>'Sheet 1'!Q13+64363.3076923077</f>
        <v>150090.37912087914</v>
      </c>
      <c r="T3" s="31">
        <f>'Sheet 1'!Q13+23629.7692307692</f>
        <v>109356.84065934064</v>
      </c>
      <c r="U3" s="31">
        <f>'Sheet 1'!Q13+1180.92307692308</f>
        <v>86907.994505494513</v>
      </c>
      <c r="V3" s="31">
        <f>'Sheet 1'!Q13+58352.6923076923</f>
        <v>144079.76373626373</v>
      </c>
      <c r="W3" s="31">
        <f>'Sheet 1'!Q13+37197.3076923077</f>
        <v>122924.37912087914</v>
      </c>
      <c r="X3" s="31">
        <f>'Sheet 1'!Q13+21637.1538461538</f>
        <v>107364.22527472524</v>
      </c>
      <c r="Y3" s="31">
        <f>'Sheet 1'!Q13+6315.69230769231</f>
        <v>92042.763736263747</v>
      </c>
      <c r="Z3" s="31">
        <f>'Sheet 1'!Q13+7478.07692307692</f>
        <v>93205.148351648357</v>
      </c>
      <c r="AA3" s="31">
        <f>'Sheet 1'!Q13+5082.69230769231</f>
        <v>90809.763736263747</v>
      </c>
      <c r="AB3" s="31">
        <f>'Sheet 1'!Q13+4161.76923076923</f>
        <v>89888.840659340669</v>
      </c>
      <c r="AC3" s="31">
        <f>'Sheet 1'!Q13+59377</f>
        <v>145104.07142857142</v>
      </c>
      <c r="AD3" s="31">
        <f>'Sheet 1'!Q13+36441.3</f>
        <v>122168.37142857144</v>
      </c>
      <c r="AE3" s="31">
        <f>'Sheet 1'!Q13+32488.5</f>
        <v>118215.57142857143</v>
      </c>
      <c r="AF3" s="31">
        <f>'Sheet 1'!Q13+7648.3</f>
        <v>93375.371428571438</v>
      </c>
      <c r="AG3" s="31">
        <f>'Sheet 1'!Q13+2537.46153846154</f>
        <v>88264.532967032981</v>
      </c>
      <c r="AH3" s="31">
        <f>'Sheet 1'!Q13+382.384615384615</f>
        <v>86109.456043956045</v>
      </c>
      <c r="AI3" s="31">
        <f>'Sheet 1'!Q13+64059.7692307692</f>
        <v>149786.84065934064</v>
      </c>
      <c r="AJ3" s="31">
        <f>'Sheet 1'!Q13+296670.307692308</f>
        <v>382397.3791208794</v>
      </c>
      <c r="AK3" s="31">
        <f>'Sheet 1'!Q13+22988.6153846154</f>
        <v>108715.68681318684</v>
      </c>
      <c r="AL3" s="31">
        <f>'Sheet 1'!Q13+3612.84615384615</f>
        <v>89339.917582417591</v>
      </c>
      <c r="AM3" s="31">
        <f>'Sheet 1'!Q13+10031.8461538462</f>
        <v>95758.917582417635</v>
      </c>
      <c r="AN3" s="31">
        <f>'Sheet 1'!Q13+0</f>
        <v>85727.071428571435</v>
      </c>
      <c r="AO3" s="31">
        <f>'Sheet 1'!Q13+3070.38461538462</f>
        <v>88797.456043956059</v>
      </c>
      <c r="AP3" s="31">
        <f>'Sheet 1'!Q13+9616.76923076923</f>
        <v>95343.840659340669</v>
      </c>
      <c r="AQ3" s="31">
        <f>'Sheet 1'!Q13+21975.6923076923</f>
        <v>107702.76373626373</v>
      </c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>
        <v>124779.76923076923</v>
      </c>
      <c r="BP3" s="18">
        <v>9851.3076923076915</v>
      </c>
      <c r="BQ3" s="18"/>
      <c r="BR3" s="18"/>
      <c r="BS3" s="18"/>
      <c r="BT3" s="18">
        <v>5704.1538461538457</v>
      </c>
      <c r="BU3" s="18">
        <v>129</v>
      </c>
      <c r="BV3" s="18">
        <v>2809.9230769230771</v>
      </c>
      <c r="BW3" s="18">
        <v>7786.1538461538457</v>
      </c>
      <c r="BX3" s="18">
        <v>11870.23076923077</v>
      </c>
    </row>
    <row r="4" spans="2:76" x14ac:dyDescent="0.25">
      <c r="B4" s="29" t="str">
        <f>'Sheet 1'!A14</f>
        <v>BE23</v>
      </c>
      <c r="C4" s="31">
        <f>'Sheet 1'!Q14+'Sheet 2'!R83</f>
        <v>98900.071428571435</v>
      </c>
      <c r="D4" s="29">
        <v>0</v>
      </c>
      <c r="E4" s="31">
        <f>'Sheet 1'!Q14+16376.7142857143</f>
        <v>22903.714285714301</v>
      </c>
      <c r="F4" s="31">
        <f>'Sheet 1'!Q14+31033.0714285714</f>
        <v>37560.071428571398</v>
      </c>
      <c r="G4" s="32">
        <f>'Sheet 1'!Q14+64769.6428571429</f>
        <v>71296.642857142899</v>
      </c>
      <c r="H4" s="32">
        <f>'Sheet 1'!Q14+13097.7857142857</f>
        <v>19624.785714285699</v>
      </c>
      <c r="I4" s="32">
        <f>'Sheet 1'!Q14+4847.78571428571</f>
        <v>11374.78571428571</v>
      </c>
      <c r="J4" s="32">
        <f>'Sheet 1'!Q14+34494.8571428571</f>
        <v>41021.857142857101</v>
      </c>
      <c r="K4" s="32">
        <f>'Sheet 1'!Q14+490.454545454545</f>
        <v>7017.454545454545</v>
      </c>
      <c r="L4" s="31">
        <f>'Sheet 1'!Q14+20973.2142857143</f>
        <v>27500.214285714301</v>
      </c>
      <c r="M4" s="31">
        <f>'Sheet 1'!Q14+21140.3846153846</f>
        <v>27667.384615384599</v>
      </c>
      <c r="N4" s="31">
        <f>'Sheet 1'!Q14+18109</f>
        <v>24636</v>
      </c>
      <c r="O4" s="31">
        <f>'Sheet 1'!Q14+3187.38461538462</f>
        <v>9714.3846153846207</v>
      </c>
      <c r="P4" s="31">
        <f>'Sheet 1'!Q14+23812.3846153846</f>
        <v>30339.384615384599</v>
      </c>
      <c r="Q4" s="31">
        <f>'Sheet 1'!Q14+47611.7692307692</f>
        <v>54138.769230769198</v>
      </c>
      <c r="R4" s="31">
        <f>'Sheet 1'!Q14+37304.2307692308</f>
        <v>43831.230769230802</v>
      </c>
      <c r="S4" s="31">
        <f>'Sheet 1'!Q14+64363.3076923077</f>
        <v>70890.307692307702</v>
      </c>
      <c r="T4" s="31">
        <f>'Sheet 1'!Q14+23629.7692307692</f>
        <v>30156.769230769201</v>
      </c>
      <c r="U4" s="31">
        <f>'Sheet 1'!Q14+1180.92307692308</f>
        <v>7707.9230769230799</v>
      </c>
      <c r="V4" s="31">
        <f>'Sheet 1'!Q14+58352.6923076923</f>
        <v>64879.692307692298</v>
      </c>
      <c r="W4" s="31">
        <f>'Sheet 1'!Q14+37197.3076923077</f>
        <v>43724.307692307702</v>
      </c>
      <c r="X4" s="31">
        <f>'Sheet 1'!Q14+21637.1538461538</f>
        <v>28164.1538461538</v>
      </c>
      <c r="Y4" s="31">
        <f>'Sheet 1'!Q14+6315.69230769231</f>
        <v>12842.69230769231</v>
      </c>
      <c r="Z4" s="31">
        <f>'Sheet 1'!Q14+7478.07692307692</f>
        <v>14005.07692307692</v>
      </c>
      <c r="AA4" s="31">
        <f>'Sheet 1'!Q14+5082.69230769231</f>
        <v>11609.69230769231</v>
      </c>
      <c r="AB4" s="31">
        <f>'Sheet 1'!Q14+4161.76923076923</f>
        <v>10688.76923076923</v>
      </c>
      <c r="AC4" s="31">
        <f>'Sheet 1'!Q14+59377</f>
        <v>65904</v>
      </c>
      <c r="AD4" s="31">
        <f>'Sheet 1'!Q14+36441.3</f>
        <v>42968.3</v>
      </c>
      <c r="AE4" s="31">
        <f>'Sheet 1'!Q14+32488.5</f>
        <v>39015.5</v>
      </c>
      <c r="AF4" s="31">
        <f>'Sheet 1'!Q14+7648.3</f>
        <v>14175.3</v>
      </c>
      <c r="AG4" s="31">
        <f>'Sheet 1'!Q14+2537.46153846154</f>
        <v>9064.461538461539</v>
      </c>
      <c r="AH4" s="31">
        <f>'Sheet 1'!Q14+382.384615384615</f>
        <v>6909.3846153846152</v>
      </c>
      <c r="AI4" s="31">
        <f>'Sheet 1'!Q14+64059.7692307692</f>
        <v>70586.76923076919</v>
      </c>
      <c r="AJ4" s="31">
        <f>'Sheet 1'!Q14+296670.307692308</f>
        <v>303197.30769230798</v>
      </c>
      <c r="AK4" s="31">
        <f>'Sheet 1'!Q14+22988.6153846154</f>
        <v>29515.615384615401</v>
      </c>
      <c r="AL4" s="31">
        <f>'Sheet 1'!Q14+3612.84615384615</f>
        <v>10139.846153846151</v>
      </c>
      <c r="AM4" s="31">
        <f>'Sheet 1'!Q14+10031.8461538462</f>
        <v>16558.8461538462</v>
      </c>
      <c r="AN4" s="31">
        <f>'Sheet 1'!Q14+0</f>
        <v>6527</v>
      </c>
      <c r="AO4" s="31">
        <f>'Sheet 1'!Q14+3070.38461538462</f>
        <v>9597.3846153846207</v>
      </c>
      <c r="AP4" s="31">
        <f>'Sheet 1'!Q14+9616.76923076923</f>
        <v>16143.76923076923</v>
      </c>
      <c r="AQ4" s="31">
        <f>'Sheet 1'!Q14+21975.6923076923</f>
        <v>28502.692307692301</v>
      </c>
    </row>
    <row r="5" spans="2:76" x14ac:dyDescent="0.25">
      <c r="B5" s="29" t="str">
        <f>'Sheet 1'!A15</f>
        <v>BE25</v>
      </c>
      <c r="C5" s="31">
        <f>'Sheet 1'!Q15+'Sheet 2'!R83</f>
        <v>107457.64285714287</v>
      </c>
      <c r="D5" s="31">
        <f>'Sheet 1'!Q15+'Sheet 2'!R84</f>
        <v>36196.642857142855</v>
      </c>
      <c r="E5" s="29">
        <v>0</v>
      </c>
      <c r="F5" s="31">
        <f>'Sheet 1'!Q15+31033.0714285714</f>
        <v>46117.642857142826</v>
      </c>
      <c r="G5" s="32">
        <f>'Sheet 1'!Q15+64769.6428571429</f>
        <v>79854.214285714334</v>
      </c>
      <c r="H5" s="32">
        <f>'Sheet 1'!Q15+13097.7857142857</f>
        <v>28182.35714285713</v>
      </c>
      <c r="I5" s="32">
        <f>'Sheet 1'!Q15+4847.78571428571</f>
        <v>19932.357142857138</v>
      </c>
      <c r="J5" s="32">
        <f>'Sheet 1'!Q15+34494.8571428571</f>
        <v>49579.428571428529</v>
      </c>
      <c r="K5" s="32">
        <f>'Sheet 1'!Q15+490.454545454545</f>
        <v>15575.025974025973</v>
      </c>
      <c r="L5" s="31">
        <f>'Sheet 1'!Q15+20973.2142857143</f>
        <v>36057.785714285732</v>
      </c>
      <c r="M5" s="31">
        <f>'Sheet 1'!Q15+21140.3846153846</f>
        <v>36224.95604395603</v>
      </c>
      <c r="N5" s="31">
        <f>'Sheet 1'!Q15+18109</f>
        <v>33193.571428571428</v>
      </c>
      <c r="O5" s="31">
        <f>'Sheet 1'!Q15+3187.38461538462</f>
        <v>18271.956043956048</v>
      </c>
      <c r="P5" s="31">
        <f>'Sheet 1'!Q15+23812.3846153846</f>
        <v>38896.95604395603</v>
      </c>
      <c r="Q5" s="31">
        <f>'Sheet 1'!Q15+47611.7692307692</f>
        <v>62696.340659340625</v>
      </c>
      <c r="R5" s="31">
        <f>'Sheet 1'!Q15+37304.2307692308</f>
        <v>52388.80219780223</v>
      </c>
      <c r="S5" s="31">
        <f>'Sheet 1'!Q15+64363.3076923077</f>
        <v>79447.879120879137</v>
      </c>
      <c r="T5" s="31">
        <f>'Sheet 1'!Q15+23629.7692307692</f>
        <v>38714.340659340633</v>
      </c>
      <c r="U5" s="31">
        <f>'Sheet 1'!Q15+1180.92307692308</f>
        <v>16265.494505494509</v>
      </c>
      <c r="V5" s="31">
        <f>'Sheet 1'!Q15+58352.6923076923</f>
        <v>73437.263736263732</v>
      </c>
      <c r="W5" s="31">
        <f>'Sheet 1'!Q15+37197.3076923077</f>
        <v>52281.87912087913</v>
      </c>
      <c r="X5" s="31">
        <f>'Sheet 1'!Q15+21637.1538461538</f>
        <v>36721.725274725228</v>
      </c>
      <c r="Y5" s="31">
        <f>'Sheet 1'!Q15+6315.69230769231</f>
        <v>21400.26373626374</v>
      </c>
      <c r="Z5" s="31">
        <f>'Sheet 1'!Q15+7478.07692307692</f>
        <v>22562.648351648349</v>
      </c>
      <c r="AA5" s="31">
        <f>'Sheet 1'!Q15+5082.69230769231</f>
        <v>20167.26373626374</v>
      </c>
      <c r="AB5" s="31">
        <f>'Sheet 1'!Q15+4161.76923076923</f>
        <v>19246.340659340658</v>
      </c>
      <c r="AC5" s="31">
        <f>'Sheet 1'!Q15+59377</f>
        <v>74461.571428571435</v>
      </c>
      <c r="AD5" s="31">
        <f>'Sheet 1'!Q15+36441.3</f>
        <v>51525.87142857143</v>
      </c>
      <c r="AE5" s="31">
        <f>'Sheet 1'!Q15+32488.5</f>
        <v>47573.071428571428</v>
      </c>
      <c r="AF5" s="31">
        <f>'Sheet 1'!Q15+7648.3</f>
        <v>22732.87142857143</v>
      </c>
      <c r="AG5" s="31">
        <f>'Sheet 1'!Q15+2537.46153846154</f>
        <v>17622.03296703297</v>
      </c>
      <c r="AH5" s="31">
        <f>'Sheet 1'!Q15+382.384615384615</f>
        <v>15466.956043956045</v>
      </c>
      <c r="AI5" s="31">
        <f>'Sheet 1'!Q15+64059.7692307692</f>
        <v>79144.340659340625</v>
      </c>
      <c r="AJ5" s="31">
        <f>'Sheet 1'!Q15+296670.307692308</f>
        <v>311754.8791208794</v>
      </c>
      <c r="AK5" s="31">
        <f>'Sheet 1'!Q15+22988.6153846154</f>
        <v>38073.186813186832</v>
      </c>
      <c r="AL5" s="31">
        <f>'Sheet 1'!Q15+3612.84615384615</f>
        <v>18697.41758241758</v>
      </c>
      <c r="AM5" s="31">
        <f>'Sheet 1'!Q15+10031.8461538462</f>
        <v>25116.417582417627</v>
      </c>
      <c r="AN5" s="31">
        <f>'Sheet 1'!Q15+0</f>
        <v>15084.571428571429</v>
      </c>
      <c r="AO5" s="31">
        <f>'Sheet 1'!Q15+3070.38461538462</f>
        <v>18154.956043956048</v>
      </c>
      <c r="AP5" s="31">
        <f>'Sheet 1'!Q15+9616.76923076923</f>
        <v>24701.340659340662</v>
      </c>
      <c r="AQ5" s="31">
        <f>'Sheet 1'!Q15+21975.6923076923</f>
        <v>37060.263736263732</v>
      </c>
    </row>
    <row r="6" spans="2:76" x14ac:dyDescent="0.25">
      <c r="B6" s="29" t="str">
        <f>'Sheet 1'!A18</f>
        <v>DE50</v>
      </c>
      <c r="C6" s="31">
        <f>'Sheet 1'!Q18+92373.0714285714</f>
        <v>122097.21428571426</v>
      </c>
      <c r="D6" s="31">
        <f>'Sheet 1'!Q18+21112.0714285714</f>
        <v>50836.214285714261</v>
      </c>
      <c r="E6" s="31">
        <f>'Sheet 1'!Q18+16376.7142857143</f>
        <v>46100.857142857159</v>
      </c>
      <c r="F6" s="29">
        <v>0</v>
      </c>
      <c r="G6" s="32">
        <f>'Sheet 1'!Q18+64769.6428571429</f>
        <v>94493.785714285754</v>
      </c>
      <c r="H6" s="32">
        <f>'Sheet 1'!Q18+13097.7857142857</f>
        <v>42821.928571428558</v>
      </c>
      <c r="I6" s="32">
        <f>'Sheet 1'!Q18+4847.78571428571</f>
        <v>34571.928571428565</v>
      </c>
      <c r="J6" s="32">
        <v>0</v>
      </c>
      <c r="K6" s="32">
        <f>'Sheet 1'!Q18+490.454545454545</f>
        <v>30214.597402597403</v>
      </c>
      <c r="L6" s="31">
        <f>'Sheet 1'!Q18+20973.2142857143</f>
        <v>50697.357142857159</v>
      </c>
      <c r="M6" s="31">
        <f>'Sheet 1'!Q18+21140.3846153846</f>
        <v>50864.527472527458</v>
      </c>
      <c r="N6" s="31">
        <f>'Sheet 1'!Q18+18109</f>
        <v>47833.142857142855</v>
      </c>
      <c r="O6" s="31">
        <f>'Sheet 1'!Q18+3187.38461538462</f>
        <v>32911.527472527479</v>
      </c>
      <c r="P6" s="31">
        <f>'Sheet 1'!Q18+23812.3846153846</f>
        <v>53536.527472527458</v>
      </c>
      <c r="Q6" s="31">
        <f>'Sheet 1'!Q18+47611.7692307692</f>
        <v>77335.91208791206</v>
      </c>
      <c r="R6" s="31">
        <f>'Sheet 1'!Q18+37304.2307692308</f>
        <v>67028.373626373665</v>
      </c>
      <c r="S6" s="31">
        <f>'Sheet 1'!Q18+64363.3076923077</f>
        <v>94087.450549450557</v>
      </c>
      <c r="T6" s="31">
        <f>'Sheet 1'!Q18+23629.7692307692</f>
        <v>53353.91208791206</v>
      </c>
      <c r="U6" s="31">
        <f>'Sheet 1'!Q18+1180.92307692308</f>
        <v>30905.06593406594</v>
      </c>
      <c r="V6" s="31">
        <f>'Sheet 1'!Q18+58352.6923076923</f>
        <v>88076.835164835153</v>
      </c>
      <c r="W6" s="31">
        <f>'Sheet 1'!Q18+37197.3076923077</f>
        <v>66921.450549450557</v>
      </c>
      <c r="X6" s="31">
        <f>'Sheet 1'!Q18+21637.1538461538</f>
        <v>51361.296703296655</v>
      </c>
      <c r="Y6" s="31">
        <f>'Sheet 1'!Q18+6315.69230769231</f>
        <v>36039.835164835167</v>
      </c>
      <c r="Z6" s="31">
        <f>'Sheet 1'!Q18+7478.07692307692</f>
        <v>37202.219780219777</v>
      </c>
      <c r="AA6" s="31">
        <f>'Sheet 1'!Q18+5082.69230769231</f>
        <v>34806.835164835167</v>
      </c>
      <c r="AB6" s="31">
        <f>'Sheet 1'!Q18+4161.76923076923</f>
        <v>33885.912087912089</v>
      </c>
      <c r="AC6" s="31">
        <f>'Sheet 1'!Q18+59377</f>
        <v>89101.142857142855</v>
      </c>
      <c r="AD6" s="31">
        <f>'Sheet 1'!Q18+36441.3</f>
        <v>66165.442857142858</v>
      </c>
      <c r="AE6" s="31">
        <f>'Sheet 1'!Q18+32488.5</f>
        <v>62212.642857142855</v>
      </c>
      <c r="AF6" s="31">
        <f>'Sheet 1'!Q18+7648.3</f>
        <v>37372.442857142858</v>
      </c>
      <c r="AG6" s="31">
        <v>0</v>
      </c>
      <c r="AH6" s="31">
        <f>'Sheet 1'!Q18+382.384615384615</f>
        <v>30106.527472527472</v>
      </c>
      <c r="AI6" s="31">
        <f>'Sheet 1'!Q18+64059.7692307692</f>
        <v>93783.91208791206</v>
      </c>
      <c r="AJ6" s="31">
        <f>'Sheet 1'!Q18+296670.307692308</f>
        <v>326394.45054945082</v>
      </c>
      <c r="AK6" s="31">
        <f>'Sheet 1'!Q18+22988.6153846154</f>
        <v>52712.75824175826</v>
      </c>
      <c r="AL6" s="31">
        <f>'Sheet 1'!Q18+3612.84615384615</f>
        <v>33336.989010989011</v>
      </c>
      <c r="AM6" s="31">
        <f>'Sheet 1'!Q18+10031.8461538462</f>
        <v>39755.989010989055</v>
      </c>
      <c r="AN6" s="31">
        <f>'Sheet 1'!Q18+0</f>
        <v>29724.142857142859</v>
      </c>
      <c r="AO6" s="31">
        <f>'Sheet 1'!Q18+3070.38461538462</f>
        <v>32794.527472527479</v>
      </c>
      <c r="AP6" s="31">
        <f>'Sheet 1'!Q18+9616.76923076923</f>
        <v>39340.912087912089</v>
      </c>
      <c r="AQ6" s="31">
        <f>'Sheet 1'!Q18+21975.6923076923</f>
        <v>51699.83516483516</v>
      </c>
    </row>
    <row r="7" spans="2:76" x14ac:dyDescent="0.25">
      <c r="B7" s="29" t="str">
        <f>'Sheet 1'!A20</f>
        <v>DE60</v>
      </c>
      <c r="C7" s="31">
        <f>'Sheet 1'!Q20+92373.0714285714</f>
        <v>139023.14285714284</v>
      </c>
      <c r="D7" s="31">
        <f>'Sheet 1'!Q20+21112.0714285714</f>
        <v>67762.142857142826</v>
      </c>
      <c r="E7" s="31">
        <f>'Sheet 1'!Q20+16376.7142857143</f>
        <v>63026.785714285725</v>
      </c>
      <c r="F7" s="31">
        <f>'Sheet 1'!Q20+31033.0714285714</f>
        <v>77683.142857142826</v>
      </c>
      <c r="G7" s="30">
        <v>0</v>
      </c>
      <c r="H7" s="32">
        <f>'Sheet 1'!Q20+13097.7857142857</f>
        <v>59747.85714285713</v>
      </c>
      <c r="I7" s="32">
        <f>'Sheet 1'!Q20+4847.78571428571</f>
        <v>51497.857142857138</v>
      </c>
      <c r="J7" s="32">
        <f>'Sheet 1'!Q20+34494.8571428571</f>
        <v>81144.928571428522</v>
      </c>
      <c r="K7" s="32">
        <f>'Sheet 1'!Q20+490.454545454545</f>
        <v>47140.525974025972</v>
      </c>
      <c r="L7" s="31">
        <f>'Sheet 1'!Q20+20973.2142857143</f>
        <v>67623.285714285725</v>
      </c>
      <c r="M7" s="31">
        <f>'Sheet 1'!Q20+21140.3846153846</f>
        <v>67790.45604395603</v>
      </c>
      <c r="N7" s="31">
        <f>'Sheet 1'!Q20+18109</f>
        <v>64759.071428571428</v>
      </c>
      <c r="O7" s="31">
        <f>'Sheet 1'!Q20+3187.38461538462</f>
        <v>49837.456043956045</v>
      </c>
      <c r="P7" s="31">
        <f>'Sheet 1'!Q20+23812.3846153846</f>
        <v>70462.45604395603</v>
      </c>
      <c r="Q7" s="31">
        <f>'Sheet 1'!Q20+47611.7692307692</f>
        <v>94261.840659340625</v>
      </c>
      <c r="R7" s="31">
        <f>'Sheet 1'!Q20+37304.2307692308</f>
        <v>83954.30219780223</v>
      </c>
      <c r="S7" s="31">
        <f>'Sheet 1'!Q20+64363.3076923077</f>
        <v>111013.37912087914</v>
      </c>
      <c r="T7" s="31">
        <f>'Sheet 1'!Q20+23629.7692307692</f>
        <v>70279.840659340625</v>
      </c>
      <c r="U7" s="31">
        <f>'Sheet 1'!Q20+1180.92307692308</f>
        <v>47830.994505494506</v>
      </c>
      <c r="V7" s="31">
        <f>'Sheet 1'!Q20+58352.6923076923</f>
        <v>105002.76373626373</v>
      </c>
      <c r="W7" s="31">
        <f>'Sheet 1'!Q20+37197.3076923077</f>
        <v>83847.379120879137</v>
      </c>
      <c r="X7" s="31">
        <f>'Sheet 1'!Q20+21637.1538461538</f>
        <v>68287.225274725235</v>
      </c>
      <c r="Y7" s="31">
        <f>'Sheet 1'!Q20+6315.69230769231</f>
        <v>52965.76373626374</v>
      </c>
      <c r="Z7" s="31">
        <f>'Sheet 1'!Q20+7478.07692307692</f>
        <v>54128.148351648349</v>
      </c>
      <c r="AA7" s="31">
        <f>'Sheet 1'!Q20+5082.69230769231</f>
        <v>51732.76373626374</v>
      </c>
      <c r="AB7" s="31">
        <f>'Sheet 1'!Q20+4161.76923076923</f>
        <v>50811.840659340654</v>
      </c>
      <c r="AC7" s="31">
        <f>'Sheet 1'!Q20+59377</f>
        <v>106027.07142857142</v>
      </c>
      <c r="AD7" s="31">
        <f>'Sheet 1'!Q20+36441.3</f>
        <v>83091.371428571438</v>
      </c>
      <c r="AE7" s="31">
        <f>'Sheet 1'!Q20+32488.5</f>
        <v>79138.57142857142</v>
      </c>
      <c r="AF7" s="31">
        <f>'Sheet 1'!Q20+7648.3</f>
        <v>54298.37142857143</v>
      </c>
      <c r="AG7" s="31">
        <f>'Sheet 1'!Q20+2537.46153846154</f>
        <v>49187.532967032967</v>
      </c>
      <c r="AH7" s="31">
        <f>'Sheet 1'!Q20+382.384615384615</f>
        <v>47032.456043956045</v>
      </c>
      <c r="AI7" s="31">
        <f>'Sheet 1'!Q20+64059.7692307692</f>
        <v>110709.84065934063</v>
      </c>
      <c r="AJ7" s="31">
        <f>'Sheet 1'!Q20+296670.307692308</f>
        <v>343320.3791208794</v>
      </c>
      <c r="AK7" s="31">
        <f>'Sheet 1'!Q20+22988.6153846154</f>
        <v>69638.686813186825</v>
      </c>
      <c r="AL7" s="31">
        <f>'Sheet 1'!Q20+3612.84615384615</f>
        <v>50262.917582417576</v>
      </c>
      <c r="AM7" s="31">
        <f>'Sheet 1'!Q20+10031.8461538462</f>
        <v>56681.917582417627</v>
      </c>
      <c r="AN7" s="31">
        <f>'Sheet 1'!Q20+0</f>
        <v>46650.071428571428</v>
      </c>
      <c r="AO7" s="31">
        <f>'Sheet 1'!Q20+3070.38461538462</f>
        <v>49720.456043956045</v>
      </c>
      <c r="AP7" s="31">
        <f>'Sheet 1'!Q20+9616.76923076923</f>
        <v>56266.840659340654</v>
      </c>
      <c r="AQ7" s="31">
        <f>'Sheet 1'!Q20+21975.6923076923</f>
        <v>68625.763736263732</v>
      </c>
    </row>
    <row r="8" spans="2:76" x14ac:dyDescent="0.25">
      <c r="B8" s="29" t="str">
        <f>'Sheet 1'!A22</f>
        <v>DE80</v>
      </c>
      <c r="C8" s="31">
        <f>'Sheet 1'!Q22+92373.0714285714</f>
        <v>103988.2857142857</v>
      </c>
      <c r="D8" s="31">
        <f>'Sheet 1'!Q22+21112.0714285714</f>
        <v>32727.285714285685</v>
      </c>
      <c r="E8" s="31">
        <f>'Sheet 1'!Q22+16376.7142857143</f>
        <v>27991.928571428587</v>
      </c>
      <c r="F8" s="31">
        <f>'Sheet 1'!Q22+31033.0714285714</f>
        <v>42648.285714285681</v>
      </c>
      <c r="G8" s="32">
        <f>'Sheet 1'!Q22+64769.6428571429</f>
        <v>76384.857142857189</v>
      </c>
      <c r="H8" s="30">
        <v>0</v>
      </c>
      <c r="I8" s="32">
        <f>'Sheet 1'!Q22+4847.78571428571</f>
        <v>16462.999999999996</v>
      </c>
      <c r="J8" s="32">
        <f>'Sheet 1'!Q22+34494.8571428571</f>
        <v>46110.071428571391</v>
      </c>
      <c r="K8" s="32">
        <f>'Sheet 1'!Q22+490.454545454545</f>
        <v>12105.66883116883</v>
      </c>
      <c r="L8" s="31">
        <f>'Sheet 1'!Q22+20973.2142857143</f>
        <v>32588.428571428587</v>
      </c>
      <c r="M8" s="31">
        <f>'Sheet 1'!Q22+21140.3846153846</f>
        <v>32755.598901098885</v>
      </c>
      <c r="N8" s="31">
        <f>'Sheet 1'!Q22+18109</f>
        <v>29724.214285714286</v>
      </c>
      <c r="O8" s="31">
        <f>'Sheet 1'!Q22+3187.38461538462</f>
        <v>14802.598901098907</v>
      </c>
      <c r="P8" s="31">
        <f>'Sheet 1'!Q22+23812.3846153846</f>
        <v>35427.598901098885</v>
      </c>
      <c r="Q8" s="31">
        <f>'Sheet 1'!Q22+47611.7692307692</f>
        <v>59226.98351648348</v>
      </c>
      <c r="R8" s="31">
        <f>'Sheet 1'!Q22+37304.2307692308</f>
        <v>48919.445054945085</v>
      </c>
      <c r="S8" s="31">
        <f>'Sheet 1'!Q22+64363.3076923077</f>
        <v>75978.521978021992</v>
      </c>
      <c r="T8" s="31">
        <f>'Sheet 1'!Q22+23629.7692307692</f>
        <v>35244.983516483488</v>
      </c>
      <c r="U8" s="31">
        <f>'Sheet 1'!Q22+1180.92307692308</f>
        <v>12796.137362637366</v>
      </c>
      <c r="V8" s="31">
        <f>'Sheet 1'!Q22+58352.6923076923</f>
        <v>69967.906593406587</v>
      </c>
      <c r="W8" s="31">
        <f>'Sheet 1'!Q22+37197.3076923077</f>
        <v>48812.521978021992</v>
      </c>
      <c r="X8" s="31">
        <f>'Sheet 1'!Q22+21637.1538461538</f>
        <v>33252.36813186809</v>
      </c>
      <c r="Y8" s="31">
        <f>'Sheet 1'!Q22+6315.69230769231</f>
        <v>17930.906593406595</v>
      </c>
      <c r="Z8" s="31">
        <f>'Sheet 1'!Q22+7478.07692307692</f>
        <v>19093.291208791205</v>
      </c>
      <c r="AA8" s="31">
        <f>'Sheet 1'!Q22+5082.69230769231</f>
        <v>16697.906593406595</v>
      </c>
      <c r="AB8" s="31">
        <f>'Sheet 1'!Q22+4161.76923076923</f>
        <v>15776.983516483517</v>
      </c>
      <c r="AC8" s="31">
        <f>'Sheet 1'!Q22+59377</f>
        <v>70992.21428571429</v>
      </c>
      <c r="AD8" s="31">
        <f>'Sheet 1'!Q22+36441.3</f>
        <v>48056.514285714293</v>
      </c>
      <c r="AE8" s="31">
        <f>'Sheet 1'!Q22+32488.5</f>
        <v>44103.71428571429</v>
      </c>
      <c r="AF8" s="31">
        <f>'Sheet 1'!Q22+7648.3</f>
        <v>19263.514285714286</v>
      </c>
      <c r="AG8" s="31">
        <f>'Sheet 1'!Q22+2537.46153846154</f>
        <v>14152.675824175825</v>
      </c>
      <c r="AH8" s="31">
        <f>'Sheet 1'!Q22+382.384615384615</f>
        <v>11997.598901098901</v>
      </c>
      <c r="AI8" s="31">
        <f>'Sheet 1'!Q22+64059.7692307692</f>
        <v>75674.98351648348</v>
      </c>
      <c r="AJ8" s="31">
        <f>'Sheet 1'!Q22+296670.307692308</f>
        <v>308285.52197802224</v>
      </c>
      <c r="AK8" s="31">
        <f>'Sheet 1'!Q22+22988.6153846154</f>
        <v>34603.829670329687</v>
      </c>
      <c r="AL8" s="31">
        <f>'Sheet 1'!Q22+3612.84615384615</f>
        <v>15228.060439560437</v>
      </c>
      <c r="AM8" s="31">
        <f>'Sheet 1'!Q22+10031.8461538462</f>
        <v>21647.060439560486</v>
      </c>
      <c r="AN8" s="31">
        <f>'Sheet 1'!Q22+0</f>
        <v>11615.214285714286</v>
      </c>
      <c r="AO8" s="31">
        <f>'Sheet 1'!Q22+3070.38461538462</f>
        <v>14685.598901098907</v>
      </c>
      <c r="AP8" s="31">
        <f>'Sheet 1'!Q22+9616.76923076923</f>
        <v>21231.983516483517</v>
      </c>
      <c r="AQ8" s="31">
        <f>'Sheet 1'!Q22+21975.6923076923</f>
        <v>33590.906593406587</v>
      </c>
    </row>
    <row r="9" spans="2:76" x14ac:dyDescent="0.25">
      <c r="B9" s="29" t="str">
        <f>'Sheet 1'!A23</f>
        <v>DE93</v>
      </c>
      <c r="C9" s="31">
        <f>'Sheet 1'!Q23+92373.0714285714</f>
        <v>95283.214285714261</v>
      </c>
      <c r="D9" s="31">
        <f>'Sheet 1'!Q23+21112.0714285714</f>
        <v>24022.214285714257</v>
      </c>
      <c r="E9" s="31">
        <f>'Sheet 1'!Q23+16376.7142857143</f>
        <v>19286.857142857159</v>
      </c>
      <c r="F9" s="31">
        <f>'Sheet 1'!Q23+31033.0714285714</f>
        <v>33943.214285714253</v>
      </c>
      <c r="G9" s="32">
        <f>'Sheet 1'!Q23+64769.6428571429</f>
        <v>67679.785714285754</v>
      </c>
      <c r="H9" s="32">
        <f>'Sheet 1'!Q23+13097.7857142857</f>
        <v>16007.928571428556</v>
      </c>
      <c r="I9" s="30">
        <v>0</v>
      </c>
      <c r="J9" s="32">
        <f>'Sheet 1'!Q23+34494.8571428571</f>
        <v>37404.999999999956</v>
      </c>
      <c r="K9" s="32">
        <f>'Sheet 1'!Q23+490.454545454545</f>
        <v>3400.5974025974024</v>
      </c>
      <c r="L9" s="31">
        <f>'Sheet 1'!Q23+20973.2142857143</f>
        <v>23883.357142857159</v>
      </c>
      <c r="M9" s="31">
        <f>'Sheet 1'!Q23+21140.3846153846</f>
        <v>24050.527472527458</v>
      </c>
      <c r="N9" s="31">
        <f>'Sheet 1'!Q23+18109</f>
        <v>21019.142857142859</v>
      </c>
      <c r="O9" s="31">
        <f>'Sheet 1'!Q23+3187.38461538462</f>
        <v>6097.5274725274776</v>
      </c>
      <c r="P9" s="31">
        <f>'Sheet 1'!Q23+23812.3846153846</f>
        <v>26722.527472527458</v>
      </c>
      <c r="Q9" s="31">
        <f>'Sheet 1'!Q23+47611.7692307692</f>
        <v>50521.912087912053</v>
      </c>
      <c r="R9" s="31">
        <f>'Sheet 1'!Q23+37304.2307692308</f>
        <v>40214.373626373657</v>
      </c>
      <c r="S9" s="31">
        <f>'Sheet 1'!Q23+64363.3076923077</f>
        <v>67273.450549450557</v>
      </c>
      <c r="T9" s="31">
        <f>'Sheet 1'!Q23+23629.7692307692</f>
        <v>26539.91208791206</v>
      </c>
      <c r="U9" s="31">
        <f>'Sheet 1'!Q23+1180.92307692308</f>
        <v>4091.0659340659377</v>
      </c>
      <c r="V9" s="31">
        <f>'Sheet 1'!Q23+58352.6923076923</f>
        <v>61262.835164835153</v>
      </c>
      <c r="W9" s="31">
        <f>'Sheet 1'!Q23+37197.3076923077</f>
        <v>40107.450549450557</v>
      </c>
      <c r="X9" s="31">
        <f>'Sheet 1'!Q23+21637.1538461538</f>
        <v>24547.296703296659</v>
      </c>
      <c r="Y9" s="31">
        <f>'Sheet 1'!Q23+6315.69230769231</f>
        <v>9225.8351648351672</v>
      </c>
      <c r="Z9" s="31">
        <f>'Sheet 1'!Q23+7478.07692307692</f>
        <v>10388.219780219777</v>
      </c>
      <c r="AA9" s="31">
        <f>'Sheet 1'!Q23+5082.69230769231</f>
        <v>7992.8351648351672</v>
      </c>
      <c r="AB9" s="31">
        <f>'Sheet 1'!Q23+4161.76923076923</f>
        <v>7071.9120879120874</v>
      </c>
      <c r="AC9" s="31">
        <f>'Sheet 1'!Q23+59377</f>
        <v>62287.142857142855</v>
      </c>
      <c r="AD9" s="31">
        <f>'Sheet 1'!Q23+36441.3</f>
        <v>39351.442857142858</v>
      </c>
      <c r="AE9" s="31">
        <f>'Sheet 1'!Q23+32488.5</f>
        <v>35398.642857142855</v>
      </c>
      <c r="AF9" s="31">
        <f>'Sheet 1'!Q23+7648.3</f>
        <v>10558.442857142858</v>
      </c>
      <c r="AG9" s="31">
        <f>'Sheet 1'!Q23+2537.46153846154</f>
        <v>5447.6043956043977</v>
      </c>
      <c r="AH9" s="31">
        <f>'Sheet 1'!Q23+382.384615384615</f>
        <v>3292.5274725274721</v>
      </c>
      <c r="AI9" s="31">
        <f>'Sheet 1'!Q23+64059.7692307692</f>
        <v>66969.91208791206</v>
      </c>
      <c r="AJ9" s="31">
        <f>'Sheet 1'!Q23+296670.307692308</f>
        <v>299580.45054945082</v>
      </c>
      <c r="AK9" s="31">
        <f>'Sheet 1'!Q23+22988.6153846154</f>
        <v>25898.75824175826</v>
      </c>
      <c r="AL9" s="31">
        <f>'Sheet 1'!Q23+3612.84615384615</f>
        <v>6522.9890109890075</v>
      </c>
      <c r="AM9" s="31">
        <f>'Sheet 1'!Q23+10031.8461538462</f>
        <v>12941.989010989057</v>
      </c>
      <c r="AN9" s="31">
        <f>'Sheet 1'!Q23+0</f>
        <v>2910.1428571428573</v>
      </c>
      <c r="AO9" s="31">
        <f>'Sheet 1'!Q23+3070.38461538462</f>
        <v>5980.5274725274776</v>
      </c>
      <c r="AP9" s="31">
        <f>'Sheet 1'!Q23+9616.76923076923</f>
        <v>12526.912087912087</v>
      </c>
      <c r="AQ9" s="31">
        <f>'Sheet 1'!Q23+21975.6923076923</f>
        <v>24885.83516483516</v>
      </c>
    </row>
    <row r="10" spans="2:76" x14ac:dyDescent="0.25">
      <c r="B10" s="29" t="str">
        <f>'Sheet 1'!A24</f>
        <v>DE94</v>
      </c>
      <c r="C10" s="31">
        <f>'Sheet 1'!Q24+92373.0714285714</f>
        <v>99439.714285714261</v>
      </c>
      <c r="D10" s="31">
        <f>'Sheet 1'!Q24+21112.0714285714</f>
        <v>28178.714285714253</v>
      </c>
      <c r="E10" s="31">
        <f>'Sheet 1'!Q24+16376.7142857143</f>
        <v>23443.357142857159</v>
      </c>
      <c r="F10" s="31">
        <v>0</v>
      </c>
      <c r="G10" s="32">
        <f>'Sheet 1'!Q24+64769.6428571429</f>
        <v>71836.285714285754</v>
      </c>
      <c r="H10" s="32">
        <f>'Sheet 1'!Q24+13097.7857142857</f>
        <v>20164.428571428558</v>
      </c>
      <c r="I10" s="32">
        <f>'Sheet 1'!Q24+4847.78571428571</f>
        <v>11914.428571428567</v>
      </c>
      <c r="J10" s="30">
        <v>0</v>
      </c>
      <c r="K10" s="32">
        <f>'Sheet 1'!Q24+490.454545454545</f>
        <v>7557.0974025974019</v>
      </c>
      <c r="L10" s="31">
        <f>'Sheet 1'!Q24+20973.2142857143</f>
        <v>28039.857142857159</v>
      </c>
      <c r="M10" s="31">
        <f>'Sheet 1'!Q24+21140.3846153846</f>
        <v>28207.027472527458</v>
      </c>
      <c r="N10" s="31">
        <f>'Sheet 1'!Q24+18109</f>
        <v>25175.642857142855</v>
      </c>
      <c r="O10" s="31">
        <f>'Sheet 1'!Q24+3187.38461538462</f>
        <v>10254.027472527476</v>
      </c>
      <c r="P10" s="31">
        <f>'Sheet 1'!Q24+23812.3846153846</f>
        <v>30879.027472527458</v>
      </c>
      <c r="Q10" s="31">
        <f>'Sheet 1'!Q24+47611.7692307692</f>
        <v>54678.412087912053</v>
      </c>
      <c r="R10" s="31">
        <f>'Sheet 1'!Q24+37304.2307692308</f>
        <v>44370.873626373657</v>
      </c>
      <c r="S10" s="31">
        <f>'Sheet 1'!Q24+64363.3076923077</f>
        <v>71429.950549450557</v>
      </c>
      <c r="T10" s="31">
        <f>'Sheet 1'!Q24+23629.7692307692</f>
        <v>30696.41208791206</v>
      </c>
      <c r="U10" s="31">
        <f>'Sheet 1'!Q24+1180.92307692308</f>
        <v>8247.5659340659367</v>
      </c>
      <c r="V10" s="31">
        <f>'Sheet 1'!Q24+58352.6923076923</f>
        <v>65419.335164835153</v>
      </c>
      <c r="W10" s="31">
        <f>'Sheet 1'!Q24+37197.3076923077</f>
        <v>44263.950549450557</v>
      </c>
      <c r="X10" s="31">
        <f>'Sheet 1'!Q24+21637.1538461538</f>
        <v>28703.796703296655</v>
      </c>
      <c r="Y10" s="31">
        <f>'Sheet 1'!Q24+6315.69230769231</f>
        <v>13382.335164835167</v>
      </c>
      <c r="Z10" s="31">
        <f>'Sheet 1'!Q24+7478.07692307692</f>
        <v>14544.719780219777</v>
      </c>
      <c r="AA10" s="31">
        <f>'Sheet 1'!Q24+5082.69230769231</f>
        <v>12149.335164835167</v>
      </c>
      <c r="AB10" s="31">
        <f>'Sheet 1'!Q24+4161.76923076923</f>
        <v>11228.412087912086</v>
      </c>
      <c r="AC10" s="31">
        <f>'Sheet 1'!Q24+59377</f>
        <v>66443.642857142855</v>
      </c>
      <c r="AD10" s="31">
        <f>'Sheet 1'!Q24+36441.3</f>
        <v>43507.942857142858</v>
      </c>
      <c r="AE10" s="31">
        <f>'Sheet 1'!Q24+32488.5</f>
        <v>39555.142857142855</v>
      </c>
      <c r="AF10" s="31">
        <f>'Sheet 1'!Q24+7648.3</f>
        <v>14714.942857142858</v>
      </c>
      <c r="AG10" s="31">
        <v>0</v>
      </c>
      <c r="AH10" s="31">
        <f>'Sheet 1'!Q24+382.384615384615</f>
        <v>7449.0274725274721</v>
      </c>
      <c r="AI10" s="31">
        <f>'Sheet 1'!Q24+64059.7692307692</f>
        <v>71126.41208791206</v>
      </c>
      <c r="AJ10" s="31">
        <f>'Sheet 1'!Q24+296670.307692308</f>
        <v>303736.95054945082</v>
      </c>
      <c r="AK10" s="31">
        <f>'Sheet 1'!Q24+22988.6153846154</f>
        <v>30055.25824175826</v>
      </c>
      <c r="AL10" s="31">
        <f>'Sheet 1'!Q24+3612.84615384615</f>
        <v>10679.489010989008</v>
      </c>
      <c r="AM10" s="31">
        <f>'Sheet 1'!Q24+10031.8461538462</f>
        <v>17098.489010989055</v>
      </c>
      <c r="AN10" s="31">
        <f>'Sheet 1'!Q24+0</f>
        <v>7066.6428571428569</v>
      </c>
      <c r="AO10" s="31">
        <f>'Sheet 1'!Q24+3070.38461538462</f>
        <v>10137.027472527476</v>
      </c>
      <c r="AP10" s="31">
        <f>'Sheet 1'!Q24+9616.76923076923</f>
        <v>16683.412087912089</v>
      </c>
      <c r="AQ10" s="31">
        <f>'Sheet 1'!Q24+21975.6923076923</f>
        <v>29042.33516483516</v>
      </c>
    </row>
    <row r="11" spans="2:76" x14ac:dyDescent="0.25">
      <c r="B11" s="29" t="str">
        <f>'Sheet 1'!A25</f>
        <v>DEA</v>
      </c>
      <c r="C11" s="31">
        <f>'Sheet 1'!Q25+92373.0714285714</f>
        <v>93397.571428571406</v>
      </c>
      <c r="D11" s="31">
        <f>'Sheet 1'!Q25+21112.0714285714</f>
        <v>22136.571428571398</v>
      </c>
      <c r="E11" s="31">
        <f>'Sheet 1'!Q25+16376.7142857143</f>
        <v>17401.214285714301</v>
      </c>
      <c r="F11" s="31">
        <f>'Sheet 1'!Q25+31033.0714285714</f>
        <v>32057.571428571398</v>
      </c>
      <c r="G11" s="32">
        <f>'Sheet 1'!Q25+64769.6428571429</f>
        <v>65794.142857142899</v>
      </c>
      <c r="H11" s="32">
        <f>'Sheet 1'!Q25+13097.7857142857</f>
        <v>14122.285714285699</v>
      </c>
      <c r="I11" s="32">
        <f>'Sheet 1'!Q25+4847.78571428571</f>
        <v>5872.2857142857101</v>
      </c>
      <c r="J11" s="32">
        <f>'Sheet 1'!Q25+34494.8571428571</f>
        <v>35519.357142857101</v>
      </c>
      <c r="K11" s="30">
        <v>0</v>
      </c>
      <c r="L11" s="31">
        <f>'Sheet 1'!Q25+20973.2142857143</f>
        <v>21997.714285714301</v>
      </c>
      <c r="M11" s="31">
        <f>'Sheet 1'!Q25+21140.3846153846</f>
        <v>22164.884615384599</v>
      </c>
      <c r="N11" s="31">
        <f>'Sheet 1'!Q25+18109</f>
        <v>19133.5</v>
      </c>
      <c r="O11" s="31">
        <f>'Sheet 1'!Q25+3187.38461538462</f>
        <v>4211.8846153846198</v>
      </c>
      <c r="P11" s="31">
        <f>'Sheet 1'!Q25+23812.3846153846</f>
        <v>24836.884615384599</v>
      </c>
      <c r="Q11" s="31">
        <f>'Sheet 1'!Q25+47611.7692307692</f>
        <v>48636.269230769198</v>
      </c>
      <c r="R11" s="31">
        <f>'Sheet 1'!Q25+37304.2307692308</f>
        <v>38328.730769230802</v>
      </c>
      <c r="S11" s="31">
        <f>'Sheet 1'!Q25+64363.3076923077</f>
        <v>65387.807692307702</v>
      </c>
      <c r="T11" s="31">
        <f>'Sheet 1'!Q25+23629.7692307692</f>
        <v>24654.269230769201</v>
      </c>
      <c r="U11" s="31">
        <f>'Sheet 1'!Q25+1180.92307692308</f>
        <v>2205.4230769230799</v>
      </c>
      <c r="V11" s="31">
        <f>'Sheet 1'!Q25+58352.6923076923</f>
        <v>59377.192307692298</v>
      </c>
      <c r="W11" s="31">
        <f>'Sheet 1'!Q25+37197.3076923077</f>
        <v>38221.807692307702</v>
      </c>
      <c r="X11" s="31">
        <f>'Sheet 1'!Q25+21637.1538461538</f>
        <v>22661.6538461538</v>
      </c>
      <c r="Y11" s="31">
        <f>'Sheet 1'!Q25+6315.69230769231</f>
        <v>7340.1923076923104</v>
      </c>
      <c r="Z11" s="31">
        <f>'Sheet 1'!Q25+7478.07692307692</f>
        <v>8502.5769230769201</v>
      </c>
      <c r="AA11" s="31">
        <f>'Sheet 1'!Q25+5082.69230769231</f>
        <v>6107.1923076923104</v>
      </c>
      <c r="AB11" s="31">
        <f>'Sheet 1'!Q25+4161.76923076923</f>
        <v>5186.2692307692296</v>
      </c>
      <c r="AC11" s="31">
        <f>'Sheet 1'!Q25+59377</f>
        <v>60401.5</v>
      </c>
      <c r="AD11" s="31">
        <f>'Sheet 1'!Q25+36441.3</f>
        <v>37465.800000000003</v>
      </c>
      <c r="AE11" s="31">
        <f>'Sheet 1'!Q25+32488.5</f>
        <v>33513</v>
      </c>
      <c r="AF11" s="31">
        <f>'Sheet 1'!Q25+7648.3</f>
        <v>8672.7999999999993</v>
      </c>
      <c r="AG11" s="31">
        <f>'Sheet 1'!Q25+2537.46153846154</f>
        <v>3561.9615384615399</v>
      </c>
      <c r="AH11" s="31">
        <f>'Sheet 1'!Q25+382.384615384615</f>
        <v>1406.884615384615</v>
      </c>
      <c r="AI11" s="31">
        <f>'Sheet 1'!Q25+64059.7692307692</f>
        <v>65084.269230769198</v>
      </c>
      <c r="AJ11" s="31">
        <f>'Sheet 1'!Q25+296670.307692308</f>
        <v>297694.80769230798</v>
      </c>
      <c r="AK11" s="31">
        <f>'Sheet 1'!Q25+22988.6153846154</f>
        <v>24013.115384615401</v>
      </c>
      <c r="AL11" s="31">
        <f>'Sheet 1'!Q25+3612.84615384615</f>
        <v>4637.3461538461506</v>
      </c>
      <c r="AM11" s="31">
        <f>'Sheet 1'!Q25+10031.8461538462</f>
        <v>11056.3461538462</v>
      </c>
      <c r="AN11" s="31">
        <f>'Sheet 1'!Q25+0</f>
        <v>1024.5</v>
      </c>
      <c r="AO11" s="31">
        <f>'Sheet 1'!Q25+3070.38461538462</f>
        <v>4094.8846153846198</v>
      </c>
      <c r="AP11" s="31">
        <f>'Sheet 1'!Q25+9616.76923076923</f>
        <v>10641.26923076923</v>
      </c>
      <c r="AQ11" s="31">
        <f>'Sheet 1'!Q25+21975.6923076923</f>
        <v>23000.192307692301</v>
      </c>
    </row>
    <row r="12" spans="2:76" x14ac:dyDescent="0.25">
      <c r="B12" s="29" t="str">
        <f>'Sheet 1'!A31</f>
        <v>DEF0</v>
      </c>
      <c r="C12" s="31">
        <f>'Sheet 1'!Q31+92373.0714285714</f>
        <v>106531.64285714284</v>
      </c>
      <c r="D12" s="31">
        <f>'Sheet 1'!Q31+21112.0714285714</f>
        <v>35270.642857142826</v>
      </c>
      <c r="E12" s="31">
        <f>'Sheet 1'!Q31+16376.7142857143</f>
        <v>30535.285714285732</v>
      </c>
      <c r="F12" s="31">
        <f>'Sheet 1'!Q31+31033.0714285714</f>
        <v>45191.642857142826</v>
      </c>
      <c r="G12" s="32">
        <f>'Sheet 1'!Q31+64769.6428571429</f>
        <v>78928.214285714334</v>
      </c>
      <c r="H12" s="32">
        <f>'Sheet 1'!Q31+13097.7857142857</f>
        <v>27256.35714285713</v>
      </c>
      <c r="I12" s="32">
        <f>'Sheet 1'!Q31+4847.78571428571</f>
        <v>19006.357142857138</v>
      </c>
      <c r="J12" s="32">
        <f>'Sheet 1'!Q31+34494.8571428571</f>
        <v>48653.428571428529</v>
      </c>
      <c r="K12" s="32">
        <f>'Sheet 1'!Q31+490.454545454545</f>
        <v>14649.025974025973</v>
      </c>
      <c r="L12" s="29">
        <v>0</v>
      </c>
      <c r="M12" s="31">
        <f>'Sheet 1'!Q31+21140.3846153846</f>
        <v>35298.95604395603</v>
      </c>
      <c r="N12" s="31">
        <f>'Sheet 1'!Q31+18109</f>
        <v>32267.571428571428</v>
      </c>
      <c r="O12" s="31">
        <f>'Sheet 1'!Q31+3187.38461538462</f>
        <v>17345.956043956048</v>
      </c>
      <c r="P12" s="31">
        <f>'Sheet 1'!Q31+23812.3846153846</f>
        <v>37970.95604395603</v>
      </c>
      <c r="Q12" s="31">
        <f>'Sheet 1'!Q31+47611.7692307692</f>
        <v>61770.340659340625</v>
      </c>
      <c r="R12" s="31">
        <f>'Sheet 1'!Q31+37304.2307692308</f>
        <v>51462.80219780223</v>
      </c>
      <c r="S12" s="31">
        <f>'Sheet 1'!Q31+64363.3076923077</f>
        <v>78521.879120879137</v>
      </c>
      <c r="T12" s="31">
        <f>'Sheet 1'!Q31+23629.7692307692</f>
        <v>37788.340659340633</v>
      </c>
      <c r="U12" s="31">
        <f>'Sheet 1'!Q31+1180.92307692308</f>
        <v>15339.494505494509</v>
      </c>
      <c r="V12" s="31">
        <f>'Sheet 1'!Q31+58352.6923076923</f>
        <v>72511.263736263732</v>
      </c>
      <c r="W12" s="31">
        <f>'Sheet 1'!Q31+37197.3076923077</f>
        <v>51355.87912087913</v>
      </c>
      <c r="X12" s="31">
        <f>'Sheet 1'!Q31+21637.1538461538</f>
        <v>35795.725274725228</v>
      </c>
      <c r="Y12" s="31">
        <f>'Sheet 1'!Q31+6315.69230769231</f>
        <v>20474.26373626374</v>
      </c>
      <c r="Z12" s="31">
        <f>'Sheet 1'!Q31+7478.07692307692</f>
        <v>21636.648351648349</v>
      </c>
      <c r="AA12" s="31">
        <f>'Sheet 1'!Q31+5082.69230769231</f>
        <v>19241.26373626374</v>
      </c>
      <c r="AB12" s="31">
        <f>'Sheet 1'!Q31+4161.76923076923</f>
        <v>18320.340659340658</v>
      </c>
      <c r="AC12" s="31">
        <f>'Sheet 1'!Q31+59377</f>
        <v>73535.571428571435</v>
      </c>
      <c r="AD12" s="31">
        <f>'Sheet 1'!Q31+36441.3</f>
        <v>50599.87142857143</v>
      </c>
      <c r="AE12" s="31">
        <f>'Sheet 1'!Q31+32488.5</f>
        <v>46647.071428571428</v>
      </c>
      <c r="AF12" s="31">
        <f>'Sheet 1'!Q31+7648.3</f>
        <v>21806.87142857143</v>
      </c>
      <c r="AG12" s="31">
        <f>'Sheet 1'!Q31+2537.46153846154</f>
        <v>16696.03296703297</v>
      </c>
      <c r="AH12" s="31">
        <f>'Sheet 1'!Q31+382.384615384615</f>
        <v>14540.956043956045</v>
      </c>
      <c r="AI12" s="31">
        <f>'Sheet 1'!Q31+64059.7692307692</f>
        <v>78218.340659340625</v>
      </c>
      <c r="AJ12" s="31">
        <f>'Sheet 1'!Q31+296670.307692308</f>
        <v>310828.8791208794</v>
      </c>
      <c r="AK12" s="31">
        <f>'Sheet 1'!Q31+22988.6153846154</f>
        <v>37147.186813186832</v>
      </c>
      <c r="AL12" s="31">
        <f>'Sheet 1'!Q31+3612.84615384615</f>
        <v>17771.41758241758</v>
      </c>
      <c r="AM12" s="31">
        <f>'Sheet 1'!Q31+10031.8461538462</f>
        <v>24190.417582417627</v>
      </c>
      <c r="AN12" s="31">
        <f>'Sheet 1'!Q31+0</f>
        <v>14158.571428571429</v>
      </c>
      <c r="AO12" s="31">
        <f>'Sheet 1'!Q31+3070.38461538462</f>
        <v>17228.956043956048</v>
      </c>
      <c r="AP12" s="31">
        <f>'Sheet 1'!Q31+9616.76923076923</f>
        <v>23775.340659340662</v>
      </c>
      <c r="AQ12" s="31">
        <f>'Sheet 1'!Q31+21975.6923076923</f>
        <v>36134.263736263732</v>
      </c>
    </row>
    <row r="13" spans="2:76" x14ac:dyDescent="0.25">
      <c r="B13" s="29" t="str">
        <f>'Sheet 1'!A32</f>
        <v>ES11</v>
      </c>
      <c r="C13" s="31">
        <f>'Sheet 1'!Q32+92373.0714285714</f>
        <v>103173.84065934064</v>
      </c>
      <c r="D13" s="31">
        <f>'Sheet 1'!Q32+21112.0714285714</f>
        <v>31912.840659340629</v>
      </c>
      <c r="E13" s="31">
        <f>'Sheet 1'!Q32+16376.7142857143</f>
        <v>27177.483516483531</v>
      </c>
      <c r="F13" s="31">
        <f>'Sheet 1'!Q32+31033.0714285714</f>
        <v>41833.840659340625</v>
      </c>
      <c r="G13" s="32">
        <f>'Sheet 1'!Q32+64769.6428571429</f>
        <v>75570.412087912133</v>
      </c>
      <c r="H13" s="32">
        <f>'Sheet 1'!Q32+13097.7857142857</f>
        <v>23898.55494505493</v>
      </c>
      <c r="I13" s="32">
        <f>'Sheet 1'!Q32+4847.78571428571</f>
        <v>15648.554945054941</v>
      </c>
      <c r="J13" s="32">
        <f>'Sheet 1'!Q32+34494.8571428571</f>
        <v>45295.626373626335</v>
      </c>
      <c r="K13" s="32">
        <f>'Sheet 1'!Q32+490.454545454545</f>
        <v>11291.223776223775</v>
      </c>
      <c r="L13" s="31">
        <f>'Sheet 1'!Q32+20973.2142857143</f>
        <v>31773.983516483531</v>
      </c>
      <c r="M13" s="29">
        <v>0</v>
      </c>
      <c r="N13" s="31">
        <f>'Sheet 1'!Q32+18109</f>
        <v>28909.76923076923</v>
      </c>
      <c r="O13" s="31">
        <f>'Sheet 1'!Q32+3187.38461538462</f>
        <v>13988.153846153851</v>
      </c>
      <c r="P13" s="31">
        <f>'Sheet 1'!Q32+23812.3846153846</f>
        <v>34613.153846153829</v>
      </c>
      <c r="Q13" s="31">
        <f>'Sheet 1'!Q32+47611.7692307692</f>
        <v>58412.538461538425</v>
      </c>
      <c r="R13" s="31">
        <f>'Sheet 1'!Q32+37304.2307692308</f>
        <v>48105.000000000029</v>
      </c>
      <c r="S13" s="31">
        <f>'Sheet 1'!Q32+64363.3076923077</f>
        <v>75164.076923076937</v>
      </c>
      <c r="T13" s="31">
        <f>'Sheet 1'!Q32+23629.7692307692</f>
        <v>34430.538461538432</v>
      </c>
      <c r="U13" s="31">
        <f>'Sheet 1'!Q32+1180.92307692308</f>
        <v>11981.69230769231</v>
      </c>
      <c r="V13" s="31">
        <f>'Sheet 1'!Q32+58352.6923076923</f>
        <v>69153.461538461532</v>
      </c>
      <c r="W13" s="31">
        <f>'Sheet 1'!Q32+37197.3076923077</f>
        <v>47998.076923076937</v>
      </c>
      <c r="X13" s="31">
        <f>'Sheet 1'!Q32+21637.1538461538</f>
        <v>32437.923076923031</v>
      </c>
      <c r="Y13" s="31">
        <f>'Sheet 1'!Q32+6315.69230769231</f>
        <v>17116.461538461539</v>
      </c>
      <c r="Z13" s="31">
        <f>'Sheet 1'!Q32+7478.07692307692</f>
        <v>18278.846153846149</v>
      </c>
      <c r="AA13" s="31">
        <f>'Sheet 1'!Q32+5082.69230769231</f>
        <v>15883.461538461541</v>
      </c>
      <c r="AB13" s="31">
        <f>'Sheet 1'!Q32+4161.76923076923</f>
        <v>14962.538461538461</v>
      </c>
      <c r="AC13" s="31">
        <f>'Sheet 1'!Q32+59377</f>
        <v>70177.769230769234</v>
      </c>
      <c r="AD13" s="31">
        <f>'Sheet 1'!Q32+36441.3</f>
        <v>47242.069230769237</v>
      </c>
      <c r="AE13" s="31">
        <f>'Sheet 1'!Q32+32488.5</f>
        <v>43289.269230769234</v>
      </c>
      <c r="AF13" s="31">
        <f>'Sheet 1'!Q32+7648.3</f>
        <v>18449.06923076923</v>
      </c>
      <c r="AG13" s="31">
        <f>'Sheet 1'!Q32+2537.46153846154</f>
        <v>13338.23076923077</v>
      </c>
      <c r="AH13" s="31">
        <f>'Sheet 1'!Q32+382.384615384615</f>
        <v>11183.153846153846</v>
      </c>
      <c r="AI13" s="31">
        <f>'Sheet 1'!Q32+64059.7692307692</f>
        <v>74860.538461538425</v>
      </c>
      <c r="AJ13" s="31">
        <f>'Sheet 1'!Q32+296670.307692308</f>
        <v>307471.07692307723</v>
      </c>
      <c r="AK13" s="31">
        <f>'Sheet 1'!Q32+22988.6153846154</f>
        <v>33789.384615384632</v>
      </c>
      <c r="AL13" s="31">
        <f>'Sheet 1'!Q32+3612.84615384615</f>
        <v>14413.615384615381</v>
      </c>
      <c r="AM13" s="31">
        <f>'Sheet 1'!Q32+10031.8461538462</f>
        <v>20832.61538461543</v>
      </c>
      <c r="AN13" s="31">
        <f>'Sheet 1'!Q32+0</f>
        <v>10800.76923076923</v>
      </c>
      <c r="AO13" s="31">
        <f>'Sheet 1'!Q32+3070.38461538462</f>
        <v>13871.153846153851</v>
      </c>
      <c r="AP13" s="31">
        <f>'Sheet 1'!Q32+9616.76923076923</f>
        <v>20417.538461538461</v>
      </c>
      <c r="AQ13" s="31">
        <f>'Sheet 1'!Q32+21975.6923076923</f>
        <v>32776.461538461532</v>
      </c>
    </row>
    <row r="14" spans="2:76" x14ac:dyDescent="0.25">
      <c r="B14" s="29" t="str">
        <f>'Sheet 1'!A33</f>
        <v>ES12</v>
      </c>
      <c r="C14" s="31">
        <f>'Sheet 1'!Q33+92373.0714285714</f>
        <v>97836.456043956015</v>
      </c>
      <c r="D14" s="31">
        <f>'Sheet 1'!Q33+21112.0714285714</f>
        <v>26575.456043956015</v>
      </c>
      <c r="E14" s="31">
        <f>'Sheet 1'!Q33+16376.7142857143</f>
        <v>21840.098901098914</v>
      </c>
      <c r="F14" s="31">
        <f>'Sheet 1'!Q33+31033.0714285714</f>
        <v>36496.456043956015</v>
      </c>
      <c r="G14" s="32">
        <f>'Sheet 1'!Q33+64769.6428571429</f>
        <v>70233.027472527509</v>
      </c>
      <c r="H14" s="32">
        <f>'Sheet 1'!Q33+13097.7857142857</f>
        <v>18561.170329670313</v>
      </c>
      <c r="I14" s="32">
        <f>'Sheet 1'!Q33+4847.78571428571</f>
        <v>10311.170329670325</v>
      </c>
      <c r="J14" s="32">
        <f>'Sheet 1'!Q33+34494.8571428571</f>
        <v>39958.241758241718</v>
      </c>
      <c r="K14" s="32">
        <f>'Sheet 1'!Q33+490.454545454545</f>
        <v>5953.8391608391603</v>
      </c>
      <c r="L14" s="31">
        <f>'Sheet 1'!Q33+20973.2142857143</f>
        <v>26436.598901098914</v>
      </c>
      <c r="M14" s="31">
        <f>'Sheet 1'!Q33+21140.3846153846</f>
        <v>26603.769230769212</v>
      </c>
      <c r="N14" s="29">
        <v>0</v>
      </c>
      <c r="O14" s="31">
        <f>'Sheet 1'!Q33+3187.38461538462</f>
        <v>8650.7692307692341</v>
      </c>
      <c r="P14" s="31">
        <f>'Sheet 1'!Q33+23812.3846153846</f>
        <v>29275.769230769212</v>
      </c>
      <c r="Q14" s="31">
        <f>'Sheet 1'!Q33+47611.7692307692</f>
        <v>53075.153846153815</v>
      </c>
      <c r="R14" s="31">
        <f>'Sheet 1'!Q33+37304.2307692308</f>
        <v>42767.615384615419</v>
      </c>
      <c r="S14" s="31">
        <f>'Sheet 1'!Q33+64363.3076923077</f>
        <v>69826.692307692312</v>
      </c>
      <c r="T14" s="31">
        <f>'Sheet 1'!Q33+23629.7692307692</f>
        <v>29093.153846153815</v>
      </c>
      <c r="U14" s="31">
        <f>'Sheet 1'!Q33+1180.92307692308</f>
        <v>6644.3076923076951</v>
      </c>
      <c r="V14" s="31">
        <f>'Sheet 1'!Q33+58352.6923076923</f>
        <v>63816.076923076915</v>
      </c>
      <c r="W14" s="31">
        <f>'Sheet 1'!Q33+37197.3076923077</f>
        <v>42660.692307692319</v>
      </c>
      <c r="X14" s="31">
        <f>'Sheet 1'!Q33+21637.1538461538</f>
        <v>27100.538461538417</v>
      </c>
      <c r="Y14" s="31">
        <f>'Sheet 1'!Q33+6315.69230769231</f>
        <v>11779.076923076926</v>
      </c>
      <c r="Z14" s="31">
        <f>'Sheet 1'!Q33+7478.07692307692</f>
        <v>12941.461538461535</v>
      </c>
      <c r="AA14" s="31">
        <f>'Sheet 1'!Q33+5082.69230769231</f>
        <v>10546.076923076926</v>
      </c>
      <c r="AB14" s="31">
        <f>'Sheet 1'!Q33+4161.76923076923</f>
        <v>9625.1538461538439</v>
      </c>
      <c r="AC14" s="31">
        <f>'Sheet 1'!Q33+59377</f>
        <v>64840.384615384617</v>
      </c>
      <c r="AD14" s="31">
        <f>'Sheet 1'!Q33+36441.3</f>
        <v>41904.68461538462</v>
      </c>
      <c r="AE14" s="31">
        <f>'Sheet 1'!Q33+32488.5</f>
        <v>37951.884615384617</v>
      </c>
      <c r="AF14" s="31">
        <f>'Sheet 1'!Q33+7648.3</f>
        <v>13111.684615384616</v>
      </c>
      <c r="AG14" s="31">
        <f>'Sheet 1'!Q33+2537.46153846154</f>
        <v>8000.8461538461552</v>
      </c>
      <c r="AH14" s="31">
        <f>'Sheet 1'!Q33+382.384615384615</f>
        <v>5845.7692307692305</v>
      </c>
      <c r="AI14" s="31">
        <f>'Sheet 1'!Q33+64059.7692307692</f>
        <v>69523.153846153815</v>
      </c>
      <c r="AJ14" s="31">
        <f>'Sheet 1'!Q33+296670.307692308</f>
        <v>302133.6923076926</v>
      </c>
      <c r="AK14" s="31">
        <f>'Sheet 1'!Q33+22988.6153846154</f>
        <v>28452.000000000015</v>
      </c>
      <c r="AL14" s="31">
        <f>'Sheet 1'!Q33+3612.84615384615</f>
        <v>9076.2307692307659</v>
      </c>
      <c r="AM14" s="31">
        <f>'Sheet 1'!Q33+10031.8461538462</f>
        <v>15495.230769230815</v>
      </c>
      <c r="AN14" s="31">
        <f>'Sheet 1'!Q33+0</f>
        <v>5463.3846153846152</v>
      </c>
      <c r="AO14" s="31">
        <f>'Sheet 1'!Q33+3070.38461538462</f>
        <v>8533.7692307692341</v>
      </c>
      <c r="AP14" s="31">
        <f>'Sheet 1'!Q33+9616.76923076923</f>
        <v>15080.153846153846</v>
      </c>
      <c r="AQ14" s="31">
        <f>'Sheet 1'!Q33+21975.6923076923</f>
        <v>27439.076923076915</v>
      </c>
    </row>
    <row r="15" spans="2:76" x14ac:dyDescent="0.25">
      <c r="B15" s="29" t="str">
        <f>'Sheet 1'!A34</f>
        <v>ES13</v>
      </c>
      <c r="C15" s="31">
        <f>'Sheet 1'!Q34+92373.0714285714</f>
        <v>94288.917582417562</v>
      </c>
      <c r="D15" s="31">
        <f>'Sheet 1'!Q34+21112.0714285714</f>
        <v>23027.917582417551</v>
      </c>
      <c r="E15" s="31">
        <f>'Sheet 1'!Q34+16376.7142857143</f>
        <v>18292.560439560453</v>
      </c>
      <c r="F15" s="31">
        <f>'Sheet 1'!Q34+31033.0714285714</f>
        <v>32948.917582417555</v>
      </c>
      <c r="G15" s="32">
        <f>'Sheet 1'!Q34+64769.6428571429</f>
        <v>66685.489010989055</v>
      </c>
      <c r="H15" s="32">
        <f>'Sheet 1'!Q34+13097.7857142857</f>
        <v>15013.631868131853</v>
      </c>
      <c r="I15" s="32">
        <f>'Sheet 1'!Q34+4847.78571428571</f>
        <v>6763.6318681318644</v>
      </c>
      <c r="J15" s="32">
        <f>'Sheet 1'!Q34+34494.8571428571</f>
        <v>36410.703296703257</v>
      </c>
      <c r="K15" s="32">
        <f>'Sheet 1'!Q34+490.454545454545</f>
        <v>2406.3006993006989</v>
      </c>
      <c r="L15" s="31">
        <f>'Sheet 1'!Q34+20973.2142857143</f>
        <v>22889.060439560453</v>
      </c>
      <c r="M15" s="31">
        <f>'Sheet 1'!Q34+21140.3846153846</f>
        <v>23056.230769230751</v>
      </c>
      <c r="N15" s="31">
        <f>'Sheet 1'!Q34+18109</f>
        <v>20024.846153846152</v>
      </c>
      <c r="O15" s="29">
        <v>0</v>
      </c>
      <c r="P15" s="31">
        <f>'Sheet 1'!Q34+23812.3846153846</f>
        <v>25728.230769230751</v>
      </c>
      <c r="Q15" s="31">
        <f>'Sheet 1'!Q34+47611.7692307692</f>
        <v>49527.615384615354</v>
      </c>
      <c r="R15" s="31">
        <f>'Sheet 1'!Q34+37304.2307692308</f>
        <v>39220.076923076958</v>
      </c>
      <c r="S15" s="31">
        <f>'Sheet 1'!Q34+64363.3076923077</f>
        <v>66279.153846153858</v>
      </c>
      <c r="T15" s="31">
        <f>'Sheet 1'!Q34+23629.7692307692</f>
        <v>25545.615384615354</v>
      </c>
      <c r="U15" s="31">
        <f>'Sheet 1'!Q34+1180.92307692308</f>
        <v>3096.7692307692341</v>
      </c>
      <c r="V15" s="31">
        <f>'Sheet 1'!Q34+58352.6923076923</f>
        <v>60268.538461538454</v>
      </c>
      <c r="W15" s="31">
        <f>'Sheet 1'!Q34+37197.3076923077</f>
        <v>39113.153846153858</v>
      </c>
      <c r="X15" s="31">
        <f>'Sheet 1'!Q34+21637.1538461538</f>
        <v>23552.999999999953</v>
      </c>
      <c r="Y15" s="31">
        <f>'Sheet 1'!Q34+6315.69230769231</f>
        <v>8231.5384615384646</v>
      </c>
      <c r="Z15" s="31">
        <f>'Sheet 1'!Q34+7478.07692307692</f>
        <v>9393.9230769230744</v>
      </c>
      <c r="AA15" s="31">
        <f>'Sheet 1'!Q34+5082.69230769231</f>
        <v>6998.5384615384646</v>
      </c>
      <c r="AB15" s="31">
        <f>'Sheet 1'!Q34+4161.76923076923</f>
        <v>6077.6153846153829</v>
      </c>
      <c r="AC15" s="31">
        <f>'Sheet 1'!Q34+59377</f>
        <v>61292.846153846156</v>
      </c>
      <c r="AD15" s="31">
        <f>'Sheet 1'!Q34+36441.3</f>
        <v>38357.146153846159</v>
      </c>
      <c r="AE15" s="31">
        <f>'Sheet 1'!Q34+32488.5</f>
        <v>34404.346153846156</v>
      </c>
      <c r="AF15" s="31">
        <f>'Sheet 1'!Q34+7648.3</f>
        <v>9564.1461538461535</v>
      </c>
      <c r="AG15" s="31">
        <f>'Sheet 1'!Q34+2537.46153846154</f>
        <v>4453.3076923076933</v>
      </c>
      <c r="AH15" s="31">
        <f>'Sheet 1'!Q34+382.384615384615</f>
        <v>2298.2307692307686</v>
      </c>
      <c r="AI15" s="31">
        <f>'Sheet 1'!Q34+64059.7692307692</f>
        <v>65975.615384615347</v>
      </c>
      <c r="AJ15" s="31">
        <f>'Sheet 1'!Q34+296670.307692308</f>
        <v>298586.15384615411</v>
      </c>
      <c r="AK15" s="31">
        <f>'Sheet 1'!Q34+22988.6153846154</f>
        <v>24904.461538461554</v>
      </c>
      <c r="AL15" s="31">
        <f>'Sheet 1'!Q34+3612.84615384615</f>
        <v>5528.692307692304</v>
      </c>
      <c r="AM15" s="31">
        <f>'Sheet 1'!Q34+10031.8461538462</f>
        <v>11947.692307692354</v>
      </c>
      <c r="AN15" s="31">
        <f>'Sheet 1'!Q34+0</f>
        <v>1915.8461538461538</v>
      </c>
      <c r="AO15" s="31">
        <f>'Sheet 1'!Q34+3070.38461538462</f>
        <v>4986.2307692307731</v>
      </c>
      <c r="AP15" s="31">
        <f>'Sheet 1'!Q34+9616.76923076923</f>
        <v>11532.615384615385</v>
      </c>
      <c r="AQ15" s="31">
        <f>'Sheet 1'!Q34+21975.6923076923</f>
        <v>23891.538461538454</v>
      </c>
    </row>
    <row r="16" spans="2:76" x14ac:dyDescent="0.25">
      <c r="B16" s="29" t="str">
        <f>'Sheet 1'!A35</f>
        <v>ES21</v>
      </c>
      <c r="C16" s="31">
        <f>'Sheet 1'!Q35+92373.0714285714</f>
        <v>104034.14835164833</v>
      </c>
      <c r="D16" s="31">
        <f>'Sheet 1'!Q35+21112.0714285714</f>
        <v>32773.14835164832</v>
      </c>
      <c r="E16" s="31">
        <f>'Sheet 1'!Q35+16376.7142857143</f>
        <v>28037.791208791226</v>
      </c>
      <c r="F16" s="31">
        <f>'Sheet 1'!Q35+31033.0714285714</f>
        <v>42694.14835164832</v>
      </c>
      <c r="G16" s="32">
        <f>'Sheet 1'!Q35+64769.6428571429</f>
        <v>76430.719780219821</v>
      </c>
      <c r="H16" s="32">
        <f>'Sheet 1'!Q35+13097.7857142857</f>
        <v>24758.862637362625</v>
      </c>
      <c r="I16" s="32">
        <f>'Sheet 1'!Q35+4847.78571428571</f>
        <v>16508.862637362632</v>
      </c>
      <c r="J16" s="32">
        <f>'Sheet 1'!Q35+34494.8571428571</f>
        <v>46155.934065934023</v>
      </c>
      <c r="K16" s="32">
        <f>'Sheet 1'!Q35+490.454545454545</f>
        <v>12151.531468531468</v>
      </c>
      <c r="L16" s="31">
        <f>'Sheet 1'!Q35+20973.2142857143</f>
        <v>32634.291208791226</v>
      </c>
      <c r="M16" s="31">
        <f>'Sheet 1'!Q35+21140.3846153846</f>
        <v>32801.461538461524</v>
      </c>
      <c r="N16" s="31">
        <f>'Sheet 1'!Q35+18109</f>
        <v>29770.076923076922</v>
      </c>
      <c r="O16" s="31">
        <f>'Sheet 1'!Q35+3187.38461538462</f>
        <v>14848.461538461543</v>
      </c>
      <c r="P16" s="29">
        <v>0</v>
      </c>
      <c r="Q16" s="31">
        <f>'Sheet 1'!Q35+47611.7692307692</f>
        <v>59272.84615384612</v>
      </c>
      <c r="R16" s="31">
        <f>'Sheet 1'!Q35+37304.2307692308</f>
        <v>48965.307692307724</v>
      </c>
      <c r="S16" s="31">
        <f>'Sheet 1'!Q35+64363.3076923077</f>
        <v>76024.384615384624</v>
      </c>
      <c r="T16" s="31">
        <f>'Sheet 1'!Q35+23629.7692307692</f>
        <v>35290.846153846127</v>
      </c>
      <c r="U16" s="31">
        <f>'Sheet 1'!Q35+1180.92307692308</f>
        <v>12842.000000000004</v>
      </c>
      <c r="V16" s="31">
        <f>'Sheet 1'!Q35+58352.6923076923</f>
        <v>70013.76923076922</v>
      </c>
      <c r="W16" s="31">
        <f>'Sheet 1'!Q35+37197.3076923077</f>
        <v>48858.384615384624</v>
      </c>
      <c r="X16" s="31">
        <f>'Sheet 1'!Q35+21637.1538461538</f>
        <v>33298.230769230722</v>
      </c>
      <c r="Y16" s="31">
        <f>'Sheet 1'!Q35+6315.69230769231</f>
        <v>17976.769230769234</v>
      </c>
      <c r="Z16" s="31">
        <f>'Sheet 1'!Q35+7478.07692307692</f>
        <v>19139.153846153844</v>
      </c>
      <c r="AA16" s="31">
        <f>'Sheet 1'!Q35+5082.69230769231</f>
        <v>16743.769230769234</v>
      </c>
      <c r="AB16" s="31">
        <f>'Sheet 1'!Q35+4161.76923076923</f>
        <v>15822.846153846152</v>
      </c>
      <c r="AC16" s="31">
        <f>'Sheet 1'!Q35+59377</f>
        <v>71038.076923076922</v>
      </c>
      <c r="AD16" s="31">
        <f>'Sheet 1'!Q35+36441.3</f>
        <v>48102.376923076925</v>
      </c>
      <c r="AE16" s="31">
        <f>'Sheet 1'!Q35+32488.5</f>
        <v>44149.576923076922</v>
      </c>
      <c r="AF16" s="31">
        <f>'Sheet 1'!Q35+7648.3</f>
        <v>19309.376923076925</v>
      </c>
      <c r="AG16" s="31">
        <f>'Sheet 1'!Q35+2537.46153846154</f>
        <v>14198.538461538465</v>
      </c>
      <c r="AH16" s="31">
        <f>'Sheet 1'!Q35+382.384615384615</f>
        <v>12043.461538461539</v>
      </c>
      <c r="AI16" s="31">
        <f>'Sheet 1'!Q35+64059.7692307692</f>
        <v>75720.846153846127</v>
      </c>
      <c r="AJ16" s="31">
        <f>'Sheet 1'!Q35+296670.307692308</f>
        <v>308331.38461538492</v>
      </c>
      <c r="AK16" s="31">
        <f>'Sheet 1'!Q35+22988.6153846154</f>
        <v>34649.692307692327</v>
      </c>
      <c r="AL16" s="31">
        <f>'Sheet 1'!Q35+3612.84615384615</f>
        <v>15273.923076923074</v>
      </c>
      <c r="AM16" s="31">
        <f>'Sheet 1'!Q35+10031.8461538462</f>
        <v>21692.923076923122</v>
      </c>
      <c r="AN16" s="31">
        <f>'Sheet 1'!Q35+0</f>
        <v>11661.076923076924</v>
      </c>
      <c r="AO16" s="31">
        <f>'Sheet 1'!Q35+3070.38461538462</f>
        <v>14731.461538461543</v>
      </c>
      <c r="AP16" s="31">
        <f>'Sheet 1'!Q35+9616.76923076923</f>
        <v>21277.846153846156</v>
      </c>
      <c r="AQ16" s="31">
        <f>'Sheet 1'!Q35+21975.6923076923</f>
        <v>33636.769230769227</v>
      </c>
    </row>
    <row r="17" spans="2:43" x14ac:dyDescent="0.25">
      <c r="B17" s="29" t="str">
        <f>'Sheet 1'!A36</f>
        <v>ES51</v>
      </c>
      <c r="C17" s="31">
        <f>'Sheet 1'!Q36+92373.0714285714</f>
        <v>118743.84065934064</v>
      </c>
      <c r="D17" s="31">
        <f>'Sheet 1'!Q36+21112.0714285714</f>
        <v>47482.840659340625</v>
      </c>
      <c r="E17" s="31">
        <f>'Sheet 1'!Q36+16376.7142857143</f>
        <v>42747.483516483531</v>
      </c>
      <c r="F17" s="31">
        <f>'Sheet 1'!Q36+31033.0714285714</f>
        <v>57403.840659340625</v>
      </c>
      <c r="G17" s="32">
        <f>'Sheet 1'!Q36+64769.6428571429</f>
        <v>91140.412087912133</v>
      </c>
      <c r="H17" s="32">
        <f>'Sheet 1'!Q36+13097.7857142857</f>
        <v>39468.55494505493</v>
      </c>
      <c r="I17" s="32">
        <f>'Sheet 1'!Q36+4847.78571428571</f>
        <v>31218.554945054941</v>
      </c>
      <c r="J17" s="32">
        <f>'Sheet 1'!Q36+34494.8571428571</f>
        <v>60865.626373626335</v>
      </c>
      <c r="K17" s="32">
        <f>'Sheet 1'!Q36+490.454545454545</f>
        <v>26861.223776223775</v>
      </c>
      <c r="L17" s="31">
        <f>'Sheet 1'!Q36+20973.2142857143</f>
        <v>47343.983516483531</v>
      </c>
      <c r="M17" s="31">
        <f>'Sheet 1'!Q36+21140.3846153846</f>
        <v>47511.153846153829</v>
      </c>
      <c r="N17" s="31">
        <f>'Sheet 1'!Q36+18109</f>
        <v>44479.769230769234</v>
      </c>
      <c r="O17" s="31">
        <f>'Sheet 1'!Q36+3187.38461538462</f>
        <v>29558.153846153851</v>
      </c>
      <c r="P17" s="31">
        <f>'Sheet 1'!Q36+23812.3846153846</f>
        <v>50183.153846153829</v>
      </c>
      <c r="Q17" s="29">
        <v>0</v>
      </c>
      <c r="R17" s="31">
        <f>'Sheet 1'!Q36+37304.2307692308</f>
        <v>63675.000000000029</v>
      </c>
      <c r="S17" s="31">
        <f>'Sheet 1'!Q36+64363.3076923077</f>
        <v>90734.076923076937</v>
      </c>
      <c r="T17" s="31">
        <f>'Sheet 1'!Q36+23629.7692307692</f>
        <v>50000.538461538432</v>
      </c>
      <c r="U17" s="31">
        <f>'Sheet 1'!Q36+1180.92307692308</f>
        <v>27551.692307692312</v>
      </c>
      <c r="V17" s="31">
        <f>'Sheet 1'!Q36+58352.6923076923</f>
        <v>84723.461538461532</v>
      </c>
      <c r="W17" s="31">
        <f>'Sheet 1'!Q36+37197.3076923077</f>
        <v>63568.076923076937</v>
      </c>
      <c r="X17" s="31">
        <f>'Sheet 1'!Q36+21637.1538461538</f>
        <v>48007.923076923034</v>
      </c>
      <c r="Y17" s="31">
        <f>'Sheet 1'!Q36+6315.69230769231</f>
        <v>32686.461538461539</v>
      </c>
      <c r="Z17" s="31">
        <f>'Sheet 1'!Q36+7478.07692307692</f>
        <v>33848.846153846149</v>
      </c>
      <c r="AA17" s="31">
        <f>'Sheet 1'!Q36+5082.69230769231</f>
        <v>31453.461538461539</v>
      </c>
      <c r="AB17" s="31">
        <f>'Sheet 1'!Q36+4161.76923076923</f>
        <v>30532.538461538461</v>
      </c>
      <c r="AC17" s="31">
        <f>'Sheet 1'!Q36+59377</f>
        <v>85747.769230769234</v>
      </c>
      <c r="AD17" s="31">
        <f>'Sheet 1'!Q36+36441.3</f>
        <v>62812.069230769237</v>
      </c>
      <c r="AE17" s="31">
        <f>'Sheet 1'!Q36+32488.5</f>
        <v>58859.269230769234</v>
      </c>
      <c r="AF17" s="31">
        <f>'Sheet 1'!Q36+7648.3</f>
        <v>34019.06923076923</v>
      </c>
      <c r="AG17" s="31">
        <f>'Sheet 1'!Q36+2537.46153846154</f>
        <v>28908.23076923077</v>
      </c>
      <c r="AH17" s="31">
        <f>'Sheet 1'!Q36+382.384615384615</f>
        <v>26753.153846153844</v>
      </c>
      <c r="AI17" s="31">
        <f>'Sheet 1'!Q36+64059.7692307692</f>
        <v>90430.538461538425</v>
      </c>
      <c r="AJ17" s="31">
        <f>'Sheet 1'!Q36+296670.307692308</f>
        <v>323041.07692307723</v>
      </c>
      <c r="AK17" s="31">
        <f>'Sheet 1'!Q36+22988.6153846154</f>
        <v>49359.384615384632</v>
      </c>
      <c r="AL17" s="31">
        <f>'Sheet 1'!Q36+3612.84615384615</f>
        <v>29983.615384615379</v>
      </c>
      <c r="AM17" s="31">
        <f>'Sheet 1'!Q36+10031.8461538462</f>
        <v>36402.615384615434</v>
      </c>
      <c r="AN17" s="31">
        <f>'Sheet 1'!Q36+0</f>
        <v>26370.76923076923</v>
      </c>
      <c r="AO17" s="31">
        <f>'Sheet 1'!Q36+3070.38461538462</f>
        <v>29441.153846153851</v>
      </c>
      <c r="AP17" s="31">
        <f>'Sheet 1'!Q36+9616.76923076923</f>
        <v>35987.538461538461</v>
      </c>
      <c r="AQ17" s="31">
        <f>'Sheet 1'!Q36+21975.6923076923</f>
        <v>48346.461538461532</v>
      </c>
    </row>
    <row r="18" spans="2:43" x14ac:dyDescent="0.25">
      <c r="B18" s="29" t="str">
        <f>'Sheet 1'!A37</f>
        <v>ES52</v>
      </c>
      <c r="C18" s="31">
        <f>'Sheet 1'!Q37+92373.0714285714</f>
        <v>127798.53296703295</v>
      </c>
      <c r="D18" s="31">
        <f>'Sheet 1'!Q37+21112.0714285714</f>
        <v>56537.532967032937</v>
      </c>
      <c r="E18" s="31">
        <f>'Sheet 1'!Q37+16376.7142857143</f>
        <v>51802.175824175836</v>
      </c>
      <c r="F18" s="31">
        <f>'Sheet 1'!Q37+31033.0714285714</f>
        <v>66458.532967032937</v>
      </c>
      <c r="G18" s="32">
        <f>'Sheet 1'!Q37+64769.6428571429</f>
        <v>100195.10439560443</v>
      </c>
      <c r="H18" s="32">
        <f>'Sheet 1'!Q37+13097.7857142857</f>
        <v>48523.247252747242</v>
      </c>
      <c r="I18" s="32">
        <f>'Sheet 1'!Q37+4847.78571428571</f>
        <v>40273.247252747249</v>
      </c>
      <c r="J18" s="32">
        <f>'Sheet 1'!Q37+34494.8571428571</f>
        <v>69920.318681318633</v>
      </c>
      <c r="K18" s="32">
        <f>'Sheet 1'!Q37+490.454545454545</f>
        <v>35915.916083916083</v>
      </c>
      <c r="L18" s="31">
        <f>'Sheet 1'!Q37+20973.2142857143</f>
        <v>56398.675824175836</v>
      </c>
      <c r="M18" s="31">
        <f>'Sheet 1'!Q37+21140.3846153846</f>
        <v>56565.846153846142</v>
      </c>
      <c r="N18" s="31">
        <f>'Sheet 1'!Q37+18109</f>
        <v>53534.461538461539</v>
      </c>
      <c r="O18" s="31">
        <f>'Sheet 1'!Q37+3187.38461538462</f>
        <v>38612.846153846156</v>
      </c>
      <c r="P18" s="31">
        <f>'Sheet 1'!Q37+23812.3846153846</f>
        <v>59237.846153846142</v>
      </c>
      <c r="Q18" s="31">
        <f>'Sheet 1'!Q37+47611.7692307692</f>
        <v>83037.230769230737</v>
      </c>
      <c r="R18" s="29">
        <v>0</v>
      </c>
      <c r="S18" s="31">
        <f>'Sheet 1'!Q37+64363.3076923077</f>
        <v>99788.769230769249</v>
      </c>
      <c r="T18" s="31">
        <f>'Sheet 1'!Q37+23629.7692307692</f>
        <v>59055.230769230737</v>
      </c>
      <c r="U18" s="31">
        <f>'Sheet 1'!Q37+1180.92307692308</f>
        <v>36606.384615384617</v>
      </c>
      <c r="V18" s="31">
        <f>'Sheet 1'!Q37+58352.6923076923</f>
        <v>93778.153846153844</v>
      </c>
      <c r="W18" s="31">
        <f>'Sheet 1'!Q37+37197.3076923077</f>
        <v>72622.769230769249</v>
      </c>
      <c r="X18" s="31">
        <f>'Sheet 1'!Q37+21637.1538461538</f>
        <v>57062.615384615339</v>
      </c>
      <c r="Y18" s="31">
        <f>'Sheet 1'!Q37+6315.69230769231</f>
        <v>41741.153846153851</v>
      </c>
      <c r="Z18" s="31">
        <f>'Sheet 1'!Q37+7478.07692307692</f>
        <v>42903.538461538461</v>
      </c>
      <c r="AA18" s="31">
        <f>'Sheet 1'!Q37+5082.69230769231</f>
        <v>40508.153846153851</v>
      </c>
      <c r="AB18" s="31">
        <f>'Sheet 1'!Q37+4161.76923076923</f>
        <v>39587.230769230766</v>
      </c>
      <c r="AC18" s="31">
        <f>'Sheet 1'!Q37+59377</f>
        <v>94802.461538461532</v>
      </c>
      <c r="AD18" s="31">
        <f>'Sheet 1'!Q37+36441.3</f>
        <v>71866.761538461549</v>
      </c>
      <c r="AE18" s="31">
        <f>'Sheet 1'!Q37+32488.5</f>
        <v>67913.961538461532</v>
      </c>
      <c r="AF18" s="31">
        <f>'Sheet 1'!Q37+7648.3</f>
        <v>43073.761538461542</v>
      </c>
      <c r="AG18" s="31">
        <f>'Sheet 1'!Q37+2537.46153846154</f>
        <v>37962.923076923078</v>
      </c>
      <c r="AH18" s="31">
        <f>'Sheet 1'!Q37+382.384615384615</f>
        <v>35807.846153846156</v>
      </c>
      <c r="AI18" s="31">
        <f>'Sheet 1'!Q37+64059.7692307692</f>
        <v>99485.230769230737</v>
      </c>
      <c r="AJ18" s="31">
        <f>'Sheet 1'!Q37+296670.307692308</f>
        <v>332095.76923076954</v>
      </c>
      <c r="AK18" s="31">
        <f>'Sheet 1'!Q37+22988.6153846154</f>
        <v>58414.076923076937</v>
      </c>
      <c r="AL18" s="31">
        <f>'Sheet 1'!Q37+3612.84615384615</f>
        <v>39038.307692307688</v>
      </c>
      <c r="AM18" s="31">
        <f>'Sheet 1'!Q37+10031.8461538462</f>
        <v>45457.307692307739</v>
      </c>
      <c r="AN18" s="31">
        <f>'Sheet 1'!Q37+0</f>
        <v>35425.461538461539</v>
      </c>
      <c r="AO18" s="31">
        <f>'Sheet 1'!Q37+3070.38461538462</f>
        <v>38495.846153846156</v>
      </c>
      <c r="AP18" s="31">
        <f>'Sheet 1'!Q37+9616.76923076923</f>
        <v>45042.230769230766</v>
      </c>
      <c r="AQ18" s="31">
        <f>'Sheet 1'!Q37+21975.6923076923</f>
        <v>57401.153846153844</v>
      </c>
    </row>
    <row r="19" spans="2:43" x14ac:dyDescent="0.25">
      <c r="B19" s="29" t="str">
        <f>'Sheet 1'!A38</f>
        <v>ES61</v>
      </c>
      <c r="C19" s="31">
        <f>'Sheet 1'!Q38+92373.0714285714</f>
        <v>146692.91758241755</v>
      </c>
      <c r="D19" s="31">
        <f>'Sheet 1'!Q38+21112.0714285714</f>
        <v>75431.917582417547</v>
      </c>
      <c r="E19" s="31">
        <f>'Sheet 1'!Q38+16376.7142857143</f>
        <v>70696.560439560461</v>
      </c>
      <c r="F19" s="31">
        <f>'Sheet 1'!Q38+31033.0714285714</f>
        <v>85352.917582417547</v>
      </c>
      <c r="G19" s="32">
        <f>'Sheet 1'!Q38+64769.6428571429</f>
        <v>119089.48901098905</v>
      </c>
      <c r="H19" s="32">
        <f>'Sheet 1'!Q38+13097.7857142857</f>
        <v>67417.631868131852</v>
      </c>
      <c r="I19" s="32">
        <f>'Sheet 1'!Q38+4847.78571428571</f>
        <v>59167.631868131866</v>
      </c>
      <c r="J19" s="32">
        <f>'Sheet 1'!Q38+34494.8571428571</f>
        <v>88814.703296703257</v>
      </c>
      <c r="K19" s="32">
        <f>'Sheet 1'!Q38+490.454545454545</f>
        <v>54810.3006993007</v>
      </c>
      <c r="L19" s="31">
        <f>'Sheet 1'!Q38+20973.2142857143</f>
        <v>75293.060439560461</v>
      </c>
      <c r="M19" s="31">
        <f>'Sheet 1'!Q38+21140.3846153846</f>
        <v>75460.230769230751</v>
      </c>
      <c r="N19" s="31">
        <f>'Sheet 1'!Q38+18109</f>
        <v>72428.846153846156</v>
      </c>
      <c r="O19" s="31">
        <f>'Sheet 1'!Q38+3187.38461538462</f>
        <v>57507.230769230773</v>
      </c>
      <c r="P19" s="31">
        <f>'Sheet 1'!Q38+23812.3846153846</f>
        <v>78132.230769230751</v>
      </c>
      <c r="Q19" s="31">
        <f>'Sheet 1'!Q38+47611.7692307692</f>
        <v>101931.61538461535</v>
      </c>
      <c r="R19" s="31">
        <f>'Sheet 1'!Q38+37304.2307692308</f>
        <v>91624.076923076966</v>
      </c>
      <c r="S19" s="29">
        <v>0</v>
      </c>
      <c r="T19" s="31">
        <f>'Sheet 1'!Q38+23629.7692307692</f>
        <v>77949.615384615361</v>
      </c>
      <c r="U19" s="31">
        <f>'Sheet 1'!Q38+1180.92307692308</f>
        <v>55500.769230769234</v>
      </c>
      <c r="V19" s="31">
        <f>'Sheet 1'!Q38+58352.6923076923</f>
        <v>112672.53846153845</v>
      </c>
      <c r="W19" s="31">
        <f>'Sheet 1'!Q38+37197.3076923077</f>
        <v>91517.153846153858</v>
      </c>
      <c r="X19" s="31">
        <f>'Sheet 1'!Q38+21637.1538461538</f>
        <v>75956.999999999956</v>
      </c>
      <c r="Y19" s="31">
        <f>'Sheet 1'!Q38+6315.69230769231</f>
        <v>60635.538461538468</v>
      </c>
      <c r="Z19" s="31">
        <f>'Sheet 1'!Q38+7478.07692307692</f>
        <v>61797.923076923078</v>
      </c>
      <c r="AA19" s="31">
        <f>'Sheet 1'!Q38+5082.69230769231</f>
        <v>59402.538461538468</v>
      </c>
      <c r="AB19" s="31">
        <f>'Sheet 1'!Q38+4161.76923076923</f>
        <v>58481.615384615383</v>
      </c>
      <c r="AC19" s="31">
        <f>'Sheet 1'!Q38+59377</f>
        <v>113696.84615384616</v>
      </c>
      <c r="AD19" s="31">
        <f>'Sheet 1'!Q38+36441.3</f>
        <v>90761.146153846159</v>
      </c>
      <c r="AE19" s="31">
        <f>'Sheet 1'!Q38+32488.5</f>
        <v>86808.346153846156</v>
      </c>
      <c r="AF19" s="31">
        <f>'Sheet 1'!Q38+7648.3</f>
        <v>61968.146153846159</v>
      </c>
      <c r="AG19" s="31">
        <f>'Sheet 1'!Q38+2537.46153846154</f>
        <v>56857.307692307695</v>
      </c>
      <c r="AH19" s="31">
        <f>'Sheet 1'!Q38+382.384615384615</f>
        <v>54702.230769230773</v>
      </c>
      <c r="AI19" s="31">
        <f>'Sheet 1'!Q38+64059.7692307692</f>
        <v>118379.61538461535</v>
      </c>
      <c r="AJ19" s="31">
        <f>'Sheet 1'!Q38+296670.307692308</f>
        <v>350990.15384615411</v>
      </c>
      <c r="AK19" s="31">
        <f>'Sheet 1'!Q38+22988.6153846154</f>
        <v>77308.461538461561</v>
      </c>
      <c r="AL19" s="31">
        <f>'Sheet 1'!Q38+3612.84615384615</f>
        <v>57932.692307692305</v>
      </c>
      <c r="AM19" s="31">
        <f>'Sheet 1'!Q38+10031.8461538462</f>
        <v>64351.692307692356</v>
      </c>
      <c r="AN19" s="31">
        <f>'Sheet 1'!Q38+0</f>
        <v>54319.846153846156</v>
      </c>
      <c r="AO19" s="31">
        <f>'Sheet 1'!Q38+3070.38461538462</f>
        <v>57390.230769230773</v>
      </c>
      <c r="AP19" s="31">
        <f>'Sheet 1'!Q38+9616.76923076923</f>
        <v>63936.61538461539</v>
      </c>
      <c r="AQ19" s="31">
        <f>'Sheet 1'!Q38+21975.6923076923</f>
        <v>76295.538461538454</v>
      </c>
    </row>
    <row r="20" spans="2:43" x14ac:dyDescent="0.25">
      <c r="B20" s="29" t="str">
        <f>'Sheet 1'!A39</f>
        <v>ES62</v>
      </c>
      <c r="C20" s="31">
        <f>'Sheet 1'!Q39+92373.0714285714</f>
        <v>99207.686813186796</v>
      </c>
      <c r="D20" s="31">
        <f>'Sheet 1'!Q39+21112.0714285714</f>
        <v>27946.686813186781</v>
      </c>
      <c r="E20" s="31">
        <f>'Sheet 1'!Q39+16376.7142857143</f>
        <v>23211.329670329687</v>
      </c>
      <c r="F20" s="31">
        <f>'Sheet 1'!Q39+31033.0714285714</f>
        <v>37867.686813186781</v>
      </c>
      <c r="G20" s="32">
        <f>'Sheet 1'!Q39+64769.6428571429</f>
        <v>71604.258241758289</v>
      </c>
      <c r="H20" s="32">
        <f>'Sheet 1'!Q39+13097.7857142857</f>
        <v>19932.401098901086</v>
      </c>
      <c r="I20" s="32">
        <f>'Sheet 1'!Q39+4847.78571428571</f>
        <v>11682.401098901095</v>
      </c>
      <c r="J20" s="32">
        <f>'Sheet 1'!Q39+34494.8571428571</f>
        <v>41329.472527472484</v>
      </c>
      <c r="K20" s="32">
        <f>'Sheet 1'!Q39+490.454545454545</f>
        <v>7325.0699300699298</v>
      </c>
      <c r="L20" s="31">
        <f>'Sheet 1'!Q39+20973.2142857143</f>
        <v>27807.829670329687</v>
      </c>
      <c r="M20" s="31">
        <f>'Sheet 1'!Q39+21140.3846153846</f>
        <v>27974.999999999985</v>
      </c>
      <c r="N20" s="31">
        <f>'Sheet 1'!Q39+18109</f>
        <v>24943.615384615383</v>
      </c>
      <c r="O20" s="31">
        <f>'Sheet 1'!Q39+3187.38461538462</f>
        <v>10022.000000000004</v>
      </c>
      <c r="P20" s="31">
        <f>'Sheet 1'!Q39+23812.3846153846</f>
        <v>30646.999999999985</v>
      </c>
      <c r="Q20" s="31">
        <f>'Sheet 1'!Q39+47611.7692307692</f>
        <v>54446.384615384581</v>
      </c>
      <c r="R20" s="31">
        <f>'Sheet 1'!Q39+37304.2307692308</f>
        <v>44138.846153846185</v>
      </c>
      <c r="S20" s="31">
        <f>'Sheet 1'!Q39+64363.3076923077</f>
        <v>71197.923076923093</v>
      </c>
      <c r="T20" s="31">
        <f>'Sheet 1'!Q39+0</f>
        <v>6834.6153846153848</v>
      </c>
      <c r="U20" s="31">
        <f>'Sheet 1'!Q39+1180.92307692308</f>
        <v>8015.5384615384646</v>
      </c>
      <c r="V20" s="31">
        <f>'Sheet 1'!Q39+58352.6923076923</f>
        <v>65187.307692307681</v>
      </c>
      <c r="W20" s="31">
        <f>'Sheet 1'!Q39+37197.3076923077</f>
        <v>44031.923076923085</v>
      </c>
      <c r="X20" s="31">
        <f>'Sheet 1'!Q39+21637.1538461538</f>
        <v>28471.769230769183</v>
      </c>
      <c r="Y20" s="31">
        <f>'Sheet 1'!Q39+6315.69230769231</f>
        <v>13150.307692307695</v>
      </c>
      <c r="Z20" s="31">
        <f>'Sheet 1'!Q39+7478.07692307692</f>
        <v>14312.692307692305</v>
      </c>
      <c r="AA20" s="31">
        <f>'Sheet 1'!Q39+5082.69230769231</f>
        <v>11917.307692307695</v>
      </c>
      <c r="AB20" s="31">
        <f>'Sheet 1'!Q39+4161.76923076923</f>
        <v>10996.384615384613</v>
      </c>
      <c r="AC20" s="31">
        <f>'Sheet 1'!Q39+59377</f>
        <v>66211.61538461539</v>
      </c>
      <c r="AD20" s="31">
        <f>'Sheet 1'!Q39+36441.3</f>
        <v>43275.915384615386</v>
      </c>
      <c r="AE20" s="31">
        <f>'Sheet 1'!Q39+32488.5</f>
        <v>39323.115384615383</v>
      </c>
      <c r="AF20" s="31">
        <f>'Sheet 1'!Q39+7648.3</f>
        <v>14482.915384615386</v>
      </c>
      <c r="AG20" s="31">
        <f>'Sheet 1'!Q39+2537.46153846154</f>
        <v>9372.0769230769256</v>
      </c>
      <c r="AH20" s="31">
        <f>'Sheet 1'!Q39+382.384615384615</f>
        <v>7217</v>
      </c>
      <c r="AI20" s="31">
        <f>'Sheet 1'!Q39+64059.7692307692</f>
        <v>70894.384615384581</v>
      </c>
      <c r="AJ20" s="31">
        <f>'Sheet 1'!Q39+296670.307692308</f>
        <v>303504.92307692335</v>
      </c>
      <c r="AK20" s="31">
        <f>'Sheet 1'!Q39+22988.6153846154</f>
        <v>29823.230769230788</v>
      </c>
      <c r="AL20" s="31">
        <f>'Sheet 1'!Q39+3612.84615384615</f>
        <v>10447.461538461535</v>
      </c>
      <c r="AM20" s="31">
        <f>'Sheet 1'!Q39+10031.8461538462</f>
        <v>16866.461538461583</v>
      </c>
      <c r="AN20" s="31">
        <f>'Sheet 1'!Q39+0</f>
        <v>6834.6153846153848</v>
      </c>
      <c r="AO20" s="31">
        <f>'Sheet 1'!Q39+3070.38461538462</f>
        <v>9905.0000000000036</v>
      </c>
      <c r="AP20" s="31">
        <f>'Sheet 1'!Q39+9616.76923076923</f>
        <v>16451.384615384617</v>
      </c>
      <c r="AQ20" s="31">
        <f>'Sheet 1'!Q39+21975.6923076923</f>
        <v>28810.307692307688</v>
      </c>
    </row>
    <row r="21" spans="2:43" x14ac:dyDescent="0.25">
      <c r="B21" s="29" t="str">
        <f>'Sheet 1'!A41</f>
        <v>FRD1</v>
      </c>
      <c r="C21" s="31">
        <f>'Sheet 1'!Q41+92373.0714285714</f>
        <v>94287.994505494484</v>
      </c>
      <c r="D21" s="31">
        <f>'Sheet 1'!Q41+21112.0714285714</f>
        <v>23026.994505494476</v>
      </c>
      <c r="E21" s="31">
        <f>'Sheet 1'!Q41+16376.7142857143</f>
        <v>18291.637362637379</v>
      </c>
      <c r="F21" s="31">
        <f>'Sheet 1'!Q41+31033.0714285714</f>
        <v>32947.994505494476</v>
      </c>
      <c r="G21" s="32">
        <f>'Sheet 1'!Q41+64769.6428571429</f>
        <v>66684.565934065977</v>
      </c>
      <c r="H21" s="32">
        <f>'Sheet 1'!Q41+13097.7857142857</f>
        <v>15012.708791208775</v>
      </c>
      <c r="I21" s="32">
        <f>'Sheet 1'!Q41+4847.78571428571</f>
        <v>6762.7087912087873</v>
      </c>
      <c r="J21" s="32">
        <f>'Sheet 1'!Q41+34494.8571428571</f>
        <v>36409.780219780179</v>
      </c>
      <c r="K21" s="32">
        <f>'Sheet 1'!Q41+490.454545454545</f>
        <v>2405.3776223776217</v>
      </c>
      <c r="L21" s="31">
        <f>'Sheet 1'!Q41+20973.2142857143</f>
        <v>22888.137362637379</v>
      </c>
      <c r="M21" s="31">
        <f>'Sheet 1'!Q41+21140.3846153846</f>
        <v>23055.307692307677</v>
      </c>
      <c r="N21" s="31">
        <f>'Sheet 1'!Q41+18109</f>
        <v>20023.923076923078</v>
      </c>
      <c r="O21" s="31">
        <f>'Sheet 1'!Q41+3187.38461538462</f>
        <v>5102.3076923076969</v>
      </c>
      <c r="P21" s="31">
        <f>'Sheet 1'!Q41+23812.3846153846</f>
        <v>25727.307692307677</v>
      </c>
      <c r="Q21" s="31">
        <f>'Sheet 1'!Q41+47611.7692307692</f>
        <v>49526.692307692276</v>
      </c>
      <c r="R21" s="31">
        <f>'Sheet 1'!Q41+37304.2307692308</f>
        <v>39219.15384615388</v>
      </c>
      <c r="S21" s="31">
        <f>'Sheet 1'!Q41+64363.3076923077</f>
        <v>66278.23076923078</v>
      </c>
      <c r="T21" s="31">
        <f>'Sheet 1'!Q41+23629.7692307692</f>
        <v>25544.692307692279</v>
      </c>
      <c r="U21" s="29">
        <v>0</v>
      </c>
      <c r="V21" s="31">
        <f>'Sheet 1'!Q41+58352.6923076923</f>
        <v>60267.615384615376</v>
      </c>
      <c r="W21" s="31">
        <f>'Sheet 1'!Q41+37197.3076923077</f>
        <v>39112.23076923078</v>
      </c>
      <c r="X21" s="31">
        <f>'Sheet 1'!Q41+21637.1538461538</f>
        <v>23552.076923076878</v>
      </c>
      <c r="Y21" s="31">
        <f>'Sheet 1'!Q41+6315.69230769231</f>
        <v>8230.6153846153866</v>
      </c>
      <c r="Z21" s="31">
        <f>'Sheet 1'!Q41+7478.07692307692</f>
        <v>9392.9999999999964</v>
      </c>
      <c r="AA21" s="31">
        <f>'Sheet 1'!Q41+5082.69230769231</f>
        <v>6997.6153846153875</v>
      </c>
      <c r="AB21" s="31">
        <f>'Sheet 1'!Q41+4161.76923076923</f>
        <v>6076.6923076923067</v>
      </c>
      <c r="AC21" s="31">
        <f>'Sheet 1'!Q41+59377</f>
        <v>61291.923076923078</v>
      </c>
      <c r="AD21" s="31">
        <f>'Sheet 1'!Q41+36441.3</f>
        <v>38356.223076923081</v>
      </c>
      <c r="AE21" s="31">
        <f>'Sheet 1'!Q41+32488.5</f>
        <v>34403.423076923078</v>
      </c>
      <c r="AF21" s="31">
        <f>'Sheet 1'!Q41+7648.3</f>
        <v>9563.2230769230773</v>
      </c>
      <c r="AG21" s="31">
        <f>'Sheet 1'!Q41+2537.46153846154</f>
        <v>4452.3846153846171</v>
      </c>
      <c r="AH21" s="31">
        <f>'Sheet 1'!Q41+382.384615384615</f>
        <v>2297.3076923076919</v>
      </c>
      <c r="AI21" s="31">
        <f>'Sheet 1'!Q41+64059.7692307692</f>
        <v>65974.692307692269</v>
      </c>
      <c r="AJ21" s="31">
        <f>'Sheet 1'!Q41+296670.307692308</f>
        <v>298585.23076923104</v>
      </c>
      <c r="AK21" s="31">
        <f>'Sheet 1'!Q41+22988.6153846154</f>
        <v>24903.538461538479</v>
      </c>
      <c r="AL21" s="31">
        <f>'Sheet 1'!Q41+3612.84615384615</f>
        <v>5527.7692307692269</v>
      </c>
      <c r="AM21" s="31">
        <f>'Sheet 1'!Q41+10031.8461538462</f>
        <v>11946.769230769276</v>
      </c>
      <c r="AN21" s="31">
        <f>'Sheet 1'!Q41+0</f>
        <v>1914.9230769230769</v>
      </c>
      <c r="AO21" s="31">
        <f>'Sheet 1'!Q41+3070.38461538462</f>
        <v>4985.3076923076969</v>
      </c>
      <c r="AP21" s="31">
        <f>'Sheet 1'!Q41+9616.76923076923</f>
        <v>11531.692307692307</v>
      </c>
      <c r="AQ21" s="31">
        <f>'Sheet 1'!Q41+21975.6923076923</f>
        <v>23890.615384615379</v>
      </c>
    </row>
    <row r="22" spans="2:43" x14ac:dyDescent="0.25">
      <c r="B22" s="29" t="str">
        <f>'Sheet 1'!A42</f>
        <v>FRD2</v>
      </c>
      <c r="C22" s="31">
        <f>'Sheet 1'!Q42+92373.0714285714</f>
        <v>124450.84065934064</v>
      </c>
      <c r="D22" s="31">
        <f>'Sheet 1'!Q42+21112.0714285714</f>
        <v>53189.840659340625</v>
      </c>
      <c r="E22" s="31">
        <f>'Sheet 1'!Q42+16376.7142857143</f>
        <v>48454.483516483531</v>
      </c>
      <c r="F22" s="31">
        <f>'Sheet 1'!Q42+31033.0714285714</f>
        <v>63110.840659340625</v>
      </c>
      <c r="G22" s="32">
        <f>'Sheet 1'!Q42+64769.6428571429</f>
        <v>96847.412087912133</v>
      </c>
      <c r="H22" s="32">
        <f>'Sheet 1'!Q42+13097.7857142857</f>
        <v>45175.55494505493</v>
      </c>
      <c r="I22" s="32">
        <f>'Sheet 1'!Q42+4847.78571428571</f>
        <v>36925.554945054944</v>
      </c>
      <c r="J22" s="32">
        <f>'Sheet 1'!Q42+34494.8571428571</f>
        <v>66572.626373626335</v>
      </c>
      <c r="K22" s="32">
        <f>'Sheet 1'!Q42+490.454545454545</f>
        <v>32568.223776223775</v>
      </c>
      <c r="L22" s="31">
        <f>'Sheet 1'!Q42+20973.2142857143</f>
        <v>53050.983516483531</v>
      </c>
      <c r="M22" s="31">
        <f>'Sheet 1'!Q42+21140.3846153846</f>
        <v>53218.153846153829</v>
      </c>
      <c r="N22" s="31">
        <f>'Sheet 1'!Q42+18109</f>
        <v>50186.769230769234</v>
      </c>
      <c r="O22" s="31">
        <f>'Sheet 1'!Q42+3187.38461538462</f>
        <v>35265.153846153851</v>
      </c>
      <c r="P22" s="31">
        <f>'Sheet 1'!Q42+23812.3846153846</f>
        <v>55890.153846153829</v>
      </c>
      <c r="Q22" s="31">
        <f>'Sheet 1'!Q42+47611.7692307692</f>
        <v>79689.538461538425</v>
      </c>
      <c r="R22" s="31">
        <f>'Sheet 1'!Q42+37304.2307692308</f>
        <v>69382.000000000029</v>
      </c>
      <c r="S22" s="31">
        <f>'Sheet 1'!Q42+64363.3076923077</f>
        <v>96441.076923076937</v>
      </c>
      <c r="T22" s="31">
        <f>'Sheet 1'!Q42+23629.7692307692</f>
        <v>55707.538461538432</v>
      </c>
      <c r="U22" s="31">
        <f>'Sheet 1'!Q42+1180.92307692308</f>
        <v>33258.692307692312</v>
      </c>
      <c r="V22" s="31">
        <f>'Sheet 1'!Q42+0</f>
        <v>32077.76923076923</v>
      </c>
      <c r="W22" s="31">
        <f>'Sheet 1'!Q42+37197.3076923077</f>
        <v>69275.076923076937</v>
      </c>
      <c r="X22" s="31">
        <f>'Sheet 1'!Q42+21637.1538461538</f>
        <v>53714.923076923034</v>
      </c>
      <c r="Y22" s="31">
        <f>'Sheet 1'!Q42+6315.69230769231</f>
        <v>38393.461538461539</v>
      </c>
      <c r="Z22" s="31">
        <f>'Sheet 1'!Q42+7478.07692307692</f>
        <v>39555.846153846149</v>
      </c>
      <c r="AA22" s="31">
        <f>'Sheet 1'!Q42+5082.69230769231</f>
        <v>37160.461538461539</v>
      </c>
      <c r="AB22" s="31">
        <f>'Sheet 1'!Q42+4161.76923076923</f>
        <v>36239.538461538461</v>
      </c>
      <c r="AC22" s="31">
        <f>'Sheet 1'!Q42+59377</f>
        <v>91454.769230769234</v>
      </c>
      <c r="AD22" s="31">
        <f>'Sheet 1'!Q42+36441.3</f>
        <v>68519.069230769237</v>
      </c>
      <c r="AE22" s="31">
        <f>'Sheet 1'!Q42+32488.5</f>
        <v>64566.269230769234</v>
      </c>
      <c r="AF22" s="31">
        <f>'Sheet 1'!Q42+7648.3</f>
        <v>39726.06923076923</v>
      </c>
      <c r="AG22" s="31">
        <f>'Sheet 1'!Q42+2537.46153846154</f>
        <v>34615.230769230773</v>
      </c>
      <c r="AH22" s="31">
        <f>'Sheet 1'!Q42+382.384615384615</f>
        <v>32460.153846153844</v>
      </c>
      <c r="AI22" s="31">
        <f>'Sheet 1'!Q42+64059.7692307692</f>
        <v>96137.538461538425</v>
      </c>
      <c r="AJ22" s="31">
        <f>'Sheet 1'!Q42+296670.307692308</f>
        <v>328748.07692307723</v>
      </c>
      <c r="AK22" s="31">
        <f>'Sheet 1'!Q42+22988.6153846154</f>
        <v>55066.384615384632</v>
      </c>
      <c r="AL22" s="31">
        <f>'Sheet 1'!Q42+3612.84615384615</f>
        <v>35690.615384615383</v>
      </c>
      <c r="AM22" s="31">
        <f>'Sheet 1'!Q42+10031.8461538462</f>
        <v>42109.615384615434</v>
      </c>
      <c r="AN22" s="31">
        <f>'Sheet 1'!Q42+0</f>
        <v>32077.76923076923</v>
      </c>
      <c r="AO22" s="31">
        <f>'Sheet 1'!Q42+3070.38461538462</f>
        <v>35148.153846153851</v>
      </c>
      <c r="AP22" s="31">
        <f>'Sheet 1'!Q42+9616.76923076923</f>
        <v>41694.538461538461</v>
      </c>
      <c r="AQ22" s="31">
        <f>'Sheet 1'!Q42+21975.6923076923</f>
        <v>54053.461538461532</v>
      </c>
    </row>
    <row r="23" spans="2:43" x14ac:dyDescent="0.25">
      <c r="B23" s="29" t="str">
        <f>'Sheet 1'!A44</f>
        <v>FRE1</v>
      </c>
      <c r="C23" s="31">
        <f>'Sheet 1'!Q44+92373.0714285714</f>
        <v>115669.60989010986</v>
      </c>
      <c r="D23" s="31">
        <f>'Sheet 1'!Q44+21112.0714285714</f>
        <v>44408.609890109859</v>
      </c>
      <c r="E23" s="31">
        <f>'Sheet 1'!Q44+16376.7142857143</f>
        <v>39673.252747252758</v>
      </c>
      <c r="F23" s="31">
        <f>'Sheet 1'!Q44+31033.0714285714</f>
        <v>54329.609890109859</v>
      </c>
      <c r="G23" s="32">
        <f>'Sheet 1'!Q44+64769.6428571429</f>
        <v>88066.181318681367</v>
      </c>
      <c r="H23" s="32">
        <f>'Sheet 1'!Q44+13097.7857142857</f>
        <v>36394.324175824164</v>
      </c>
      <c r="I23" s="32">
        <f>'Sheet 1'!Q44+4847.78571428571</f>
        <v>28144.324175824171</v>
      </c>
      <c r="J23" s="32">
        <f>'Sheet 1'!Q44+34494.8571428571</f>
        <v>57791.395604395562</v>
      </c>
      <c r="K23" s="32">
        <f>'Sheet 1'!Q44+490.454545454545</f>
        <v>23786.993006993005</v>
      </c>
      <c r="L23" s="31">
        <f>'Sheet 1'!Q44+20973.2142857143</f>
        <v>44269.752747252758</v>
      </c>
      <c r="M23" s="31">
        <f>'Sheet 1'!Q44+21140.3846153846</f>
        <v>44436.923076923063</v>
      </c>
      <c r="N23" s="31">
        <f>'Sheet 1'!Q44+18109</f>
        <v>41405.538461538461</v>
      </c>
      <c r="O23" s="31">
        <f>'Sheet 1'!Q44+3187.38461538462</f>
        <v>26483.923076923082</v>
      </c>
      <c r="P23" s="31">
        <f>'Sheet 1'!Q44+23812.3846153846</f>
        <v>47108.923076923063</v>
      </c>
      <c r="Q23" s="31">
        <f>'Sheet 1'!Q44+47611.7692307692</f>
        <v>70908.307692307659</v>
      </c>
      <c r="R23" s="31">
        <f>'Sheet 1'!Q44+37304.2307692308</f>
        <v>60600.769230769263</v>
      </c>
      <c r="S23" s="31">
        <f>'Sheet 1'!Q44+64363.3076923077</f>
        <v>87659.846153846156</v>
      </c>
      <c r="T23" s="31">
        <f>'Sheet 1'!Q44+23629.7692307692</f>
        <v>46926.307692307659</v>
      </c>
      <c r="U23" s="31">
        <f>'Sheet 1'!Q44+1180.92307692308</f>
        <v>24477.461538461543</v>
      </c>
      <c r="V23" s="31">
        <f>'Sheet 1'!Q44+58352.6923076923</f>
        <v>81649.230769230751</v>
      </c>
      <c r="W23" s="29">
        <v>0</v>
      </c>
      <c r="X23" s="31">
        <f>'Sheet 1'!Q44+21637.1538461538</f>
        <v>44933.692307692261</v>
      </c>
      <c r="Y23" s="31">
        <f>'Sheet 1'!Q44+6315.69230769231</f>
        <v>29612.230769230773</v>
      </c>
      <c r="Z23" s="31">
        <f>'Sheet 1'!Q44+7478.07692307692</f>
        <v>30774.615384615383</v>
      </c>
      <c r="AA23" s="31">
        <f>'Sheet 1'!Q44+5082.69230769231</f>
        <v>28379.230769230773</v>
      </c>
      <c r="AB23" s="31">
        <f>'Sheet 1'!Q44+4161.76923076923</f>
        <v>27458.307692307691</v>
      </c>
      <c r="AC23" s="31">
        <f>'Sheet 1'!Q44+59377</f>
        <v>82673.538461538468</v>
      </c>
      <c r="AD23" s="31">
        <f>'Sheet 1'!Q44+36441.3</f>
        <v>59737.838461538464</v>
      </c>
      <c r="AE23" s="31">
        <f>'Sheet 1'!Q44+32488.5</f>
        <v>55785.038461538461</v>
      </c>
      <c r="AF23" s="31">
        <f>'Sheet 1'!Q44+7648.3</f>
        <v>30944.83846153846</v>
      </c>
      <c r="AG23" s="31">
        <f>'Sheet 1'!Q44+2537.46153846154</f>
        <v>25834</v>
      </c>
      <c r="AH23" s="31">
        <f>'Sheet 1'!Q44+382.384615384615</f>
        <v>23678.923076923074</v>
      </c>
      <c r="AI23" s="31">
        <f>'Sheet 1'!Q44+64059.7692307692</f>
        <v>87356.307692307659</v>
      </c>
      <c r="AJ23" s="31">
        <f>'Sheet 1'!Q44+296670.307692308</f>
        <v>319966.84615384642</v>
      </c>
      <c r="AK23" s="31">
        <f>'Sheet 1'!Q44+22988.6153846154</f>
        <v>46285.153846153858</v>
      </c>
      <c r="AL23" s="31">
        <f>'Sheet 1'!Q44+3612.84615384615</f>
        <v>26909.38461538461</v>
      </c>
      <c r="AM23" s="31">
        <f>'Sheet 1'!Q44+10031.8461538462</f>
        <v>33328.384615384661</v>
      </c>
      <c r="AN23" s="31">
        <f>'Sheet 1'!Q44+0</f>
        <v>23296.538461538461</v>
      </c>
      <c r="AO23" s="31">
        <f>'Sheet 1'!Q44+3070.38461538462</f>
        <v>26366.923076923082</v>
      </c>
      <c r="AP23" s="31">
        <f>'Sheet 1'!Q44+9616.76923076923</f>
        <v>32913.307692307688</v>
      </c>
      <c r="AQ23" s="31">
        <f>'Sheet 1'!Q44+21975.6923076923</f>
        <v>45272.230769230766</v>
      </c>
    </row>
    <row r="24" spans="2:43" x14ac:dyDescent="0.25">
      <c r="B24" s="29" t="str">
        <f>'Sheet 1'!A46</f>
        <v>FRG0</v>
      </c>
      <c r="C24" s="31">
        <f>'Sheet 1'!Q46+92373.0714285714</f>
        <v>101144.60989010986</v>
      </c>
      <c r="D24" s="31">
        <f>'Sheet 1'!Q46+21112.0714285714</f>
        <v>29883.609890109859</v>
      </c>
      <c r="E24" s="31">
        <f>'Sheet 1'!Q46+16376.7142857143</f>
        <v>25148.252747252762</v>
      </c>
      <c r="F24" s="31">
        <f>'Sheet 1'!Q46+31033.0714285714</f>
        <v>39804.609890109859</v>
      </c>
      <c r="G24" s="32">
        <f>'Sheet 1'!Q46+64769.6428571429</f>
        <v>73541.181318681367</v>
      </c>
      <c r="H24" s="32">
        <f>'Sheet 1'!Q46+13097.7857142857</f>
        <v>21869.32417582416</v>
      </c>
      <c r="I24" s="32">
        <f>'Sheet 1'!Q46+4847.78571428571</f>
        <v>13619.324175824171</v>
      </c>
      <c r="J24" s="32">
        <f>'Sheet 1'!Q46+34494.8571428571</f>
        <v>43266.395604395562</v>
      </c>
      <c r="K24" s="32">
        <f>'Sheet 1'!Q46+490.454545454545</f>
        <v>9261.9930069930051</v>
      </c>
      <c r="L24" s="31">
        <f>'Sheet 1'!Q46+20973.2142857143</f>
        <v>29744.752747252762</v>
      </c>
      <c r="M24" s="31">
        <f>'Sheet 1'!Q46+21140.3846153846</f>
        <v>29911.92307692306</v>
      </c>
      <c r="N24" s="31">
        <f>'Sheet 1'!Q46+18109</f>
        <v>26880.538461538461</v>
      </c>
      <c r="O24" s="31">
        <f>'Sheet 1'!Q46+3187.38461538462</f>
        <v>11958.923076923082</v>
      </c>
      <c r="P24" s="31">
        <f>'Sheet 1'!Q46+23812.3846153846</f>
        <v>32583.92307692306</v>
      </c>
      <c r="Q24" s="31">
        <f>'Sheet 1'!Q46+47611.7692307692</f>
        <v>56383.307692307659</v>
      </c>
      <c r="R24" s="31">
        <f>'Sheet 1'!Q46+37304.2307692308</f>
        <v>46075.769230769263</v>
      </c>
      <c r="S24" s="31">
        <f>'Sheet 1'!Q46+64363.3076923077</f>
        <v>73134.846153846156</v>
      </c>
      <c r="T24" s="31">
        <f>'Sheet 1'!Q46+23629.7692307692</f>
        <v>32401.307692307662</v>
      </c>
      <c r="U24" s="31">
        <f>'Sheet 1'!Q46+1180.92307692308</f>
        <v>9952.4615384615408</v>
      </c>
      <c r="V24" s="31">
        <f>'Sheet 1'!Q46+58352.6923076923</f>
        <v>67124.230769230751</v>
      </c>
      <c r="W24" s="31">
        <f>'Sheet 1'!Q46+37197.3076923077</f>
        <v>45968.846153846163</v>
      </c>
      <c r="X24" s="29">
        <v>0</v>
      </c>
      <c r="Y24" s="31">
        <f>'Sheet 1'!Q46+6315.69230769231</f>
        <v>15087.230769230771</v>
      </c>
      <c r="Z24" s="31">
        <f>'Sheet 1'!Q46+7478.07692307692</f>
        <v>16249.615384615381</v>
      </c>
      <c r="AA24" s="31">
        <f>'Sheet 1'!Q46+5082.69230769231</f>
        <v>13854.230769230771</v>
      </c>
      <c r="AB24" s="31">
        <f>'Sheet 1'!Q46+4161.76923076923</f>
        <v>12933.307692307691</v>
      </c>
      <c r="AC24" s="31">
        <f>'Sheet 1'!Q46+59377</f>
        <v>68148.538461538468</v>
      </c>
      <c r="AD24" s="31">
        <f>'Sheet 1'!Q46+36441.3</f>
        <v>45212.838461538464</v>
      </c>
      <c r="AE24" s="31">
        <f>'Sheet 1'!Q46+32488.5</f>
        <v>41260.038461538461</v>
      </c>
      <c r="AF24" s="31">
        <f>'Sheet 1'!Q46+7648.3</f>
        <v>16419.83846153846</v>
      </c>
      <c r="AG24" s="31">
        <f>'Sheet 1'!Q46+2537.46153846154</f>
        <v>11309</v>
      </c>
      <c r="AH24" s="31">
        <f>'Sheet 1'!Q46+382.384615384615</f>
        <v>9153.9230769230762</v>
      </c>
      <c r="AI24" s="31">
        <f>'Sheet 1'!Q46+64059.7692307692</f>
        <v>72831.307692307659</v>
      </c>
      <c r="AJ24" s="31">
        <f>'Sheet 1'!Q46+296670.307692308</f>
        <v>305441.84615384642</v>
      </c>
      <c r="AK24" s="31">
        <f>'Sheet 1'!Q46+22988.6153846154</f>
        <v>31760.153846153862</v>
      </c>
      <c r="AL24" s="31">
        <f>'Sheet 1'!Q46+3612.84615384615</f>
        <v>12384.384615384612</v>
      </c>
      <c r="AM24" s="31">
        <f>'Sheet 1'!Q46+10031.8461538462</f>
        <v>18803.384615384661</v>
      </c>
      <c r="AN24" s="31">
        <f>'Sheet 1'!Q46+0</f>
        <v>8771.538461538461</v>
      </c>
      <c r="AO24" s="31">
        <f>'Sheet 1'!Q46+3070.38461538462</f>
        <v>11841.923076923082</v>
      </c>
      <c r="AP24" s="31">
        <f>'Sheet 1'!Q46+9616.76923076923</f>
        <v>18388.307692307691</v>
      </c>
      <c r="AQ24" s="31">
        <f>'Sheet 1'!Q46+21975.6923076923</f>
        <v>30747.230769230762</v>
      </c>
    </row>
    <row r="25" spans="2:43" x14ac:dyDescent="0.25">
      <c r="B25" s="29" t="str">
        <f>'Sheet 1'!A48</f>
        <v>FRH0</v>
      </c>
      <c r="C25" s="31">
        <f>'Sheet 1'!Q48+92373.0714285714</f>
        <v>93286.609890109874</v>
      </c>
      <c r="D25" s="31">
        <f>'Sheet 1'!Q48+21112.0714285714</f>
        <v>22025.609890109859</v>
      </c>
      <c r="E25" s="31">
        <f>'Sheet 1'!Q48+16376.7142857143</f>
        <v>17290.252747252762</v>
      </c>
      <c r="F25" s="31">
        <f>'Sheet 1'!Q48+31033.0714285714</f>
        <v>31946.609890109859</v>
      </c>
      <c r="G25" s="32">
        <f>'Sheet 1'!Q48+64769.6428571429</f>
        <v>65683.181318681367</v>
      </c>
      <c r="H25" s="32">
        <f>'Sheet 1'!Q48+13097.7857142857</f>
        <v>14011.32417582416</v>
      </c>
      <c r="I25" s="32">
        <f>'Sheet 1'!Q48+4847.78571428571</f>
        <v>5761.324175824172</v>
      </c>
      <c r="J25" s="32">
        <f>'Sheet 1'!Q48+34494.8571428571</f>
        <v>35408.395604395562</v>
      </c>
      <c r="K25" s="32">
        <f>'Sheet 1'!Q48+490.454545454545</f>
        <v>1403.9930069930065</v>
      </c>
      <c r="L25" s="31">
        <f>'Sheet 1'!Q48+20973.2142857143</f>
        <v>21886.752747252762</v>
      </c>
      <c r="M25" s="31">
        <f>'Sheet 1'!Q48+21140.3846153846</f>
        <v>22053.92307692306</v>
      </c>
      <c r="N25" s="31">
        <f>'Sheet 1'!Q48+18109</f>
        <v>19022.538461538461</v>
      </c>
      <c r="O25" s="31">
        <f>'Sheet 1'!Q48+3187.38461538462</f>
        <v>4100.9230769230817</v>
      </c>
      <c r="P25" s="31">
        <f>'Sheet 1'!Q48+23812.3846153846</f>
        <v>24725.92307692306</v>
      </c>
      <c r="Q25" s="31">
        <f>'Sheet 1'!Q48+47611.7692307692</f>
        <v>48525.307692307659</v>
      </c>
      <c r="R25" s="31">
        <f>'Sheet 1'!Q48+37304.2307692308</f>
        <v>38217.769230769263</v>
      </c>
      <c r="S25" s="31">
        <f>'Sheet 1'!Q48+64363.3076923077</f>
        <v>65276.846153846163</v>
      </c>
      <c r="T25" s="31">
        <f>'Sheet 1'!Q48+23629.7692307692</f>
        <v>24543.307692307662</v>
      </c>
      <c r="U25" s="31">
        <f>'Sheet 1'!Q48+1180.92307692308</f>
        <v>2094.4615384615417</v>
      </c>
      <c r="V25" s="31">
        <f>'Sheet 1'!Q48+58352.6923076923</f>
        <v>59266.230769230759</v>
      </c>
      <c r="W25" s="31">
        <f>'Sheet 1'!Q48+37197.3076923077</f>
        <v>38110.846153846163</v>
      </c>
      <c r="X25" s="31">
        <f>'Sheet 1'!Q48+21637.1538461538</f>
        <v>22550.692307692261</v>
      </c>
      <c r="Y25" s="29">
        <v>0</v>
      </c>
      <c r="Z25" s="31">
        <f>'Sheet 1'!Q48+7478.07692307692</f>
        <v>8391.6153846153811</v>
      </c>
      <c r="AA25" s="31">
        <f>'Sheet 1'!Q48+5082.69230769231</f>
        <v>5996.2307692307722</v>
      </c>
      <c r="AB25" s="31">
        <f>'Sheet 1'!Q48+4161.76923076923</f>
        <v>5075.3076923076915</v>
      </c>
      <c r="AC25" s="31">
        <f>'Sheet 1'!Q48+59377</f>
        <v>60290.538461538461</v>
      </c>
      <c r="AD25" s="31">
        <f>'Sheet 1'!Q48+36441.3</f>
        <v>37354.838461538464</v>
      </c>
      <c r="AE25" s="31">
        <f>'Sheet 1'!Q48+32488.5</f>
        <v>33402.038461538461</v>
      </c>
      <c r="AF25" s="31">
        <f>'Sheet 1'!Q48+7648.3</f>
        <v>8561.8384615384621</v>
      </c>
      <c r="AG25" s="31">
        <f>'Sheet 1'!Q48+2537.46153846154</f>
        <v>3451.0000000000014</v>
      </c>
      <c r="AH25" s="31">
        <f>'Sheet 1'!Q48+382.384615384615</f>
        <v>1295.9230769230767</v>
      </c>
      <c r="AI25" s="31">
        <f>'Sheet 1'!Q48+64059.7692307692</f>
        <v>64973.307692307659</v>
      </c>
      <c r="AJ25" s="31">
        <f>'Sheet 1'!Q48+296670.307692308</f>
        <v>297583.84615384642</v>
      </c>
      <c r="AK25" s="31">
        <f>'Sheet 1'!Q48+22988.6153846154</f>
        <v>23902.153846153862</v>
      </c>
      <c r="AL25" s="31">
        <f>'Sheet 1'!Q48+3612.84615384615</f>
        <v>4526.3846153846116</v>
      </c>
      <c r="AM25" s="31">
        <f>'Sheet 1'!Q48+10031.8461538462</f>
        <v>10945.384615384661</v>
      </c>
      <c r="AN25" s="31">
        <f>'Sheet 1'!Q48+0</f>
        <v>913.53846153846155</v>
      </c>
      <c r="AO25" s="31">
        <f>'Sheet 1'!Q48+3070.38461538462</f>
        <v>3983.9230769230812</v>
      </c>
      <c r="AP25" s="31">
        <f>'Sheet 1'!Q48+9616.76923076923</f>
        <v>10530.307692307691</v>
      </c>
      <c r="AQ25" s="31">
        <f>'Sheet 1'!Q48+21975.6923076923</f>
        <v>22889.230769230762</v>
      </c>
    </row>
    <row r="26" spans="2:43" x14ac:dyDescent="0.25">
      <c r="B26" s="29" t="str">
        <f>'Sheet 1'!A50</f>
        <v>FRI1</v>
      </c>
      <c r="C26" s="31">
        <f>'Sheet 1'!Q50+92373.0714285714</f>
        <v>96218.532967032937</v>
      </c>
      <c r="D26" s="31">
        <f>'Sheet 1'!Q50+21112.0714285714</f>
        <v>24957.532967032937</v>
      </c>
      <c r="E26" s="31">
        <f>'Sheet 1'!Q50+16376.7142857143</f>
        <v>20222.17582417584</v>
      </c>
      <c r="F26" s="31">
        <f>'Sheet 1'!Q50+31033.0714285714</f>
        <v>34878.532967032937</v>
      </c>
      <c r="G26" s="32">
        <f>'Sheet 1'!Q50+64769.6428571429</f>
        <v>68615.10439560443</v>
      </c>
      <c r="H26" s="32">
        <f>'Sheet 1'!Q50+13097.7857142857</f>
        <v>16943.247252747238</v>
      </c>
      <c r="I26" s="32">
        <f>'Sheet 1'!Q50+4847.78571428571</f>
        <v>8693.2472527472491</v>
      </c>
      <c r="J26" s="32">
        <f>'Sheet 1'!Q50+34494.8571428571</f>
        <v>38340.31868131864</v>
      </c>
      <c r="K26" s="32">
        <f>'Sheet 1'!Q50+490.454545454545</f>
        <v>4335.9160839160832</v>
      </c>
      <c r="L26" s="31">
        <f>'Sheet 1'!Q50+20973.2142857143</f>
        <v>24818.67582417584</v>
      </c>
      <c r="M26" s="31">
        <f>'Sheet 1'!Q50+21140.3846153846</f>
        <v>24985.846153846138</v>
      </c>
      <c r="N26" s="31">
        <f>'Sheet 1'!Q50+18109</f>
        <v>21954.461538461539</v>
      </c>
      <c r="O26" s="31">
        <f>'Sheet 1'!Q50+3187.38461538462</f>
        <v>7032.8461538461579</v>
      </c>
      <c r="P26" s="31">
        <f>'Sheet 1'!Q50+23812.3846153846</f>
        <v>27657.846153846138</v>
      </c>
      <c r="Q26" s="31">
        <f>'Sheet 1'!Q50+47611.7692307692</f>
        <v>51457.230769230737</v>
      </c>
      <c r="R26" s="31">
        <f>'Sheet 1'!Q50+37304.2307692308</f>
        <v>41149.692307692341</v>
      </c>
      <c r="S26" s="31">
        <f>'Sheet 1'!Q50+64363.3076923077</f>
        <v>68208.769230769234</v>
      </c>
      <c r="T26" s="31">
        <f>'Sheet 1'!Q50+23629.7692307692</f>
        <v>27475.23076923074</v>
      </c>
      <c r="U26" s="31">
        <f>'Sheet 1'!Q50+1180.92307692308</f>
        <v>5026.3846153846189</v>
      </c>
      <c r="V26" s="31">
        <f>'Sheet 1'!Q50+58352.6923076923</f>
        <v>62198.153846153837</v>
      </c>
      <c r="W26" s="31">
        <f>'Sheet 1'!Q50+37197.3076923077</f>
        <v>41042.769230769241</v>
      </c>
      <c r="X26" s="31">
        <f>'Sheet 1'!Q50+21637.1538461538</f>
        <v>25482.615384615339</v>
      </c>
      <c r="Y26" s="31">
        <f>'Sheet 1'!Q50+6315.69230769231</f>
        <v>10161.153846153849</v>
      </c>
      <c r="Z26" s="29">
        <v>0</v>
      </c>
      <c r="AA26" s="31">
        <f>'Sheet 1'!Q50+5082.69230769231</f>
        <v>8928.1538461538494</v>
      </c>
      <c r="AB26" s="31">
        <f>'Sheet 1'!Q50+4161.76923076923</f>
        <v>8007.2307692307677</v>
      </c>
      <c r="AC26" s="31">
        <f>'Sheet 1'!Q50+59377</f>
        <v>63222.461538461539</v>
      </c>
      <c r="AD26" s="31">
        <f>'Sheet 1'!Q50+36441.3</f>
        <v>40286.761538461542</v>
      </c>
      <c r="AE26" s="31">
        <f>'Sheet 1'!Q50+32488.5</f>
        <v>36333.961538461539</v>
      </c>
      <c r="AF26" s="31">
        <f>'Sheet 1'!Q50+7648.3</f>
        <v>11493.761538461538</v>
      </c>
      <c r="AG26" s="31">
        <f>'Sheet 1'!Q50+2537.46153846154</f>
        <v>6382.923076923078</v>
      </c>
      <c r="AH26" s="31">
        <f>'Sheet 1'!Q50+382.384615384615</f>
        <v>4227.8461538461534</v>
      </c>
      <c r="AI26" s="31">
        <f>'Sheet 1'!Q50+64059.7692307692</f>
        <v>67905.230769230737</v>
      </c>
      <c r="AJ26" s="31">
        <f>'Sheet 1'!Q50+296670.307692308</f>
        <v>300515.76923076954</v>
      </c>
      <c r="AK26" s="31">
        <f>'Sheet 1'!Q50+22988.6153846154</f>
        <v>26834.07692307694</v>
      </c>
      <c r="AL26" s="31">
        <f>'Sheet 1'!Q50+3612.84615384615</f>
        <v>7458.3076923076887</v>
      </c>
      <c r="AM26" s="31">
        <f>'Sheet 1'!Q50+10031.8461538462</f>
        <v>13877.307692307739</v>
      </c>
      <c r="AN26" s="31">
        <f>'Sheet 1'!Q50+0</f>
        <v>3845.4615384615386</v>
      </c>
      <c r="AO26" s="31">
        <f>'Sheet 1'!Q50+3070.38461538462</f>
        <v>6915.8461538461579</v>
      </c>
      <c r="AP26" s="31">
        <f>'Sheet 1'!Q50+9616.76923076923</f>
        <v>13462.23076923077</v>
      </c>
      <c r="AQ26" s="31">
        <f>'Sheet 1'!Q50+21975.6923076923</f>
        <v>25821.15384615384</v>
      </c>
    </row>
    <row r="27" spans="2:43" x14ac:dyDescent="0.25">
      <c r="B27" s="29" t="str">
        <f>'Sheet 1'!A51</f>
        <v>FRI3</v>
      </c>
      <c r="C27" s="31">
        <f>'Sheet 1'!Q51+92373.0714285714</f>
        <v>96180.379120879094</v>
      </c>
      <c r="D27" s="31">
        <f>'Sheet 1'!Q51+21112.0714285714</f>
        <v>24919.37912087909</v>
      </c>
      <c r="E27" s="31">
        <f>'Sheet 1'!Q51+16376.7142857143</f>
        <v>20184.021978021992</v>
      </c>
      <c r="F27" s="31">
        <f>'Sheet 1'!Q51+31033.0714285714</f>
        <v>34840.379120879094</v>
      </c>
      <c r="G27" s="32">
        <f>'Sheet 1'!Q51+64769.6428571429</f>
        <v>68576.950549450587</v>
      </c>
      <c r="H27" s="32">
        <f>'Sheet 1'!Q51+13097.7857142857</f>
        <v>16905.093406593391</v>
      </c>
      <c r="I27" s="32">
        <f>'Sheet 1'!Q51+4847.78571428571</f>
        <v>8655.0934065934016</v>
      </c>
      <c r="J27" s="32">
        <f>'Sheet 1'!Q51+34494.8571428571</f>
        <v>38302.164835164796</v>
      </c>
      <c r="K27" s="32">
        <f>'Sheet 1'!Q51+490.454545454545</f>
        <v>4297.7622377622374</v>
      </c>
      <c r="L27" s="31">
        <f>'Sheet 1'!Q51+20973.2142857143</f>
        <v>24780.521978021992</v>
      </c>
      <c r="M27" s="31">
        <f>'Sheet 1'!Q51+21140.3846153846</f>
        <v>24947.69230769229</v>
      </c>
      <c r="N27" s="31">
        <f>'Sheet 1'!Q51+18109</f>
        <v>21916.307692307691</v>
      </c>
      <c r="O27" s="31">
        <f>'Sheet 1'!Q51+3187.38461538462</f>
        <v>6994.6923076923122</v>
      </c>
      <c r="P27" s="31">
        <f>'Sheet 1'!Q51+23812.3846153846</f>
        <v>27619.69230769229</v>
      </c>
      <c r="Q27" s="31">
        <f>'Sheet 1'!Q51+47611.7692307692</f>
        <v>51419.076923076893</v>
      </c>
      <c r="R27" s="31">
        <f>'Sheet 1'!Q51+37304.2307692308</f>
        <v>41111.538461538497</v>
      </c>
      <c r="S27" s="31">
        <f>'Sheet 1'!Q51+64363.3076923077</f>
        <v>68170.61538461539</v>
      </c>
      <c r="T27" s="31">
        <f>'Sheet 1'!Q51+23629.7692307692</f>
        <v>27437.076923076893</v>
      </c>
      <c r="U27" s="31">
        <f>'Sheet 1'!Q51+1180.92307692308</f>
        <v>4988.2307692307722</v>
      </c>
      <c r="V27" s="31">
        <f>'Sheet 1'!Q51+58352.6923076923</f>
        <v>62159.999999999993</v>
      </c>
      <c r="W27" s="31">
        <f>'Sheet 1'!Q51+37197.3076923077</f>
        <v>41004.615384615397</v>
      </c>
      <c r="X27" s="31">
        <f>'Sheet 1'!Q51+21637.1538461538</f>
        <v>25444.461538461492</v>
      </c>
      <c r="Y27" s="31">
        <f>'Sheet 1'!Q51+6315.69230769231</f>
        <v>10123.000000000004</v>
      </c>
      <c r="Z27" s="31">
        <f>'Sheet 1'!Q51+7478.07692307692</f>
        <v>11285.384615384613</v>
      </c>
      <c r="AA27" s="29">
        <v>0</v>
      </c>
      <c r="AB27" s="31">
        <f>'Sheet 1'!Q51+4161.76923076923</f>
        <v>7969.076923076922</v>
      </c>
      <c r="AC27" s="31">
        <f>'Sheet 1'!Q51+59377</f>
        <v>63184.307692307695</v>
      </c>
      <c r="AD27" s="31">
        <f>'Sheet 1'!Q51+36441.3</f>
        <v>40248.607692307698</v>
      </c>
      <c r="AE27" s="31">
        <f>'Sheet 1'!Q51+32488.5</f>
        <v>36295.807692307695</v>
      </c>
      <c r="AF27" s="31">
        <f>'Sheet 1'!Q51+7648.3</f>
        <v>11455.607692307693</v>
      </c>
      <c r="AG27" s="31">
        <f>'Sheet 1'!Q51+2537.46153846154</f>
        <v>6344.7692307692323</v>
      </c>
      <c r="AH27" s="31">
        <f>'Sheet 1'!Q51+382.384615384615</f>
        <v>4189.6923076923076</v>
      </c>
      <c r="AI27" s="31">
        <f>'Sheet 1'!Q51+64059.7692307692</f>
        <v>67867.076923076893</v>
      </c>
      <c r="AJ27" s="31">
        <f>'Sheet 1'!Q51+296670.307692308</f>
        <v>300477.61538461567</v>
      </c>
      <c r="AK27" s="31">
        <f>'Sheet 1'!Q51+22988.6153846154</f>
        <v>26795.923076923093</v>
      </c>
      <c r="AL27" s="31">
        <f>'Sheet 1'!Q51+3612.84615384615</f>
        <v>7420.1538461538421</v>
      </c>
      <c r="AM27" s="31">
        <f>'Sheet 1'!Q51+10031.8461538462</f>
        <v>13839.153846153891</v>
      </c>
      <c r="AN27" s="31">
        <f>'Sheet 1'!Q51+0</f>
        <v>3807.3076923076924</v>
      </c>
      <c r="AO27" s="31">
        <f>'Sheet 1'!Q51+3070.38461538462</f>
        <v>6877.6923076923122</v>
      </c>
      <c r="AP27" s="31">
        <f>'Sheet 1'!Q51+9616.76923076923</f>
        <v>13424.076923076922</v>
      </c>
      <c r="AQ27" s="31">
        <f>'Sheet 1'!Q51+21975.6923076923</f>
        <v>25782.999999999993</v>
      </c>
    </row>
    <row r="28" spans="2:43" x14ac:dyDescent="0.25">
      <c r="B28" s="29" t="str">
        <f>'Sheet 1'!A53</f>
        <v>FRJ1</v>
      </c>
      <c r="C28" s="31">
        <f>'Sheet 1'!Q53+92373.0714285714</f>
        <v>93649.379120879094</v>
      </c>
      <c r="D28" s="31">
        <f>'Sheet 1'!Q53+21112.0714285714</f>
        <v>22388.37912087909</v>
      </c>
      <c r="E28" s="31">
        <f>'Sheet 1'!Q53+16376.7142857143</f>
        <v>17653.021978021992</v>
      </c>
      <c r="F28" s="31">
        <f>'Sheet 1'!Q53+31033.0714285714</f>
        <v>32309.37912087909</v>
      </c>
      <c r="G28" s="32">
        <f>'Sheet 1'!Q53+64769.6428571429</f>
        <v>66045.950549450587</v>
      </c>
      <c r="H28" s="32">
        <f>'Sheet 1'!Q53+13097.7857142857</f>
        <v>14374.093406593391</v>
      </c>
      <c r="I28" s="32">
        <f>'Sheet 1'!Q53+4847.78571428571</f>
        <v>6124.0934065934025</v>
      </c>
      <c r="J28" s="32">
        <f>'Sheet 1'!Q53+34494.8571428571</f>
        <v>35771.164835164796</v>
      </c>
      <c r="K28" s="32">
        <f>'Sheet 1'!Q53+490.454545454545</f>
        <v>1766.7622377622374</v>
      </c>
      <c r="L28" s="31">
        <f>'Sheet 1'!Q53+20973.2142857143</f>
        <v>22249.521978021992</v>
      </c>
      <c r="M28" s="31">
        <f>'Sheet 1'!Q53+21140.3846153846</f>
        <v>22416.69230769229</v>
      </c>
      <c r="N28" s="31">
        <f>'Sheet 1'!Q53+18109</f>
        <v>19385.307692307691</v>
      </c>
      <c r="O28" s="31">
        <f>'Sheet 1'!Q53+3187.38461538462</f>
        <v>4463.6923076923122</v>
      </c>
      <c r="P28" s="31">
        <f>'Sheet 1'!Q53+23812.3846153846</f>
        <v>25088.69230769229</v>
      </c>
      <c r="Q28" s="31">
        <f>'Sheet 1'!Q53+47611.7692307692</f>
        <v>48888.076923076893</v>
      </c>
      <c r="R28" s="31">
        <f>'Sheet 1'!Q53+37304.2307692308</f>
        <v>38580.538461538497</v>
      </c>
      <c r="S28" s="31">
        <f>'Sheet 1'!Q53+64363.3076923077</f>
        <v>65639.61538461539</v>
      </c>
      <c r="T28" s="31">
        <f>'Sheet 1'!Q53+23629.7692307692</f>
        <v>24906.076923076893</v>
      </c>
      <c r="U28" s="31">
        <f>'Sheet 1'!Q53+1180.92307692308</f>
        <v>2457.2307692307722</v>
      </c>
      <c r="V28" s="31">
        <f>'Sheet 1'!Q53+58352.6923076923</f>
        <v>59628.999999999993</v>
      </c>
      <c r="W28" s="31">
        <f>'Sheet 1'!Q53+37197.3076923077</f>
        <v>38473.615384615397</v>
      </c>
      <c r="X28" s="31">
        <f>'Sheet 1'!Q53+21637.1538461538</f>
        <v>22913.461538461492</v>
      </c>
      <c r="Y28" s="31">
        <f>'Sheet 1'!Q53+6315.69230769231</f>
        <v>7592.0000000000027</v>
      </c>
      <c r="Z28" s="31">
        <f>'Sheet 1'!Q53+7478.07692307692</f>
        <v>8754.3846153846134</v>
      </c>
      <c r="AA28" s="31">
        <f>'Sheet 1'!Q53+5082.69230769231</f>
        <v>6359.0000000000027</v>
      </c>
      <c r="AB28" s="29">
        <v>0</v>
      </c>
      <c r="AC28" s="31">
        <f>'Sheet 1'!Q53+59377</f>
        <v>60653.307692307695</v>
      </c>
      <c r="AD28" s="31">
        <f>'Sheet 1'!Q53+36441.3</f>
        <v>37717.607692307698</v>
      </c>
      <c r="AE28" s="31">
        <f>'Sheet 1'!Q53+32488.5</f>
        <v>33764.807692307695</v>
      </c>
      <c r="AF28" s="31">
        <f>'Sheet 1'!Q53+7648.3</f>
        <v>8924.6076923076926</v>
      </c>
      <c r="AG28" s="31">
        <f>'Sheet 1'!Q53+2537.46153846154</f>
        <v>3813.7692307692323</v>
      </c>
      <c r="AH28" s="31">
        <f>'Sheet 1'!Q53+382.384615384615</f>
        <v>1658.6923076923074</v>
      </c>
      <c r="AI28" s="31">
        <f>'Sheet 1'!Q53+64059.7692307692</f>
        <v>65336.076923076893</v>
      </c>
      <c r="AJ28" s="31">
        <f>'Sheet 1'!Q53+296670.307692308</f>
        <v>297946.61538461567</v>
      </c>
      <c r="AK28" s="31">
        <f>'Sheet 1'!Q53+22988.6153846154</f>
        <v>24264.923076923093</v>
      </c>
      <c r="AL28" s="31">
        <f>'Sheet 1'!Q53+3612.84615384615</f>
        <v>4889.1538461538421</v>
      </c>
      <c r="AM28" s="31">
        <f>'Sheet 1'!Q53+10031.8461538462</f>
        <v>11308.153846153891</v>
      </c>
      <c r="AN28" s="31">
        <f>'Sheet 1'!Q53+0</f>
        <v>1276.3076923076924</v>
      </c>
      <c r="AO28" s="31">
        <f>'Sheet 1'!Q53+3070.38461538462</f>
        <v>4346.6923076923122</v>
      </c>
      <c r="AP28" s="31">
        <f>'Sheet 1'!Q53+9616.76923076923</f>
        <v>10893.076923076922</v>
      </c>
      <c r="AQ28" s="31">
        <f>'Sheet 1'!Q53+21975.6923076923</f>
        <v>23251.999999999993</v>
      </c>
    </row>
    <row r="29" spans="2:43" x14ac:dyDescent="0.25">
      <c r="B29" s="29" t="str">
        <f>'Sheet 2'!A56</f>
        <v>FRF2</v>
      </c>
      <c r="C29" s="31">
        <f>'Sheet 1'!Q54+92373.0714285714</f>
        <v>125745.07142857141</v>
      </c>
      <c r="D29" s="31">
        <f>'Sheet 1'!Q54+21112.0714285714</f>
        <v>54484.071428571398</v>
      </c>
      <c r="E29" s="31">
        <f>'Sheet 1'!Q54+16376.7142857143</f>
        <v>49748.714285714304</v>
      </c>
      <c r="F29" s="31">
        <f>'Sheet 1'!Q54+31033.0714285714</f>
        <v>64405.071428571398</v>
      </c>
      <c r="G29" s="32">
        <f>'Sheet 1'!Q54+64769.6428571429</f>
        <v>98141.642857142899</v>
      </c>
      <c r="H29" s="32">
        <f>'Sheet 1'!Q54+13097.7857142857</f>
        <v>46469.785714285696</v>
      </c>
      <c r="I29" s="32">
        <f>'Sheet 1'!Q54+4847.78571428571</f>
        <v>38219.78571428571</v>
      </c>
      <c r="J29" s="32">
        <f>'Sheet 1'!Q54+34494.8571428571</f>
        <v>67866.857142857101</v>
      </c>
      <c r="K29" s="32">
        <f>'Sheet 1'!Q54+490.454545454545</f>
        <v>33862.454545454544</v>
      </c>
      <c r="L29" s="31">
        <f>'Sheet 1'!Q54+20973.2142857143</f>
        <v>54345.214285714304</v>
      </c>
      <c r="M29" s="31">
        <f>'Sheet 1'!Q54+21140.3846153846</f>
        <v>54512.384615384595</v>
      </c>
      <c r="N29" s="31">
        <f>'Sheet 1'!Q54+18109</f>
        <v>51481</v>
      </c>
      <c r="O29" s="31">
        <f>'Sheet 1'!Q54+3187.38461538462</f>
        <v>36559.384615384617</v>
      </c>
      <c r="P29" s="31">
        <f>'Sheet 1'!Q54+23812.3846153846</f>
        <v>57184.384615384595</v>
      </c>
      <c r="Q29" s="31">
        <f>'Sheet 1'!Q54+47611.7692307692</f>
        <v>80983.76923076919</v>
      </c>
      <c r="R29" s="31">
        <f>'Sheet 1'!Q54+37304.2307692308</f>
        <v>70676.23076923081</v>
      </c>
      <c r="S29" s="31">
        <f>'Sheet 1'!Q54+64363.3076923077</f>
        <v>97735.307692307702</v>
      </c>
      <c r="T29" s="31">
        <f>'Sheet 1'!Q54+23629.7692307692</f>
        <v>57001.769230769205</v>
      </c>
      <c r="U29" s="31">
        <f>'Sheet 1'!Q54+1180.92307692308</f>
        <v>34552.923076923078</v>
      </c>
      <c r="V29" s="31">
        <f>'Sheet 1'!Q54+58352.6923076923</f>
        <v>91724.692307692298</v>
      </c>
      <c r="W29" s="31">
        <f>'Sheet 1'!Q54+37197.3076923077</f>
        <v>70569.307692307702</v>
      </c>
      <c r="X29" s="31">
        <f>'Sheet 1'!Q54+21637.1538461538</f>
        <v>55009.1538461538</v>
      </c>
      <c r="Y29" s="31">
        <f>'Sheet 1'!Q54+6315.69230769231</f>
        <v>39687.692307692312</v>
      </c>
      <c r="Z29" s="31">
        <f>'Sheet 1'!Q54+7478.07692307692</f>
        <v>40850.076923076922</v>
      </c>
      <c r="AA29" s="31">
        <f>'Sheet 1'!Q54+5082.69230769231</f>
        <v>38454.692307692312</v>
      </c>
      <c r="AB29" s="31">
        <f>'Sheet 1'!Q54+4161.76923076923</f>
        <v>37533.769230769227</v>
      </c>
      <c r="AC29" s="29">
        <v>0</v>
      </c>
      <c r="AD29" s="31">
        <f>'Sheet 1'!Q54+36441.3</f>
        <v>69813.3</v>
      </c>
      <c r="AE29" s="31">
        <f>'Sheet 1'!Q54+32488.5</f>
        <v>65860.5</v>
      </c>
      <c r="AF29" s="31">
        <f>'Sheet 1'!Q54+7648.3</f>
        <v>41020.300000000003</v>
      </c>
      <c r="AG29" s="31">
        <f>'Sheet 1'!Q54+2537.46153846154</f>
        <v>35909.461538461539</v>
      </c>
      <c r="AH29" s="31">
        <f>'Sheet 1'!Q54+382.384615384615</f>
        <v>33754.384615384617</v>
      </c>
      <c r="AI29" s="31">
        <f>'Sheet 1'!Q54+64059.7692307692</f>
        <v>97431.76923076919</v>
      </c>
      <c r="AJ29" s="31">
        <f>'Sheet 1'!Q54+296670.307692308</f>
        <v>330042.30769230798</v>
      </c>
      <c r="AK29" s="31">
        <f>'Sheet 1'!Q54+22988.6153846154</f>
        <v>56360.615384615405</v>
      </c>
      <c r="AL29" s="31">
        <f>'Sheet 1'!Q54+3612.84615384615</f>
        <v>36984.846153846149</v>
      </c>
      <c r="AM29" s="31">
        <f>'Sheet 1'!Q54+10031.8461538462</f>
        <v>43403.8461538462</v>
      </c>
      <c r="AN29" s="31">
        <f>'Sheet 1'!Q54+0</f>
        <v>33372</v>
      </c>
      <c r="AO29" s="31">
        <f>'Sheet 1'!Q54+3070.38461538462</f>
        <v>36442.384615384617</v>
      </c>
      <c r="AP29" s="31">
        <f>'Sheet 1'!Q54+9616.76923076923</f>
        <v>42988.769230769234</v>
      </c>
      <c r="AQ29" s="31">
        <f>'Sheet 1'!Q54+21975.6923076923</f>
        <v>55347.692307692298</v>
      </c>
    </row>
    <row r="30" spans="2:43" x14ac:dyDescent="0.25">
      <c r="B30" s="29" t="str">
        <f>'Sheet 2'!A60</f>
        <v>FR30</v>
      </c>
      <c r="C30" s="31">
        <f>'Sheet 1'!Q58+92373.0714285714</f>
        <v>115757.87142857141</v>
      </c>
      <c r="D30" s="31">
        <f>'Sheet 1'!Q58+21112.0714285714</f>
        <v>44496.871428571394</v>
      </c>
      <c r="E30" s="31">
        <f>'Sheet 1'!Q58+16376.7142857143</f>
        <v>39761.5142857143</v>
      </c>
      <c r="F30" s="31">
        <f>'Sheet 1'!Q58+31033.0714285714</f>
        <v>54417.871428571394</v>
      </c>
      <c r="G30" s="32">
        <f>'Sheet 1'!Q58+64769.6428571429</f>
        <v>88154.442857142902</v>
      </c>
      <c r="H30" s="32">
        <f>'Sheet 1'!Q58+13097.7857142857</f>
        <v>36482.585714285698</v>
      </c>
      <c r="I30" s="32">
        <f>'Sheet 1'!Q58+4847.78571428571</f>
        <v>28232.585714285709</v>
      </c>
      <c r="J30" s="32">
        <f>'Sheet 1'!Q58+34494.8571428571</f>
        <v>57879.657142857104</v>
      </c>
      <c r="K30" s="32">
        <f>'Sheet 1'!Q58+490.454545454545</f>
        <v>23875.254545454543</v>
      </c>
      <c r="L30" s="31">
        <f>'Sheet 1'!Q58+20973.2142857143</f>
        <v>44358.0142857143</v>
      </c>
      <c r="M30" s="31">
        <f>'Sheet 1'!Q58+21140.3846153846</f>
        <v>44525.184615384598</v>
      </c>
      <c r="N30" s="31">
        <f>'Sheet 1'!Q58+18109</f>
        <v>41493.800000000003</v>
      </c>
      <c r="O30" s="31">
        <f>'Sheet 1'!Q58+3187.38461538462</f>
        <v>26572.18461538462</v>
      </c>
      <c r="P30" s="31">
        <f>'Sheet 1'!Q58+23812.3846153846</f>
        <v>47197.184615384598</v>
      </c>
      <c r="Q30" s="31">
        <f>'Sheet 1'!Q58+47611.7692307692</f>
        <v>70996.569230769193</v>
      </c>
      <c r="R30" s="31">
        <f>'Sheet 1'!Q58+37304.2307692308</f>
        <v>60689.030769230798</v>
      </c>
      <c r="S30" s="31">
        <f>'Sheet 1'!Q58+64363.3076923077</f>
        <v>87748.107692307705</v>
      </c>
      <c r="T30" s="31">
        <f>'Sheet 1'!Q58+23629.7692307692</f>
        <v>47014.569230769201</v>
      </c>
      <c r="U30" s="31">
        <f>'Sheet 1'!Q58+1180.92307692308</f>
        <v>24565.723076923081</v>
      </c>
      <c r="V30" s="31">
        <f>'Sheet 1'!Q58+58352.6923076923</f>
        <v>81737.492307692301</v>
      </c>
      <c r="W30" s="31">
        <f>'Sheet 1'!Q58+37197.3076923077</f>
        <v>60582.107692307705</v>
      </c>
      <c r="X30" s="31">
        <f>'Sheet 1'!Q58+21637.1538461538</f>
        <v>45021.953846153803</v>
      </c>
      <c r="Y30" s="31">
        <f>'Sheet 1'!Q58+6315.69230769231</f>
        <v>29700.492307692308</v>
      </c>
      <c r="Z30" s="31">
        <f>'Sheet 1'!Q58+7478.07692307692</f>
        <v>30862.876923076918</v>
      </c>
      <c r="AA30" s="31">
        <f>'Sheet 1'!Q58+5082.69230769231</f>
        <v>28467.492307692308</v>
      </c>
      <c r="AB30" s="31">
        <f>'Sheet 1'!Q58+4161.76923076923</f>
        <v>27546.56923076923</v>
      </c>
      <c r="AC30" s="31">
        <f>'Sheet 1'!Q58+59377</f>
        <v>82761.8</v>
      </c>
      <c r="AD30" s="29">
        <v>0</v>
      </c>
      <c r="AE30" s="31">
        <f>'Sheet 1'!Q58+32488.5</f>
        <v>55873.3</v>
      </c>
      <c r="AF30" s="31">
        <f>'Sheet 1'!Q58+7648.3</f>
        <v>31033.1</v>
      </c>
      <c r="AG30" s="31">
        <f>'Sheet 1'!Q58+2537.46153846154</f>
        <v>25922.261538461538</v>
      </c>
      <c r="AH30" s="31">
        <f>'Sheet 1'!Q58+382.384615384615</f>
        <v>23767.184615384613</v>
      </c>
      <c r="AI30" s="31">
        <f>'Sheet 1'!Q58+64059.7692307692</f>
        <v>87444.569230769193</v>
      </c>
      <c r="AJ30" s="31">
        <f>'Sheet 1'!Q58+296670.307692308</f>
        <v>320055.10769230797</v>
      </c>
      <c r="AK30" s="31">
        <f>'Sheet 1'!Q58+22988.6153846154</f>
        <v>46373.4153846154</v>
      </c>
      <c r="AL30" s="31">
        <f>'Sheet 1'!Q58+3612.84615384615</f>
        <v>26997.646153846148</v>
      </c>
      <c r="AM30" s="31">
        <f>'Sheet 1'!Q58+10031.8461538462</f>
        <v>33416.646153846203</v>
      </c>
      <c r="AN30" s="31">
        <f>'Sheet 1'!Q58+0</f>
        <v>23384.799999999999</v>
      </c>
      <c r="AO30" s="31">
        <f>'Sheet 1'!Q58+3070.38461538462</f>
        <v>26455.18461538462</v>
      </c>
      <c r="AP30" s="31">
        <f>'Sheet 1'!Q58+9616.76923076923</f>
        <v>33001.56923076923</v>
      </c>
      <c r="AQ30" s="31">
        <f>'Sheet 1'!Q58+21975.6923076923</f>
        <v>45360.492307692301</v>
      </c>
    </row>
    <row r="31" spans="2:43" x14ac:dyDescent="0.25">
      <c r="B31" s="29" t="str">
        <f>'Sheet 2'!A61</f>
        <v>FRI2</v>
      </c>
      <c r="C31" s="31">
        <f>'Sheet 1'!Q59+92373.0714285714</f>
        <v>105484.57142857141</v>
      </c>
      <c r="D31" s="31">
        <f>'Sheet 1'!Q59+21112.0714285714</f>
        <v>34223.571428571398</v>
      </c>
      <c r="E31" s="31">
        <f>'Sheet 1'!Q59+16376.7142857143</f>
        <v>29488.214285714301</v>
      </c>
      <c r="F31" s="31">
        <f>'Sheet 1'!Q59+31033.0714285714</f>
        <v>44144.571428571398</v>
      </c>
      <c r="G31" s="32">
        <f>'Sheet 1'!Q59+64769.6428571429</f>
        <v>77881.142857142899</v>
      </c>
      <c r="H31" s="32">
        <f>'Sheet 1'!Q59+13097.7857142857</f>
        <v>26209.285714285699</v>
      </c>
      <c r="I31" s="32">
        <f>'Sheet 1'!Q59+4847.78571428571</f>
        <v>17959.28571428571</v>
      </c>
      <c r="J31" s="32">
        <f>'Sheet 1'!Q59+34494.8571428571</f>
        <v>47606.357142857101</v>
      </c>
      <c r="K31" s="32">
        <f>'Sheet 1'!Q59+490.454545454545</f>
        <v>13601.954545454544</v>
      </c>
      <c r="L31" s="31">
        <f>'Sheet 1'!Q59+20973.2142857143</f>
        <v>34084.714285714304</v>
      </c>
      <c r="M31" s="31">
        <f>'Sheet 1'!Q59+21140.3846153846</f>
        <v>34251.884615384595</v>
      </c>
      <c r="N31" s="31">
        <f>'Sheet 1'!Q59+18109</f>
        <v>31220.5</v>
      </c>
      <c r="O31" s="31">
        <f>'Sheet 1'!Q59+3187.38461538462</f>
        <v>16298.884615384621</v>
      </c>
      <c r="P31" s="31">
        <f>'Sheet 1'!Q59+23812.3846153846</f>
        <v>36923.884615384595</v>
      </c>
      <c r="Q31" s="31">
        <f>'Sheet 1'!Q59+47611.7692307692</f>
        <v>60723.269230769198</v>
      </c>
      <c r="R31" s="31">
        <f>'Sheet 1'!Q59+37304.2307692308</f>
        <v>50415.730769230802</v>
      </c>
      <c r="S31" s="31">
        <f>'Sheet 1'!Q59+64363.3076923077</f>
        <v>77474.807692307702</v>
      </c>
      <c r="T31" s="31">
        <f>'Sheet 1'!Q59+23629.7692307692</f>
        <v>36741.269230769205</v>
      </c>
      <c r="U31" s="31">
        <f>'Sheet 1'!Q59+1180.92307692308</f>
        <v>14292.42307692308</v>
      </c>
      <c r="V31" s="31">
        <f>'Sheet 1'!Q59+58352.6923076923</f>
        <v>71464.192307692298</v>
      </c>
      <c r="W31" s="31">
        <f>'Sheet 1'!Q59+37197.3076923077</f>
        <v>50308.807692307702</v>
      </c>
      <c r="X31" s="31">
        <f>'Sheet 1'!Q59+21637.1538461538</f>
        <v>34748.6538461538</v>
      </c>
      <c r="Y31" s="31">
        <f>'Sheet 1'!Q59+6315.69230769231</f>
        <v>19427.192307692312</v>
      </c>
      <c r="Z31" s="31">
        <f>'Sheet 1'!Q59+7478.07692307692</f>
        <v>20589.576923076922</v>
      </c>
      <c r="AA31" s="31">
        <f>'Sheet 1'!Q59+5082.69230769231</f>
        <v>18194.192307692312</v>
      </c>
      <c r="AB31" s="31">
        <f>'Sheet 1'!Q59+4161.76923076923</f>
        <v>17273.26923076923</v>
      </c>
      <c r="AC31" s="31">
        <f>'Sheet 1'!Q59+59377</f>
        <v>72488.5</v>
      </c>
      <c r="AD31" s="31">
        <f>'Sheet 1'!Q59+36441.3</f>
        <v>49552.800000000003</v>
      </c>
      <c r="AE31" s="29">
        <v>0</v>
      </c>
      <c r="AF31" s="31">
        <f>'Sheet 1'!Q59+7648.3</f>
        <v>20759.8</v>
      </c>
      <c r="AG31" s="31">
        <f>'Sheet 1'!Q59+2537.46153846154</f>
        <v>15648.961538461539</v>
      </c>
      <c r="AH31" s="31">
        <f>'Sheet 1'!Q59+382.384615384615</f>
        <v>13493.884615384615</v>
      </c>
      <c r="AI31" s="31">
        <f>'Sheet 1'!Q59+64059.7692307692</f>
        <v>77171.26923076919</v>
      </c>
      <c r="AJ31" s="31">
        <f>'Sheet 1'!Q59+296670.307692308</f>
        <v>309781.80769230798</v>
      </c>
      <c r="AK31" s="31">
        <f>'Sheet 1'!Q59+22988.6153846154</f>
        <v>36100.115384615405</v>
      </c>
      <c r="AL31" s="31">
        <f>'Sheet 1'!Q59+3612.84615384615</f>
        <v>16724.346153846149</v>
      </c>
      <c r="AM31" s="31">
        <f>'Sheet 1'!Q59+10031.8461538462</f>
        <v>23143.3461538462</v>
      </c>
      <c r="AN31" s="31">
        <f>'Sheet 1'!Q59+0</f>
        <v>13111.5</v>
      </c>
      <c r="AO31" s="31">
        <f>'Sheet 1'!Q59+3070.38461538462</f>
        <v>16181.884615384621</v>
      </c>
      <c r="AP31" s="31">
        <f>'Sheet 1'!Q59+9616.76923076923</f>
        <v>22728.26923076923</v>
      </c>
      <c r="AQ31" s="31">
        <f>'Sheet 1'!Q59+21975.6923076923</f>
        <v>35087.192307692298</v>
      </c>
    </row>
    <row r="32" spans="2:43" x14ac:dyDescent="0.25">
      <c r="B32" s="29" t="str">
        <f>'Sheet 2'!A65</f>
        <v>FRJ2</v>
      </c>
      <c r="C32" s="31">
        <f>'Sheet 1'!Q63+92373.0714285714</f>
        <v>96498.4714285714</v>
      </c>
      <c r="D32" s="31">
        <f>'Sheet 1'!Q66+21112.0714285714</f>
        <v>23054.37912087909</v>
      </c>
      <c r="E32" s="31">
        <f>'Sheet 1'!Q66+16376.7142857143</f>
        <v>18319.021978021992</v>
      </c>
      <c r="F32" s="31">
        <f>'Sheet 1'!Q66+31033.0714285714</f>
        <v>32975.379120879094</v>
      </c>
      <c r="G32" s="32">
        <f>'Sheet 1'!Q66+64769.6428571429</f>
        <v>66711.950549450587</v>
      </c>
      <c r="H32" s="32">
        <f>'Sheet 1'!Q66+13097.7857142857</f>
        <v>15040.093406593391</v>
      </c>
      <c r="I32" s="32">
        <f>'Sheet 1'!Q66+4847.78571428571</f>
        <v>6790.0934065934025</v>
      </c>
      <c r="J32" s="32">
        <f>'Sheet 1'!Q66+34494.8571428571</f>
        <v>36437.164835164796</v>
      </c>
      <c r="K32" s="32">
        <f>'Sheet 1'!Q66+490.454545454545</f>
        <v>2432.7622377622374</v>
      </c>
      <c r="L32" s="31">
        <f>'Sheet 1'!Q66+20973.2142857143</f>
        <v>22915.521978021992</v>
      </c>
      <c r="M32" s="31">
        <f>'Sheet 1'!Q66+21140.3846153846</f>
        <v>23082.69230769229</v>
      </c>
      <c r="N32" s="31">
        <f>'Sheet 1'!Q66+18109</f>
        <v>20051.307692307691</v>
      </c>
      <c r="O32" s="31">
        <f>'Sheet 1'!Q66+3187.38461538462</f>
        <v>5129.6923076923122</v>
      </c>
      <c r="P32" s="31">
        <f>'Sheet 1'!Q66+23812.3846153846</f>
        <v>25754.69230769229</v>
      </c>
      <c r="Q32" s="31">
        <f>'Sheet 1'!Q66+47611.7692307692</f>
        <v>49554.076923076893</v>
      </c>
      <c r="R32" s="31">
        <f>'Sheet 1'!Q66+37304.2307692308</f>
        <v>39246.538461538497</v>
      </c>
      <c r="S32" s="31">
        <f>'Sheet 1'!Q66+64363.3076923077</f>
        <v>66305.61538461539</v>
      </c>
      <c r="T32" s="31">
        <f>'Sheet 1'!Q66+23629.7692307692</f>
        <v>25572.076923076893</v>
      </c>
      <c r="U32" s="31">
        <f>'Sheet 1'!Q66+1180.92307692308</f>
        <v>3123.2307692307722</v>
      </c>
      <c r="V32" s="31">
        <f>'Sheet 1'!Q66+58352.6923076923</f>
        <v>60294.999999999993</v>
      </c>
      <c r="W32" s="31">
        <f>'Sheet 1'!Q66+37197.3076923077</f>
        <v>39139.615384615397</v>
      </c>
      <c r="X32" s="31">
        <f>'Sheet 1'!Q66+21637.1538461538</f>
        <v>23579.461538461492</v>
      </c>
      <c r="Y32" s="31">
        <f>'Sheet 1'!Q66+6315.69230769231</f>
        <v>8258.0000000000036</v>
      </c>
      <c r="Z32" s="31">
        <f>'Sheet 1'!Q66+7478.07692307692</f>
        <v>9420.3846153846134</v>
      </c>
      <c r="AA32" s="31">
        <f>'Sheet 1'!Q66+5082.69230769231</f>
        <v>7025.0000000000027</v>
      </c>
      <c r="AB32" s="31">
        <f>'Sheet 1'!Q66+4161.76923076923</f>
        <v>6104.076923076922</v>
      </c>
      <c r="AC32" s="31">
        <f>'Sheet 1'!Q66+59377</f>
        <v>61319.307692307695</v>
      </c>
      <c r="AD32" s="31">
        <f>'Sheet 1'!Q66+36441.3</f>
        <v>38383.607692307698</v>
      </c>
      <c r="AE32" s="31">
        <f>'Sheet 1'!Q66+32488.5</f>
        <v>34430.807692307695</v>
      </c>
      <c r="AF32" s="29">
        <v>0</v>
      </c>
      <c r="AG32" s="31">
        <f>'Sheet 1'!Q66+2537.46153846154</f>
        <v>4479.7692307692323</v>
      </c>
      <c r="AH32" s="31">
        <f>'Sheet 1'!Q66+382.384615384615</f>
        <v>2324.6923076923076</v>
      </c>
      <c r="AI32" s="31">
        <f>'Sheet 1'!Q66+64059.7692307692</f>
        <v>66002.076923076893</v>
      </c>
      <c r="AJ32" s="31">
        <f>'Sheet 1'!Q66+296670.307692308</f>
        <v>298612.61538461567</v>
      </c>
      <c r="AK32" s="31">
        <f>'Sheet 1'!Q66+22988.6153846154</f>
        <v>24930.923076923093</v>
      </c>
      <c r="AL32" s="31">
        <f>'Sheet 1'!Q66+3612.84615384615</f>
        <v>5555.1538461538421</v>
      </c>
      <c r="AM32" s="31">
        <f>'Sheet 1'!Q66+10031.8461538462</f>
        <v>11974.153846153891</v>
      </c>
      <c r="AN32" s="31">
        <f>'Sheet 1'!Q66+0</f>
        <v>1942.3076923076924</v>
      </c>
      <c r="AO32" s="31">
        <f>'Sheet 1'!Q66+3070.38461538462</f>
        <v>5012.6923076923122</v>
      </c>
      <c r="AP32" s="31">
        <f>'Sheet 1'!Q66+9616.76923076923</f>
        <v>11559.076923076922</v>
      </c>
      <c r="AQ32" s="31">
        <f>'Sheet 1'!Q66+21975.6923076923</f>
        <v>23917.999999999993</v>
      </c>
    </row>
    <row r="33" spans="2:43" x14ac:dyDescent="0.25">
      <c r="B33" s="29" t="str">
        <f>'Sheet 1'!A66</f>
        <v>NL11</v>
      </c>
      <c r="C33" s="31">
        <f>'Sheet 1'!Q66+92373.0714285714</f>
        <v>94315.379120879094</v>
      </c>
      <c r="D33" s="31">
        <f>'Sheet 1'!Q66+21112.0714285714</f>
        <v>23054.37912087909</v>
      </c>
      <c r="E33" s="31">
        <f>'Sheet 1'!Q66+16376.7142857143</f>
        <v>18319.021978021992</v>
      </c>
      <c r="F33" s="31">
        <v>0</v>
      </c>
      <c r="G33" s="32">
        <f>'Sheet 1'!Q66+64769.6428571429</f>
        <v>66711.950549450587</v>
      </c>
      <c r="H33" s="32">
        <f>'Sheet 1'!Q66+13097.7857142857</f>
        <v>15040.093406593391</v>
      </c>
      <c r="I33" s="32">
        <f>'Sheet 1'!Q66+4847.78571428571</f>
        <v>6790.0934065934025</v>
      </c>
      <c r="J33" s="32">
        <v>0</v>
      </c>
      <c r="K33" s="32">
        <f>'Sheet 1'!Q66+490.454545454545</f>
        <v>2432.7622377622374</v>
      </c>
      <c r="L33" s="31">
        <f>'Sheet 1'!Q66+20973.2142857143</f>
        <v>22915.521978021992</v>
      </c>
      <c r="M33" s="31">
        <f>'Sheet 1'!Q66+21140.3846153846</f>
        <v>23082.69230769229</v>
      </c>
      <c r="N33" s="31">
        <f>'Sheet 1'!Q66+18109</f>
        <v>20051.307692307691</v>
      </c>
      <c r="O33" s="31">
        <f>'Sheet 1'!Q66+3187.38461538462</f>
        <v>5129.6923076923122</v>
      </c>
      <c r="P33" s="31">
        <f>'Sheet 1'!Q66+23812.3846153846</f>
        <v>25754.69230769229</v>
      </c>
      <c r="Q33" s="31">
        <f>'Sheet 1'!Q66+47611.7692307692</f>
        <v>49554.076923076893</v>
      </c>
      <c r="R33" s="31">
        <f>'Sheet 1'!Q66+37304.2307692308</f>
        <v>39246.538461538497</v>
      </c>
      <c r="S33" s="31">
        <f>'Sheet 1'!Q66+64363.3076923077</f>
        <v>66305.61538461539</v>
      </c>
      <c r="T33" s="31">
        <f>'Sheet 1'!Q66+23629.7692307692</f>
        <v>25572.076923076893</v>
      </c>
      <c r="U33" s="31">
        <f>'Sheet 1'!Q66+1180.92307692308</f>
        <v>3123.2307692307722</v>
      </c>
      <c r="V33" s="31">
        <f>'Sheet 1'!Q66+58352.6923076923</f>
        <v>60294.999999999993</v>
      </c>
      <c r="W33" s="31">
        <f>'Sheet 1'!Q66+37197.3076923077</f>
        <v>39139.615384615397</v>
      </c>
      <c r="X33" s="31">
        <f>'Sheet 1'!Q66+21637.1538461538</f>
        <v>23579.461538461492</v>
      </c>
      <c r="Y33" s="31">
        <f>'Sheet 1'!Q66+6315.69230769231</f>
        <v>8258.0000000000036</v>
      </c>
      <c r="Z33" s="31">
        <f>'Sheet 1'!Q66+7478.07692307692</f>
        <v>9420.3846153846134</v>
      </c>
      <c r="AA33" s="31">
        <f>'Sheet 1'!Q66+5082.69230769231</f>
        <v>7025.0000000000027</v>
      </c>
      <c r="AB33" s="31">
        <f>'Sheet 1'!Q66+4161.76923076923</f>
        <v>6104.076923076922</v>
      </c>
      <c r="AC33" s="31">
        <f>'Sheet 1'!Q66+59377</f>
        <v>61319.307692307695</v>
      </c>
      <c r="AD33" s="31">
        <f>'Sheet 1'!Q66+36441.3</f>
        <v>38383.607692307698</v>
      </c>
      <c r="AE33" s="31">
        <f>'Sheet 1'!Q66+32488.5</f>
        <v>34430.807692307695</v>
      </c>
      <c r="AF33" s="31">
        <f>'Sheet 1'!Q66+7648.3</f>
        <v>9590.6076923076926</v>
      </c>
      <c r="AG33" s="29">
        <v>0</v>
      </c>
      <c r="AH33" s="31">
        <f>'Sheet 1'!Q66+382.384615384615</f>
        <v>2324.6923076923076</v>
      </c>
      <c r="AI33" s="31">
        <f>'Sheet 1'!Q66+64059.7692307692</f>
        <v>66002.076923076893</v>
      </c>
      <c r="AJ33" s="31">
        <f>'Sheet 1'!Q66+296670.307692308</f>
        <v>298612.61538461567</v>
      </c>
      <c r="AK33" s="31">
        <f>'Sheet 1'!Q66+22988.6153846154</f>
        <v>24930.923076923093</v>
      </c>
      <c r="AL33" s="31">
        <f>'Sheet 1'!Q66+3612.84615384615</f>
        <v>5555.1538461538421</v>
      </c>
      <c r="AM33" s="31">
        <f>'Sheet 1'!Q66+10031.8461538462</f>
        <v>11974.153846153891</v>
      </c>
      <c r="AN33" s="31">
        <f>'Sheet 1'!Q66+0</f>
        <v>1942.3076923076924</v>
      </c>
      <c r="AO33" s="31">
        <f>'Sheet 1'!Q66+3070.38461538462</f>
        <v>5012.6923076923122</v>
      </c>
      <c r="AP33" s="31">
        <f>'Sheet 1'!Q66+9616.76923076923</f>
        <v>11559.076923076922</v>
      </c>
      <c r="AQ33" s="31">
        <f>'Sheet 1'!Q66+21975.6923076923</f>
        <v>23917.999999999993</v>
      </c>
    </row>
    <row r="34" spans="2:43" x14ac:dyDescent="0.25">
      <c r="B34" s="29" t="str">
        <f>'Sheet 1'!A67</f>
        <v>NL12</v>
      </c>
      <c r="C34" s="31">
        <f>'Sheet 1'!Q67+92373.0714285714</f>
        <v>92587.148351648328</v>
      </c>
      <c r="D34" s="31">
        <f>'Sheet 1'!Q67+21112.0714285714</f>
        <v>21326.14835164832</v>
      </c>
      <c r="E34" s="31">
        <f>'Sheet 1'!Q67+16376.7142857143</f>
        <v>16590.791208791223</v>
      </c>
      <c r="F34" s="31">
        <f>'Sheet 1'!Q67+31033.0714285714</f>
        <v>31247.14835164832</v>
      </c>
      <c r="G34" s="32">
        <f>'Sheet 1'!Q67+64769.6428571429</f>
        <v>64983.719780219821</v>
      </c>
      <c r="H34" s="32">
        <f>'Sheet 1'!Q67+13097.7857142857</f>
        <v>13311.862637362623</v>
      </c>
      <c r="I34" s="32">
        <f>'Sheet 1'!Q67+4847.78571428571</f>
        <v>5061.862637362633</v>
      </c>
      <c r="J34" s="32">
        <f>'Sheet 1'!Q67+34494.8571428571</f>
        <v>34708.934065934023</v>
      </c>
      <c r="K34" s="32">
        <f>'Sheet 1'!Q67+490.454545454545</f>
        <v>704.53146853146802</v>
      </c>
      <c r="L34" s="31">
        <f>'Sheet 1'!Q67+20973.2142857143</f>
        <v>21187.291208791223</v>
      </c>
      <c r="M34" s="31">
        <f>'Sheet 1'!Q67+21140.3846153846</f>
        <v>21354.461538461521</v>
      </c>
      <c r="N34" s="31">
        <f>'Sheet 1'!Q67+18109</f>
        <v>18323.076923076922</v>
      </c>
      <c r="O34" s="31">
        <f>'Sheet 1'!Q67+3187.38461538462</f>
        <v>3401.4615384615427</v>
      </c>
      <c r="P34" s="31">
        <f>'Sheet 1'!Q67+23812.3846153846</f>
        <v>24026.461538461521</v>
      </c>
      <c r="Q34" s="31">
        <f>'Sheet 1'!Q67+47611.7692307692</f>
        <v>47825.84615384612</v>
      </c>
      <c r="R34" s="31">
        <f>'Sheet 1'!Q67+37304.2307692308</f>
        <v>37518.307692307724</v>
      </c>
      <c r="S34" s="31">
        <f>'Sheet 1'!Q67+64363.3076923077</f>
        <v>64577.384615384624</v>
      </c>
      <c r="T34" s="31">
        <f>'Sheet 1'!Q67+23629.7692307692</f>
        <v>23843.846153846123</v>
      </c>
      <c r="U34" s="31">
        <f>'Sheet 1'!Q67+1180.92307692308</f>
        <v>1395.0000000000032</v>
      </c>
      <c r="V34" s="31">
        <f>'Sheet 1'!Q67+58352.6923076923</f>
        <v>58566.76923076922</v>
      </c>
      <c r="W34" s="31">
        <f>'Sheet 1'!Q67+37197.3076923077</f>
        <v>37411.384615384624</v>
      </c>
      <c r="X34" s="31">
        <f>'Sheet 1'!Q67+21637.1538461538</f>
        <v>21851.230769230722</v>
      </c>
      <c r="Y34" s="31">
        <f>'Sheet 1'!Q67+6315.69230769231</f>
        <v>6529.7692307692332</v>
      </c>
      <c r="Z34" s="31">
        <f>'Sheet 1'!Q67+7478.07692307692</f>
        <v>7692.153846153843</v>
      </c>
      <c r="AA34" s="31">
        <f>'Sheet 1'!Q67+5082.69230769231</f>
        <v>5296.7692307692332</v>
      </c>
      <c r="AB34" s="31">
        <f>'Sheet 1'!Q67+4161.76923076923</f>
        <v>4375.8461538461524</v>
      </c>
      <c r="AC34" s="31">
        <f>'Sheet 1'!Q67+59377</f>
        <v>59591.076923076922</v>
      </c>
      <c r="AD34" s="31">
        <f>'Sheet 1'!Q67+36441.3</f>
        <v>36655.376923076925</v>
      </c>
      <c r="AE34" s="31">
        <f>'Sheet 1'!Q67+32488.5</f>
        <v>32702.576923076922</v>
      </c>
      <c r="AF34" s="31">
        <f>'Sheet 1'!Q67+7648.3</f>
        <v>7862.376923076923</v>
      </c>
      <c r="AG34" s="31">
        <f>'Sheet 1'!Q67+2537.46153846154</f>
        <v>2751.5384615384628</v>
      </c>
      <c r="AH34" s="29">
        <v>0</v>
      </c>
      <c r="AI34" s="31">
        <f>'Sheet 1'!Q67+64059.7692307692</f>
        <v>64273.84615384612</v>
      </c>
      <c r="AJ34" s="31">
        <f>'Sheet 1'!Q67+296670.307692308</f>
        <v>296884.38461538492</v>
      </c>
      <c r="AK34" s="31">
        <f>'Sheet 1'!Q67+22988.6153846154</f>
        <v>23202.692307692323</v>
      </c>
      <c r="AL34" s="31">
        <f>'Sheet 1'!Q67+3612.84615384615</f>
        <v>3826.923076923073</v>
      </c>
      <c r="AM34" s="31">
        <f>'Sheet 1'!Q67+10031.8461538462</f>
        <v>10245.923076923124</v>
      </c>
      <c r="AN34" s="31">
        <f>'Sheet 1'!Q67+0</f>
        <v>214.07692307692307</v>
      </c>
      <c r="AO34" s="31">
        <f>'Sheet 1'!Q67+3070.38461538462</f>
        <v>3284.4615384615427</v>
      </c>
      <c r="AP34" s="31">
        <f>'Sheet 1'!Q67+9616.76923076923</f>
        <v>9830.8461538461543</v>
      </c>
      <c r="AQ34" s="31">
        <f>'Sheet 1'!Q67+21975.6923076923</f>
        <v>22189.769230769223</v>
      </c>
    </row>
    <row r="35" spans="2:43" x14ac:dyDescent="0.25">
      <c r="B35" s="29" t="str">
        <f>'Sheet 1'!A69</f>
        <v>NL32</v>
      </c>
      <c r="C35" s="31">
        <f>'Sheet 1'!Q69+92373.0714285714</f>
        <v>122636.6868131868</v>
      </c>
      <c r="D35" s="31">
        <f>'Sheet 1'!Q69+21112.0714285714</f>
        <v>51375.686813186781</v>
      </c>
      <c r="E35" s="31">
        <f>'Sheet 1'!Q69+16376.7142857143</f>
        <v>46640.32967032968</v>
      </c>
      <c r="F35" s="31">
        <f>'Sheet 1'!Q69+31033.0714285714</f>
        <v>61296.686813186781</v>
      </c>
      <c r="G35" s="32">
        <f>'Sheet 1'!Q69+64769.6428571429</f>
        <v>95033.258241758274</v>
      </c>
      <c r="H35" s="32">
        <f>'Sheet 1'!Q69+13097.7857142857</f>
        <v>43361.401098901086</v>
      </c>
      <c r="I35" s="32">
        <f>'Sheet 1'!Q69+4847.78571428571</f>
        <v>35111.401098901093</v>
      </c>
      <c r="J35" s="32">
        <f>'Sheet 1'!Q69+34494.8571428571</f>
        <v>64758.472527472484</v>
      </c>
      <c r="K35" s="32">
        <f>'Sheet 1'!Q69+490.454545454545</f>
        <v>30754.069930069927</v>
      </c>
      <c r="L35" s="31">
        <f>'Sheet 1'!Q69+20973.2142857143</f>
        <v>51236.82967032968</v>
      </c>
      <c r="M35" s="31">
        <f>'Sheet 1'!Q69+21140.3846153846</f>
        <v>51403.999999999985</v>
      </c>
      <c r="N35" s="31">
        <f>'Sheet 1'!Q69+18109</f>
        <v>48372.615384615383</v>
      </c>
      <c r="O35" s="31">
        <f>'Sheet 1'!Q69+3187.38461538462</f>
        <v>33451</v>
      </c>
      <c r="P35" s="31">
        <f>'Sheet 1'!Q69+23812.3846153846</f>
        <v>54075.999999999985</v>
      </c>
      <c r="Q35" s="31">
        <f>'Sheet 1'!Q69+47611.7692307692</f>
        <v>77875.384615384581</v>
      </c>
      <c r="R35" s="31">
        <f>'Sheet 1'!Q69+37304.2307692308</f>
        <v>67567.846153846185</v>
      </c>
      <c r="S35" s="31">
        <f>'Sheet 1'!Q69+64363.3076923077</f>
        <v>94626.923076923093</v>
      </c>
      <c r="T35" s="31">
        <f>'Sheet 1'!Q69+23629.7692307692</f>
        <v>53893.384615384581</v>
      </c>
      <c r="U35" s="31">
        <f>'Sheet 1'!Q69+1180.92307692308</f>
        <v>31444.538461538465</v>
      </c>
      <c r="V35" s="31">
        <f>'Sheet 1'!Q69+58352.6923076923</f>
        <v>88616.307692307688</v>
      </c>
      <c r="W35" s="31">
        <f>'Sheet 1'!Q69+37197.3076923077</f>
        <v>67460.923076923093</v>
      </c>
      <c r="X35" s="31">
        <f>'Sheet 1'!Q69+21637.1538461538</f>
        <v>51900.769230769183</v>
      </c>
      <c r="Y35" s="31">
        <f>'Sheet 1'!Q69+6315.69230769231</f>
        <v>36579.307692307695</v>
      </c>
      <c r="Z35" s="31">
        <f>'Sheet 1'!Q69+7478.07692307692</f>
        <v>37741.692307692305</v>
      </c>
      <c r="AA35" s="31">
        <f>'Sheet 1'!Q69+5082.69230769231</f>
        <v>35346.307692307695</v>
      </c>
      <c r="AB35" s="31">
        <f>'Sheet 1'!Q69+4161.76923076923</f>
        <v>34425.38461538461</v>
      </c>
      <c r="AC35" s="31">
        <f>'Sheet 1'!Q69+59377</f>
        <v>89640.615384615376</v>
      </c>
      <c r="AD35" s="31">
        <f>'Sheet 1'!Q69+36441.3</f>
        <v>66704.915384615393</v>
      </c>
      <c r="AE35" s="31">
        <f>'Sheet 1'!Q69+32488.5</f>
        <v>62752.115384615383</v>
      </c>
      <c r="AF35" s="31">
        <f>'Sheet 1'!Q69+7648.3</f>
        <v>37911.915384615386</v>
      </c>
      <c r="AG35" s="31">
        <f>'Sheet 1'!Q69+2537.46153846154</f>
        <v>32801.076923076922</v>
      </c>
      <c r="AH35" s="31">
        <f>'Sheet 1'!Q69+382.384615384615</f>
        <v>30645.999999999996</v>
      </c>
      <c r="AI35" s="29">
        <v>0</v>
      </c>
      <c r="AJ35" s="31">
        <f>'Sheet 1'!Q69+296670.307692308</f>
        <v>326933.92307692335</v>
      </c>
      <c r="AK35" s="31">
        <f>'Sheet 1'!Q69+22988.6153846154</f>
        <v>53252.23076923078</v>
      </c>
      <c r="AL35" s="31">
        <f>'Sheet 1'!Q69+3612.84615384615</f>
        <v>33876.461538461532</v>
      </c>
      <c r="AM35" s="31">
        <f>'Sheet 1'!Q69+10031.8461538462</f>
        <v>40295.461538461583</v>
      </c>
      <c r="AN35" s="31">
        <f>'Sheet 1'!Q69+0</f>
        <v>30263.615384615383</v>
      </c>
      <c r="AO35" s="31">
        <f>'Sheet 1'!Q69+3070.38461538462</f>
        <v>33334</v>
      </c>
      <c r="AP35" s="31">
        <f>'Sheet 1'!Q69+9616.76923076923</f>
        <v>39880.38461538461</v>
      </c>
      <c r="AQ35" s="31">
        <f>'Sheet 1'!Q69+21975.6923076923</f>
        <v>52239.307692307688</v>
      </c>
    </row>
    <row r="36" spans="2:43" x14ac:dyDescent="0.25">
      <c r="B36" s="29" t="str">
        <f>'Sheet 1'!A70</f>
        <v>NL33</v>
      </c>
      <c r="C36" s="31">
        <f>'Sheet 1'!Q70+92373.0714285714</f>
        <v>217152.84065934064</v>
      </c>
      <c r="D36" s="31">
        <f>'Sheet 1'!Q70+21112.0714285714</f>
        <v>145891.84065934064</v>
      </c>
      <c r="E36" s="31">
        <f>'Sheet 1'!Q70+16376.7142857143</f>
        <v>141156.48351648354</v>
      </c>
      <c r="F36" s="31">
        <f>'Sheet 1'!Q70+31033.0714285714</f>
        <v>155812.84065934064</v>
      </c>
      <c r="G36" s="32">
        <f>'Sheet 1'!Q70+64769.6428571429</f>
        <v>189549.41208791215</v>
      </c>
      <c r="H36" s="32">
        <f>'Sheet 1'!Q70+13097.7857142857</f>
        <v>137877.55494505493</v>
      </c>
      <c r="I36" s="32">
        <f>'Sheet 1'!Q70+4847.78571428571</f>
        <v>129627.55494505494</v>
      </c>
      <c r="J36" s="32">
        <f>'Sheet 1'!Q70+34494.8571428571</f>
        <v>159274.62637362635</v>
      </c>
      <c r="K36" s="32">
        <f>'Sheet 1'!Q70+490.454545454545</f>
        <v>125270.22377622378</v>
      </c>
      <c r="L36" s="31">
        <f>'Sheet 1'!Q70+20973.2142857143</f>
        <v>145752.98351648354</v>
      </c>
      <c r="M36" s="31">
        <f>'Sheet 1'!Q70+21140.3846153846</f>
        <v>145920.15384615384</v>
      </c>
      <c r="N36" s="31">
        <f>'Sheet 1'!Q70+18109</f>
        <v>142888.76923076925</v>
      </c>
      <c r="O36" s="31">
        <f>'Sheet 1'!Q70+3187.38461538462</f>
        <v>127967.15384615386</v>
      </c>
      <c r="P36" s="31">
        <f>'Sheet 1'!Q70+23812.3846153846</f>
        <v>148592.15384615384</v>
      </c>
      <c r="Q36" s="31">
        <f>'Sheet 1'!Q70+47611.7692307692</f>
        <v>172391.53846153844</v>
      </c>
      <c r="R36" s="31">
        <f>'Sheet 1'!Q70+37304.2307692308</f>
        <v>162084.00000000003</v>
      </c>
      <c r="S36" s="31">
        <f>'Sheet 1'!Q70+64363.3076923077</f>
        <v>189143.07692307694</v>
      </c>
      <c r="T36" s="31">
        <f>'Sheet 1'!Q70+23629.7692307692</f>
        <v>148409.53846153844</v>
      </c>
      <c r="U36" s="31">
        <f>'Sheet 1'!Q70+1180.92307692308</f>
        <v>125960.69230769231</v>
      </c>
      <c r="V36" s="31">
        <f>'Sheet 1'!Q70+58352.6923076923</f>
        <v>183132.46153846153</v>
      </c>
      <c r="W36" s="31">
        <f>'Sheet 1'!Q70+37197.3076923077</f>
        <v>161977.07692307694</v>
      </c>
      <c r="X36" s="31">
        <f>'Sheet 1'!Q70+21637.1538461538</f>
        <v>146416.92307692303</v>
      </c>
      <c r="Y36" s="31">
        <f>'Sheet 1'!Q70+6315.69230769231</f>
        <v>131095.46153846153</v>
      </c>
      <c r="Z36" s="31">
        <f>'Sheet 1'!Q70+7478.07692307692</f>
        <v>132257.84615384616</v>
      </c>
      <c r="AA36" s="31">
        <f>'Sheet 1'!Q70+5082.69230769231</f>
        <v>129862.46153846155</v>
      </c>
      <c r="AB36" s="31">
        <f>'Sheet 1'!Q70+4161.76923076923</f>
        <v>128941.53846153847</v>
      </c>
      <c r="AC36" s="31">
        <f>'Sheet 1'!Q70+59377</f>
        <v>184156.76923076925</v>
      </c>
      <c r="AD36" s="31">
        <f>'Sheet 1'!Q70+36441.3</f>
        <v>161221.06923076924</v>
      </c>
      <c r="AE36" s="31">
        <f>'Sheet 1'!Q70+32488.5</f>
        <v>157268.26923076925</v>
      </c>
      <c r="AF36" s="31">
        <f>'Sheet 1'!Q70+7648.3</f>
        <v>132428.06923076924</v>
      </c>
      <c r="AG36" s="31">
        <f>'Sheet 1'!Q70+2537.46153846154</f>
        <v>127317.23076923078</v>
      </c>
      <c r="AH36" s="31">
        <f>'Sheet 1'!Q70+382.384615384615</f>
        <v>125162.15384615384</v>
      </c>
      <c r="AI36" s="31">
        <f>'Sheet 1'!Q70+64059.7692307692</f>
        <v>188839.53846153844</v>
      </c>
      <c r="AJ36" s="29">
        <v>0</v>
      </c>
      <c r="AK36" s="31">
        <f>'Sheet 1'!Q70+22988.6153846154</f>
        <v>147768.38461538462</v>
      </c>
      <c r="AL36" s="31">
        <f>'Sheet 1'!Q70+3612.84615384615</f>
        <v>128392.61538461539</v>
      </c>
      <c r="AM36" s="31">
        <f>'Sheet 1'!Q70+10031.8461538462</f>
        <v>134811.61538461543</v>
      </c>
      <c r="AN36" s="31">
        <f>'Sheet 1'!Q70+0</f>
        <v>124779.76923076923</v>
      </c>
      <c r="AO36" s="31">
        <f>'Sheet 1'!Q70+3070.38461538462</f>
        <v>127850.15384615386</v>
      </c>
      <c r="AP36" s="31">
        <f>'Sheet 1'!Q70+9616.76923076923</f>
        <v>134396.53846153847</v>
      </c>
      <c r="AQ36" s="31">
        <f>'Sheet 1'!Q70+21975.6923076923</f>
        <v>146755.46153846153</v>
      </c>
    </row>
    <row r="37" spans="2:43" x14ac:dyDescent="0.25">
      <c r="B37" s="29" t="str">
        <f>'Sheet 1'!A71</f>
        <v>NL34</v>
      </c>
      <c r="C37" s="31">
        <f>'Sheet 1'!Q71+2373.0714285714</f>
        <v>12224.379120879092</v>
      </c>
      <c r="D37" s="31">
        <f>'Sheet 1'!Q71+21112.0714285714</f>
        <v>30963.37912087909</v>
      </c>
      <c r="E37" s="31">
        <f>'Sheet 1'!Q71+16376.7142857143</f>
        <v>26228.021978021992</v>
      </c>
      <c r="F37" s="31">
        <f>'Sheet 1'!Q71+31033.0714285714</f>
        <v>40884.379120879094</v>
      </c>
      <c r="G37" s="32">
        <f>'Sheet 1'!Q71+64769.6428571429</f>
        <v>74620.950549450587</v>
      </c>
      <c r="H37" s="32">
        <f>'Sheet 1'!Q71+13097.7857142857</f>
        <v>22949.093406593391</v>
      </c>
      <c r="I37" s="32">
        <f>'Sheet 1'!Q71+4847.78571428571</f>
        <v>14699.093406593402</v>
      </c>
      <c r="J37" s="32">
        <f>'Sheet 1'!Q71+34494.8571428571</f>
        <v>44346.164835164789</v>
      </c>
      <c r="K37" s="32">
        <f>'Sheet 1'!Q71+490.454545454545</f>
        <v>10341.762237762236</v>
      </c>
      <c r="L37" s="31">
        <f>'Sheet 1'!Q71+20973.2142857143</f>
        <v>30824.521978021992</v>
      </c>
      <c r="M37" s="31">
        <f>'Sheet 1'!Q71+21140.3846153846</f>
        <v>30991.69230769229</v>
      </c>
      <c r="N37" s="31">
        <f>'Sheet 1'!Q71+18109</f>
        <v>27960.307692307691</v>
      </c>
      <c r="O37" s="31">
        <f>'Sheet 1'!Q71+3187.38461538462</f>
        <v>13038.692307692312</v>
      </c>
      <c r="P37" s="31">
        <f>'Sheet 1'!Q71+23812.3846153846</f>
        <v>33663.69230769229</v>
      </c>
      <c r="Q37" s="31">
        <f>'Sheet 1'!Q71+47611.7692307692</f>
        <v>57463.076923076893</v>
      </c>
      <c r="R37" s="31">
        <f>'Sheet 1'!Q71+37304.2307692308</f>
        <v>47155.538461538497</v>
      </c>
      <c r="S37" s="31">
        <f>'Sheet 1'!Q71+64363.3076923077</f>
        <v>74214.61538461539</v>
      </c>
      <c r="T37" s="31">
        <f>'Sheet 1'!Q71+23629.7692307692</f>
        <v>33481.076923076893</v>
      </c>
      <c r="U37" s="31">
        <f>'Sheet 1'!Q71+1180.92307692308</f>
        <v>11032.230769230771</v>
      </c>
      <c r="V37" s="31">
        <f>'Sheet 1'!Q71+58352.6923076923</f>
        <v>68203.999999999985</v>
      </c>
      <c r="W37" s="31">
        <f>'Sheet 1'!Q71+37197.3076923077</f>
        <v>47048.61538461539</v>
      </c>
      <c r="X37" s="31">
        <f>'Sheet 1'!Q71+21637.1538461538</f>
        <v>31488.461538461492</v>
      </c>
      <c r="Y37" s="31">
        <f>'Sheet 1'!Q71+6315.69230769231</f>
        <v>16167.000000000002</v>
      </c>
      <c r="Z37" s="31">
        <f>'Sheet 1'!Q71+7478.07692307692</f>
        <v>17329.38461538461</v>
      </c>
      <c r="AA37" s="31">
        <f>'Sheet 1'!Q71+5082.69230769231</f>
        <v>14934.000000000002</v>
      </c>
      <c r="AB37" s="31">
        <f>'Sheet 1'!Q71+4161.76923076923</f>
        <v>14013.076923076922</v>
      </c>
      <c r="AC37" s="31">
        <f>'Sheet 1'!Q71+59377</f>
        <v>69228.307692307688</v>
      </c>
      <c r="AD37" s="31">
        <f>'Sheet 1'!Q71+36441.3</f>
        <v>46292.607692307691</v>
      </c>
      <c r="AE37" s="31">
        <f>'Sheet 1'!Q71+32488.5</f>
        <v>42339.807692307688</v>
      </c>
      <c r="AF37" s="31">
        <f>'Sheet 1'!Q71+7648.3</f>
        <v>17499.607692307691</v>
      </c>
      <c r="AG37" s="31">
        <f>'Sheet 1'!Q71+2537.46153846154</f>
        <v>12388.76923076923</v>
      </c>
      <c r="AH37" s="31">
        <f>'Sheet 1'!Q71+382.384615384615</f>
        <v>10233.692307692307</v>
      </c>
      <c r="AI37" s="31">
        <f>'Sheet 1'!Q71+64059.7692307692</f>
        <v>73911.076923076893</v>
      </c>
      <c r="AJ37" s="31">
        <f>'Sheet 1'!Q71+296670.307692308</f>
        <v>306521.61538461567</v>
      </c>
      <c r="AK37" s="29">
        <v>0</v>
      </c>
      <c r="AL37" s="31">
        <f>'Sheet 1'!Q71+3612.84615384615</f>
        <v>13464.153846153842</v>
      </c>
      <c r="AM37" s="31">
        <f>'Sheet 1'!Q71+10031.8461538462</f>
        <v>19883.153846153891</v>
      </c>
      <c r="AN37" s="31">
        <f>'Sheet 1'!Q71+0</f>
        <v>9851.3076923076915</v>
      </c>
      <c r="AO37" s="31">
        <f>'Sheet 1'!Q71+3070.38461538462</f>
        <v>12921.692307692312</v>
      </c>
      <c r="AP37" s="31">
        <f>'Sheet 1'!Q71+9616.76923076923</f>
        <v>19468.076923076922</v>
      </c>
      <c r="AQ37" s="31">
        <f>'Sheet 1'!Q71+21975.6923076923</f>
        <v>31826.999999999993</v>
      </c>
    </row>
    <row r="38" spans="2:43" x14ac:dyDescent="0.25">
      <c r="B38" s="29" t="str">
        <f>'Sheet 1'!A73</f>
        <v>NL41</v>
      </c>
      <c r="C38" s="31">
        <f>'Sheet 1'!Q73+92373.0714285714</f>
        <v>94588.302197802172</v>
      </c>
      <c r="D38" s="31">
        <f>'Sheet 1'!Q73+21112.0714285714</f>
        <v>23327.302197802168</v>
      </c>
      <c r="E38" s="31">
        <f>'Sheet 1'!Q73+16376.7142857143</f>
        <v>18591.94505494507</v>
      </c>
      <c r="F38" s="31">
        <f>'Sheet 1'!Q73+31033.0714285714</f>
        <v>33248.302197802164</v>
      </c>
      <c r="G38" s="32">
        <f>'Sheet 1'!Q73+64769.6428571429</f>
        <v>66984.873626373665</v>
      </c>
      <c r="H38" s="32">
        <f>'Sheet 1'!Q73+13097.7857142857</f>
        <v>15313.016483516469</v>
      </c>
      <c r="I38" s="32">
        <f>'Sheet 1'!Q73+4847.78571428571</f>
        <v>7063.0164835164796</v>
      </c>
      <c r="J38" s="32">
        <f>'Sheet 1'!Q73+34494.8571428571</f>
        <v>36710.087912087867</v>
      </c>
      <c r="K38" s="32">
        <f>'Sheet 1'!Q73+490.454545454545</f>
        <v>2705.6853146853141</v>
      </c>
      <c r="L38" s="31">
        <f>'Sheet 1'!Q73+20973.2142857143</f>
        <v>23188.44505494507</v>
      </c>
      <c r="M38" s="31">
        <f>'Sheet 1'!Q73+21140.3846153846</f>
        <v>23355.615384615368</v>
      </c>
      <c r="N38" s="31">
        <f>'Sheet 1'!Q73+18109</f>
        <v>20324.23076923077</v>
      </c>
      <c r="O38" s="31">
        <f>'Sheet 1'!Q73+3187.38461538462</f>
        <v>5402.6153846153884</v>
      </c>
      <c r="P38" s="31">
        <f>'Sheet 1'!Q73+23812.3846153846</f>
        <v>26027.615384615368</v>
      </c>
      <c r="Q38" s="31">
        <f>'Sheet 1'!Q73+47611.7692307692</f>
        <v>49826.999999999964</v>
      </c>
      <c r="R38" s="31">
        <f>'Sheet 1'!Q73+37304.2307692308</f>
        <v>39519.461538461568</v>
      </c>
      <c r="S38" s="31">
        <f>'Sheet 1'!Q73+64363.3076923077</f>
        <v>66578.538461538468</v>
      </c>
      <c r="T38" s="31">
        <f>'Sheet 1'!Q73+23629.7692307692</f>
        <v>25844.999999999971</v>
      </c>
      <c r="U38" s="31">
        <f>'Sheet 1'!Q73+1180.92307692308</f>
        <v>3396.1538461538494</v>
      </c>
      <c r="V38" s="31">
        <f>'Sheet 1'!Q73+58352.6923076923</f>
        <v>60567.923076923063</v>
      </c>
      <c r="W38" s="31">
        <f>'Sheet 1'!Q73+37197.3076923077</f>
        <v>39412.538461538468</v>
      </c>
      <c r="X38" s="31">
        <f>'Sheet 1'!Q73+21637.1538461538</f>
        <v>23852.38461538457</v>
      </c>
      <c r="Y38" s="31">
        <f>'Sheet 1'!Q73+6315.69230769231</f>
        <v>8530.9230769230799</v>
      </c>
      <c r="Z38" s="31">
        <f>'Sheet 1'!Q73+7478.07692307692</f>
        <v>9693.3076923076896</v>
      </c>
      <c r="AA38" s="31">
        <f>'Sheet 1'!Q73+5082.69230769231</f>
        <v>7297.9230769230799</v>
      </c>
      <c r="AB38" s="31">
        <f>'Sheet 1'!Q73+4161.76923076923</f>
        <v>6376.9999999999982</v>
      </c>
      <c r="AC38" s="31">
        <f>'Sheet 1'!Q73+59377</f>
        <v>61592.230769230766</v>
      </c>
      <c r="AD38" s="31">
        <f>'Sheet 1'!Q73+36441.3</f>
        <v>38656.530769230769</v>
      </c>
      <c r="AE38" s="31">
        <f>'Sheet 1'!Q73+32488.5</f>
        <v>34703.730769230766</v>
      </c>
      <c r="AF38" s="31">
        <f>'Sheet 1'!Q73+7648.3</f>
        <v>9863.5307692307688</v>
      </c>
      <c r="AG38" s="31">
        <f>'Sheet 1'!Q73+2537.46153846154</f>
        <v>4752.6923076923085</v>
      </c>
      <c r="AH38" s="31">
        <f>'Sheet 1'!Q73+382.384615384615</f>
        <v>2597.6153846153838</v>
      </c>
      <c r="AI38" s="31">
        <f>'Sheet 1'!Q73+64059.7692307692</f>
        <v>66274.999999999971</v>
      </c>
      <c r="AJ38" s="31">
        <f>'Sheet 1'!Q73+296670.307692308</f>
        <v>298885.53846153873</v>
      </c>
      <c r="AK38" s="31">
        <f>'Sheet 1'!Q73+22988.6153846154</f>
        <v>25203.846153846171</v>
      </c>
      <c r="AL38" s="29">
        <v>0</v>
      </c>
      <c r="AM38" s="31">
        <f>'Sheet 1'!Q73+10031.8461538462</f>
        <v>12247.076923076969</v>
      </c>
      <c r="AN38" s="31">
        <f>'Sheet 1'!Q73+0</f>
        <v>2215.2307692307691</v>
      </c>
      <c r="AO38" s="31">
        <f>'Sheet 1'!Q73+3070.38461538462</f>
        <v>5285.6153846153884</v>
      </c>
      <c r="AP38" s="31">
        <f>'Sheet 1'!Q73+9616.76923076923</f>
        <v>11832</v>
      </c>
      <c r="AQ38" s="31">
        <f>'Sheet 1'!Q73+21975.6923076923</f>
        <v>24190.923076923071</v>
      </c>
    </row>
    <row r="39" spans="2:43" x14ac:dyDescent="0.25">
      <c r="B39" s="29" t="str">
        <f>'Sheet 1'!A75</f>
        <v>PT11</v>
      </c>
      <c r="C39" s="31">
        <f>'Sheet 1'!Q75+92373.0714285714</f>
        <v>98077.22527472525</v>
      </c>
      <c r="D39" s="31">
        <f>'Sheet 1'!Q75+21112.0714285714</f>
        <v>26816.225274725242</v>
      </c>
      <c r="E39" s="31">
        <f>'Sheet 1'!Q75+16376.7142857143</f>
        <v>22080.868131868148</v>
      </c>
      <c r="F39" s="31">
        <f>'Sheet 1'!Q75+31033.0714285714</f>
        <v>36737.225274725242</v>
      </c>
      <c r="G39" s="32">
        <f>'Sheet 1'!Q75+64769.6428571429</f>
        <v>70473.796703296743</v>
      </c>
      <c r="H39" s="32">
        <f>'Sheet 1'!Q75+13097.7857142857</f>
        <v>18801.939560439547</v>
      </c>
      <c r="I39" s="32">
        <f>'Sheet 1'!Q75+4847.78571428571</f>
        <v>10551.939560439556</v>
      </c>
      <c r="J39" s="32">
        <f>'Sheet 1'!Q75+34494.8571428571</f>
        <v>40199.010989010945</v>
      </c>
      <c r="K39" s="32">
        <f>'Sheet 1'!Q75+490.454545454545</f>
        <v>6194.6083916083908</v>
      </c>
      <c r="L39" s="31">
        <f>'Sheet 1'!Q75+20973.2142857143</f>
        <v>26677.368131868148</v>
      </c>
      <c r="M39" s="31">
        <f>'Sheet 1'!Q75+21140.3846153846</f>
        <v>26844.538461538446</v>
      </c>
      <c r="N39" s="31">
        <f>'Sheet 1'!Q75+18109</f>
        <v>23813.153846153844</v>
      </c>
      <c r="O39" s="31">
        <f>'Sheet 1'!Q75+3187.38461538462</f>
        <v>8891.5384615384646</v>
      </c>
      <c r="P39" s="31">
        <f>'Sheet 1'!Q75+23812.3846153846</f>
        <v>29516.538461538446</v>
      </c>
      <c r="Q39" s="31">
        <f>'Sheet 1'!Q75+47611.7692307692</f>
        <v>53315.923076923042</v>
      </c>
      <c r="R39" s="31">
        <f>'Sheet 1'!Q75+37304.2307692308</f>
        <v>43008.384615384646</v>
      </c>
      <c r="S39" s="31">
        <f>'Sheet 1'!Q75+64363.3076923077</f>
        <v>70067.461538461546</v>
      </c>
      <c r="T39" s="31">
        <f>'Sheet 1'!Q75+23629.7692307692</f>
        <v>29333.923076923049</v>
      </c>
      <c r="U39" s="31">
        <f>'Sheet 1'!Q75+1180.92307692308</f>
        <v>6885.0769230769256</v>
      </c>
      <c r="V39" s="31">
        <f>'Sheet 1'!Q75+58352.6923076923</f>
        <v>64056.846153846142</v>
      </c>
      <c r="W39" s="31">
        <f>'Sheet 1'!Q75+37197.3076923077</f>
        <v>42901.461538461546</v>
      </c>
      <c r="X39" s="31">
        <f>'Sheet 1'!Q75+21637.1538461538</f>
        <v>27341.307692307644</v>
      </c>
      <c r="Y39" s="31">
        <f>'Sheet 1'!Q75+6315.69230769231</f>
        <v>12019.846153846156</v>
      </c>
      <c r="Z39" s="31">
        <f>'Sheet 1'!Q75+7478.07692307692</f>
        <v>13182.230769230766</v>
      </c>
      <c r="AA39" s="31">
        <f>'Sheet 1'!Q75+5082.69230769231</f>
        <v>10786.846153846156</v>
      </c>
      <c r="AB39" s="31">
        <f>'Sheet 1'!Q75+4161.76923076923</f>
        <v>9865.9230769230744</v>
      </c>
      <c r="AC39" s="31">
        <f>'Sheet 1'!Q75+59377</f>
        <v>65081.153846153844</v>
      </c>
      <c r="AD39" s="31">
        <f>'Sheet 1'!Q75+36441.3</f>
        <v>42145.453846153847</v>
      </c>
      <c r="AE39" s="31">
        <f>'Sheet 1'!Q75+32488.5</f>
        <v>38192.653846153844</v>
      </c>
      <c r="AF39" s="31">
        <f>'Sheet 1'!Q75+7648.3</f>
        <v>13352.453846153847</v>
      </c>
      <c r="AG39" s="31">
        <f>'Sheet 1'!Q75+2537.46153846154</f>
        <v>8241.6153846153866</v>
      </c>
      <c r="AH39" s="31">
        <f>'Sheet 1'!Q75+382.384615384615</f>
        <v>6086.538461538461</v>
      </c>
      <c r="AI39" s="31">
        <f>'Sheet 1'!Q75+64059.7692307692</f>
        <v>69763.923076923049</v>
      </c>
      <c r="AJ39" s="31">
        <f>'Sheet 1'!Q75+296670.307692308</f>
        <v>302374.46153846185</v>
      </c>
      <c r="AK39" s="31">
        <f>'Sheet 1'!Q75+22988.6153846154</f>
        <v>28692.769230769249</v>
      </c>
      <c r="AL39" s="31">
        <f>'Sheet 1'!Q75+3612.84615384615</f>
        <v>9316.9999999999964</v>
      </c>
      <c r="AM39" s="29">
        <v>0</v>
      </c>
      <c r="AN39" s="31">
        <f>'Sheet 1'!Q75+0</f>
        <v>5704.1538461538457</v>
      </c>
      <c r="AO39" s="31">
        <f>'Sheet 1'!Q75+3070.38461538462</f>
        <v>8774.5384615384646</v>
      </c>
      <c r="AP39" s="31">
        <f>'Sheet 1'!Q75+9616.76923076923</f>
        <v>15320.923076923076</v>
      </c>
      <c r="AQ39" s="31">
        <f>'Sheet 1'!Q75+21975.6923076923</f>
        <v>27679.846153846149</v>
      </c>
    </row>
    <row r="40" spans="2:43" x14ac:dyDescent="0.25">
      <c r="B40" s="29" t="str">
        <f>'Sheet 1'!A76</f>
        <v>PT15</v>
      </c>
      <c r="C40" s="31">
        <f>'Sheet 1'!Q76+92373.0714285714</f>
        <v>92502.071428571406</v>
      </c>
      <c r="D40" s="31">
        <f>'Sheet 1'!Q76+21112.0714285714</f>
        <v>21241.071428571398</v>
      </c>
      <c r="E40" s="31">
        <f>'Sheet 1'!Q76+16376.7142857143</f>
        <v>16505.714285714301</v>
      </c>
      <c r="F40" s="31">
        <f>'Sheet 1'!Q76+31033.0714285714</f>
        <v>31162.071428571398</v>
      </c>
      <c r="G40" s="32">
        <f>'Sheet 1'!Q76+64769.6428571429</f>
        <v>64898.642857142899</v>
      </c>
      <c r="H40" s="32">
        <f>'Sheet 1'!Q76+13097.7857142857</f>
        <v>13226.785714285699</v>
      </c>
      <c r="I40" s="32">
        <f>'Sheet 1'!Q76+4847.78571428571</f>
        <v>4976.7857142857101</v>
      </c>
      <c r="J40" s="32">
        <f>'Sheet 1'!Q76+34494.8571428571</f>
        <v>34623.857142857101</v>
      </c>
      <c r="K40" s="32">
        <f>'Sheet 1'!Q76+490.454545454545</f>
        <v>619.45454545454504</v>
      </c>
      <c r="L40" s="31">
        <f>'Sheet 1'!Q76+20973.2142857143</f>
        <v>21102.214285714301</v>
      </c>
      <c r="M40" s="31">
        <f>'Sheet 1'!Q76+21140.3846153846</f>
        <v>21269.384615384599</v>
      </c>
      <c r="N40" s="31">
        <f>'Sheet 1'!Q76+18109</f>
        <v>18238</v>
      </c>
      <c r="O40" s="31">
        <f>'Sheet 1'!Q76+3187.38461538462</f>
        <v>3316.3846153846198</v>
      </c>
      <c r="P40" s="31">
        <f>'Sheet 1'!Q76+23812.3846153846</f>
        <v>23941.384615384599</v>
      </c>
      <c r="Q40" s="31">
        <f>'Sheet 1'!Q76+47611.7692307692</f>
        <v>47740.769230769198</v>
      </c>
      <c r="R40" s="31">
        <f>'Sheet 1'!Q76+37304.2307692308</f>
        <v>37433.230769230802</v>
      </c>
      <c r="S40" s="31">
        <f>'Sheet 1'!Q76+64363.3076923077</f>
        <v>64492.307692307702</v>
      </c>
      <c r="T40" s="31">
        <f>'Sheet 1'!Q76+23629.7692307692</f>
        <v>23758.769230769201</v>
      </c>
      <c r="U40" s="31">
        <f>'Sheet 1'!Q76+1180.92307692308</f>
        <v>1309.9230769230801</v>
      </c>
      <c r="V40" s="31">
        <f>'Sheet 1'!Q76+58352.6923076923</f>
        <v>58481.692307692298</v>
      </c>
      <c r="W40" s="31">
        <f>'Sheet 1'!Q76+37197.3076923077</f>
        <v>37326.307692307702</v>
      </c>
      <c r="X40" s="31">
        <f>'Sheet 1'!Q76+21637.1538461538</f>
        <v>21766.1538461538</v>
      </c>
      <c r="Y40" s="31">
        <f>'Sheet 1'!Q76+6315.69230769231</f>
        <v>6444.6923076923104</v>
      </c>
      <c r="Z40" s="31">
        <f>'Sheet 1'!Q76+7478.07692307692</f>
        <v>7607.0769230769201</v>
      </c>
      <c r="AA40" s="31">
        <f>'Sheet 1'!Q76+5082.69230769231</f>
        <v>5211.6923076923104</v>
      </c>
      <c r="AB40" s="31">
        <f>'Sheet 1'!Q76+4161.76923076923</f>
        <v>4290.7692307692296</v>
      </c>
      <c r="AC40" s="31">
        <f>'Sheet 1'!Q76+59377</f>
        <v>59506</v>
      </c>
      <c r="AD40" s="31">
        <f>'Sheet 1'!Q76+36441.3</f>
        <v>36570.300000000003</v>
      </c>
      <c r="AE40" s="31">
        <f>'Sheet 1'!Q76+32488.5</f>
        <v>32617.5</v>
      </c>
      <c r="AF40" s="31">
        <f>'Sheet 1'!Q76+7648.3</f>
        <v>7777.3</v>
      </c>
      <c r="AG40" s="31">
        <f>'Sheet 1'!Q76+2537.46153846154</f>
        <v>2666.4615384615399</v>
      </c>
      <c r="AH40" s="31">
        <f>'Sheet 1'!Q76+382.384615384615</f>
        <v>511.38461538461502</v>
      </c>
      <c r="AI40" s="31">
        <f>'Sheet 1'!Q76+64059.7692307692</f>
        <v>64188.769230769198</v>
      </c>
      <c r="AJ40" s="31">
        <f>'Sheet 1'!Q76+296670.307692308</f>
        <v>296799.30769230798</v>
      </c>
      <c r="AK40" s="31">
        <f>'Sheet 1'!Q76+22988.6153846154</f>
        <v>23117.615384615401</v>
      </c>
      <c r="AL40" s="31">
        <f>'Sheet 1'!Q76+3612.84615384615</f>
        <v>3741.8461538461502</v>
      </c>
      <c r="AM40" s="31">
        <f>'Sheet 1'!Q76+10031.8461538462</f>
        <v>10160.8461538462</v>
      </c>
      <c r="AN40" s="29">
        <v>0</v>
      </c>
      <c r="AO40" s="31">
        <f>'Sheet 1'!Q76+3070.38461538462</f>
        <v>3199.3846153846198</v>
      </c>
      <c r="AP40" s="31">
        <f>'Sheet 1'!Q76+9616.76923076923</f>
        <v>9745.7692307692305</v>
      </c>
      <c r="AQ40" s="31">
        <f>'Sheet 1'!Q76+21975.6923076923</f>
        <v>22104.692307692301</v>
      </c>
    </row>
    <row r="41" spans="2:43" x14ac:dyDescent="0.25">
      <c r="B41" s="29" t="str">
        <f>'Sheet 1'!A77</f>
        <v>PT16</v>
      </c>
      <c r="C41" s="31">
        <f>'Sheet 1'!Q77+92373.0714285714</f>
        <v>95182.994505494484</v>
      </c>
      <c r="D41" s="31">
        <f>'Sheet 1'!Q77+21112.0714285714</f>
        <v>23921.994505494476</v>
      </c>
      <c r="E41" s="31">
        <f>'Sheet 1'!Q77+16376.7142857143</f>
        <v>19186.637362637379</v>
      </c>
      <c r="F41" s="31">
        <f>'Sheet 1'!Q77+31033.0714285714</f>
        <v>33842.994505494476</v>
      </c>
      <c r="G41" s="32">
        <f>'Sheet 1'!Q77+64769.6428571429</f>
        <v>67579.565934065977</v>
      </c>
      <c r="H41" s="32">
        <f>'Sheet 1'!Q77+13097.7857142857</f>
        <v>15907.708791208777</v>
      </c>
      <c r="I41" s="32">
        <f>'Sheet 1'!Q77+4847.78571428571</f>
        <v>7657.7087912087873</v>
      </c>
      <c r="J41" s="32">
        <f>'Sheet 1'!Q77+34494.8571428571</f>
        <v>37304.780219780179</v>
      </c>
      <c r="K41" s="32">
        <f>'Sheet 1'!Q77+490.454545454545</f>
        <v>3300.3776223776222</v>
      </c>
      <c r="L41" s="31">
        <f>'Sheet 1'!Q77+20973.2142857143</f>
        <v>23783.137362637379</v>
      </c>
      <c r="M41" s="31">
        <f>'Sheet 1'!Q77+21140.3846153846</f>
        <v>23950.307692307677</v>
      </c>
      <c r="N41" s="31">
        <f>'Sheet 1'!Q77+18109</f>
        <v>20918.923076923078</v>
      </c>
      <c r="O41" s="31">
        <f>'Sheet 1'!Q77+3187.38461538462</f>
        <v>5997.3076923076969</v>
      </c>
      <c r="P41" s="31">
        <f>'Sheet 1'!Q77+23812.3846153846</f>
        <v>26622.307692307677</v>
      </c>
      <c r="Q41" s="31">
        <f>'Sheet 1'!Q77+47611.7692307692</f>
        <v>50421.692307692276</v>
      </c>
      <c r="R41" s="31">
        <f>'Sheet 1'!Q77+37304.2307692308</f>
        <v>40114.15384615388</v>
      </c>
      <c r="S41" s="31">
        <f>'Sheet 1'!Q77+64363.3076923077</f>
        <v>67173.23076923078</v>
      </c>
      <c r="T41" s="31">
        <f>'Sheet 1'!Q77+23629.7692307692</f>
        <v>26439.692307692279</v>
      </c>
      <c r="U41" s="31">
        <f>'Sheet 1'!Q77+1180.92307692308</f>
        <v>3990.846153846157</v>
      </c>
      <c r="V41" s="31">
        <f>'Sheet 1'!Q77+58352.6923076923</f>
        <v>61162.615384615376</v>
      </c>
      <c r="W41" s="31">
        <f>'Sheet 1'!Q77+37197.3076923077</f>
        <v>40007.23076923078</v>
      </c>
      <c r="X41" s="31">
        <f>'Sheet 1'!Q77+21637.1538461538</f>
        <v>24447.076923076878</v>
      </c>
      <c r="Y41" s="31">
        <f>'Sheet 1'!Q77+6315.69230769231</f>
        <v>9125.6153846153866</v>
      </c>
      <c r="Z41" s="31">
        <f>'Sheet 1'!Q77+7478.07692307692</f>
        <v>10287.999999999996</v>
      </c>
      <c r="AA41" s="31">
        <f>'Sheet 1'!Q77+5082.69230769231</f>
        <v>7892.6153846153875</v>
      </c>
      <c r="AB41" s="31">
        <f>'Sheet 1'!Q77+4161.76923076923</f>
        <v>6971.6923076923067</v>
      </c>
      <c r="AC41" s="31">
        <f>'Sheet 1'!Q77+59377</f>
        <v>62186.923076923078</v>
      </c>
      <c r="AD41" s="31">
        <f>'Sheet 1'!Q77+36441.3</f>
        <v>39251.223076923081</v>
      </c>
      <c r="AE41" s="31">
        <f>'Sheet 1'!Q77+32488.5</f>
        <v>35298.423076923078</v>
      </c>
      <c r="AF41" s="31">
        <f>'Sheet 1'!Q77+7648.3</f>
        <v>10458.223076923077</v>
      </c>
      <c r="AG41" s="31">
        <f>'Sheet 1'!Q77+2537.46153846154</f>
        <v>5347.3846153846171</v>
      </c>
      <c r="AH41" s="31">
        <f>'Sheet 1'!Q77+382.384615384615</f>
        <v>3192.3076923076924</v>
      </c>
      <c r="AI41" s="31">
        <f>'Sheet 1'!Q77+64059.7692307692</f>
        <v>66869.692307692269</v>
      </c>
      <c r="AJ41" s="31">
        <f>'Sheet 1'!Q77+296670.307692308</f>
        <v>299480.23076923104</v>
      </c>
      <c r="AK41" s="31">
        <f>'Sheet 1'!Q77+22988.6153846154</f>
        <v>25798.538461538479</v>
      </c>
      <c r="AL41" s="31">
        <f>'Sheet 1'!Q77+3612.84615384615</f>
        <v>6422.7692307692269</v>
      </c>
      <c r="AM41" s="31">
        <f>'Sheet 1'!Q77+10031.8461538462</f>
        <v>12841.769230769278</v>
      </c>
      <c r="AN41" s="31">
        <f>'Sheet 1'!Q77+0</f>
        <v>2809.9230769230771</v>
      </c>
      <c r="AO41" s="29">
        <v>0</v>
      </c>
      <c r="AP41" s="31">
        <f>'Sheet 1'!Q77+9616.76923076923</f>
        <v>12426.692307692309</v>
      </c>
      <c r="AQ41" s="31">
        <f>'Sheet 1'!Q77+21975.6923076923</f>
        <v>24785.615384615379</v>
      </c>
    </row>
    <row r="42" spans="2:43" x14ac:dyDescent="0.25">
      <c r="B42" s="29" t="str">
        <f>'Sheet 1'!A78</f>
        <v>PT17</v>
      </c>
      <c r="C42" s="31">
        <f>'Sheet 1'!Q78+92373.0714285714</f>
        <v>100159.22527472525</v>
      </c>
      <c r="D42" s="31">
        <f>'Sheet 1'!Q78+21112.0714285714</f>
        <v>28898.225274725242</v>
      </c>
      <c r="E42" s="31">
        <f>'Sheet 1'!Q78+16376.7142857143</f>
        <v>24162.868131868148</v>
      </c>
      <c r="F42" s="31">
        <f>'Sheet 1'!Q78+31033.0714285714</f>
        <v>38819.225274725242</v>
      </c>
      <c r="G42" s="32">
        <f>'Sheet 1'!Q78+64769.6428571429</f>
        <v>72555.796703296743</v>
      </c>
      <c r="H42" s="32">
        <f>'Sheet 1'!Q78+13097.7857142857</f>
        <v>20883.939560439547</v>
      </c>
      <c r="I42" s="32">
        <f>'Sheet 1'!Q78+4847.78571428571</f>
        <v>12633.939560439556</v>
      </c>
      <c r="J42" s="32">
        <f>'Sheet 1'!Q78+34494.8571428571</f>
        <v>42281.010989010945</v>
      </c>
      <c r="K42" s="32">
        <f>'Sheet 1'!Q78+490.454545454545</f>
        <v>8276.6083916083899</v>
      </c>
      <c r="L42" s="31">
        <f>'Sheet 1'!Q78+20973.2142857143</f>
        <v>28759.368131868148</v>
      </c>
      <c r="M42" s="31">
        <f>'Sheet 1'!Q78+21140.3846153846</f>
        <v>28926.538461538446</v>
      </c>
      <c r="N42" s="31">
        <f>'Sheet 1'!Q78+18109</f>
        <v>25895.153846153844</v>
      </c>
      <c r="O42" s="31">
        <f>'Sheet 1'!Q78+3187.38461538462</f>
        <v>10973.538461538465</v>
      </c>
      <c r="P42" s="31">
        <f>'Sheet 1'!Q78+23812.3846153846</f>
        <v>31598.538461538446</v>
      </c>
      <c r="Q42" s="31">
        <f>'Sheet 1'!Q78+47611.7692307692</f>
        <v>55397.923076923042</v>
      </c>
      <c r="R42" s="31">
        <f>'Sheet 1'!Q78+37304.2307692308</f>
        <v>45090.384615384646</v>
      </c>
      <c r="S42" s="31">
        <f>'Sheet 1'!Q78+64363.3076923077</f>
        <v>72149.461538461546</v>
      </c>
      <c r="T42" s="31">
        <f>'Sheet 1'!Q78+23629.7692307692</f>
        <v>31415.923076923049</v>
      </c>
      <c r="U42" s="31">
        <f>'Sheet 1'!Q78+1180.92307692308</f>
        <v>8967.0769230769256</v>
      </c>
      <c r="V42" s="31">
        <f>'Sheet 1'!Q78+58352.6923076923</f>
        <v>66138.846153846142</v>
      </c>
      <c r="W42" s="31">
        <f>'Sheet 1'!Q78+37197.3076923077</f>
        <v>44983.461538461546</v>
      </c>
      <c r="X42" s="31">
        <f>'Sheet 1'!Q78+21637.1538461538</f>
        <v>29423.307692307644</v>
      </c>
      <c r="Y42" s="31">
        <f>'Sheet 1'!Q78+6315.69230769231</f>
        <v>14101.846153846156</v>
      </c>
      <c r="Z42" s="31">
        <f>'Sheet 1'!Q78+7478.07692307692</f>
        <v>15264.230769230766</v>
      </c>
      <c r="AA42" s="31">
        <f>'Sheet 1'!Q78+5082.69230769231</f>
        <v>12868.846153846156</v>
      </c>
      <c r="AB42" s="31">
        <f>'Sheet 1'!Q78+4161.76923076923</f>
        <v>11947.923076923074</v>
      </c>
      <c r="AC42" s="31">
        <f>'Sheet 1'!Q78+59377</f>
        <v>67163.153846153844</v>
      </c>
      <c r="AD42" s="31">
        <f>'Sheet 1'!Q78+36441.3</f>
        <v>44227.453846153847</v>
      </c>
      <c r="AE42" s="31">
        <f>'Sheet 1'!Q78+32488.5</f>
        <v>40274.653846153844</v>
      </c>
      <c r="AF42" s="31">
        <f>'Sheet 1'!Q78+7648.3</f>
        <v>15434.453846153847</v>
      </c>
      <c r="AG42" s="31">
        <f>'Sheet 1'!Q78+2537.46153846154</f>
        <v>10323.615384615387</v>
      </c>
      <c r="AH42" s="31">
        <f>'Sheet 1'!Q78+382.384615384615</f>
        <v>8168.538461538461</v>
      </c>
      <c r="AI42" s="31">
        <f>'Sheet 1'!Q78+64059.7692307692</f>
        <v>71845.923076923049</v>
      </c>
      <c r="AJ42" s="31">
        <f>'Sheet 1'!Q78+296670.307692308</f>
        <v>304456.46153846185</v>
      </c>
      <c r="AK42" s="31">
        <f>'Sheet 1'!Q78+22988.6153846154</f>
        <v>30774.769230769249</v>
      </c>
      <c r="AL42" s="31">
        <f>'Sheet 1'!Q78+3612.84615384615</f>
        <v>11398.999999999996</v>
      </c>
      <c r="AM42" s="31">
        <f>'Sheet 1'!Q78+10031.8461538462</f>
        <v>17818.000000000044</v>
      </c>
      <c r="AN42" s="31">
        <f>'Sheet 1'!Q78+0</f>
        <v>7786.1538461538457</v>
      </c>
      <c r="AO42" s="31">
        <f>'Sheet 1'!Q78+3070.38461538462</f>
        <v>10856.538461538465</v>
      </c>
      <c r="AP42" s="29">
        <v>0</v>
      </c>
      <c r="AQ42" s="31">
        <f>'Sheet 1'!Q78+21975.6923076923</f>
        <v>29761.846153846149</v>
      </c>
    </row>
    <row r="43" spans="2:43" x14ac:dyDescent="0.25">
      <c r="B43" s="29" t="str">
        <f>'Sheet 1'!A79</f>
        <v>PT18</v>
      </c>
      <c r="C43" s="31">
        <f>'Sheet 1'!Q79+92373.0714285714</f>
        <v>104243.30219780217</v>
      </c>
      <c r="D43" s="31">
        <f>'Sheet 1'!Q79+21112.0714285714</f>
        <v>32982.302197802172</v>
      </c>
      <c r="E43" s="31">
        <f>'Sheet 1'!Q79+16376.7142857143</f>
        <v>28246.94505494507</v>
      </c>
      <c r="F43" s="31">
        <f>'Sheet 1'!Q79+31033.0714285714</f>
        <v>42903.302197802172</v>
      </c>
      <c r="G43" s="32">
        <f>'Sheet 1'!Q79+64769.6428571429</f>
        <v>76639.873626373665</v>
      </c>
      <c r="H43" s="32">
        <f>'Sheet 1'!Q79+13097.7857142857</f>
        <v>24968.016483516469</v>
      </c>
      <c r="I43" s="32">
        <f>'Sheet 1'!Q79+4847.78571428571</f>
        <v>16718.01648351648</v>
      </c>
      <c r="J43" s="32">
        <f>'Sheet 1'!Q79+34494.8571428571</f>
        <v>46365.087912087867</v>
      </c>
      <c r="K43" s="32">
        <f>'Sheet 1'!Q79+490.454545454545</f>
        <v>12360.685314685314</v>
      </c>
      <c r="L43" s="31">
        <f>'Sheet 1'!Q79+20973.2142857143</f>
        <v>32843.44505494507</v>
      </c>
      <c r="M43" s="31">
        <f>'Sheet 1'!Q79+21140.3846153846</f>
        <v>33010.615384615368</v>
      </c>
      <c r="N43" s="31">
        <f>'Sheet 1'!Q79+18109</f>
        <v>29979.23076923077</v>
      </c>
      <c r="O43" s="31">
        <f>'Sheet 1'!Q79+3187.38461538462</f>
        <v>15057.61538461539</v>
      </c>
      <c r="P43" s="31">
        <f>'Sheet 1'!Q79+23812.3846153846</f>
        <v>35682.615384615368</v>
      </c>
      <c r="Q43" s="31">
        <f>'Sheet 1'!Q79+47611.7692307692</f>
        <v>59481.999999999971</v>
      </c>
      <c r="R43" s="31">
        <f>'Sheet 1'!Q79+37304.2307692308</f>
        <v>49174.461538461575</v>
      </c>
      <c r="S43" s="31">
        <f>'Sheet 1'!Q79+64363.3076923077</f>
        <v>76233.538461538468</v>
      </c>
      <c r="T43" s="31">
        <f>'Sheet 1'!Q79+23629.7692307692</f>
        <v>35499.999999999971</v>
      </c>
      <c r="U43" s="31">
        <f>'Sheet 1'!Q79+1180.92307692308</f>
        <v>13051.153846153849</v>
      </c>
      <c r="V43" s="31">
        <f>'Sheet 1'!Q79+58352.6923076923</f>
        <v>70222.923076923063</v>
      </c>
      <c r="W43" s="31">
        <f>'Sheet 1'!Q79+37197.3076923077</f>
        <v>49067.538461538468</v>
      </c>
      <c r="X43" s="31">
        <f>'Sheet 1'!Q79+21637.1538461538</f>
        <v>33507.384615384566</v>
      </c>
      <c r="Y43" s="31">
        <f>'Sheet 1'!Q79+6315.69230769231</f>
        <v>18185.923076923078</v>
      </c>
      <c r="Z43" s="31">
        <f>'Sheet 1'!Q79+7478.07692307692</f>
        <v>19348.307692307688</v>
      </c>
      <c r="AA43" s="31">
        <f>'Sheet 1'!Q79+5082.69230769231</f>
        <v>16952.923076923078</v>
      </c>
      <c r="AB43" s="31">
        <f>'Sheet 1'!Q79+4161.76923076923</f>
        <v>16032</v>
      </c>
      <c r="AC43" s="31">
        <f>'Sheet 1'!Q79+59377</f>
        <v>71247.230769230766</v>
      </c>
      <c r="AD43" s="31">
        <f>'Sheet 1'!Q79+36441.3</f>
        <v>48311.530769230769</v>
      </c>
      <c r="AE43" s="31">
        <f>'Sheet 1'!Q79+32488.5</f>
        <v>44358.730769230766</v>
      </c>
      <c r="AF43" s="31">
        <f>'Sheet 1'!Q79+7648.3</f>
        <v>19518.530769230769</v>
      </c>
      <c r="AG43" s="31">
        <f>'Sheet 1'!Q79+2537.46153846154</f>
        <v>14407.692307692309</v>
      </c>
      <c r="AH43" s="31">
        <f>'Sheet 1'!Q79+382.384615384615</f>
        <v>12252.615384615385</v>
      </c>
      <c r="AI43" s="31">
        <f>'Sheet 1'!Q79+64059.7692307692</f>
        <v>75929.999999999971</v>
      </c>
      <c r="AJ43" s="31">
        <f>'Sheet 1'!Q79+296670.307692308</f>
        <v>308540.53846153873</v>
      </c>
      <c r="AK43" s="31">
        <f>'Sheet 1'!Q79+22988.6153846154</f>
        <v>34858.846153846171</v>
      </c>
      <c r="AL43" s="31">
        <f>'Sheet 1'!Q79+3612.84615384615</f>
        <v>15483.07692307692</v>
      </c>
      <c r="AM43" s="31">
        <f>'Sheet 1'!Q79+10031.8461538462</f>
        <v>21902.076923076969</v>
      </c>
      <c r="AN43" s="31">
        <f>'Sheet 1'!Q79+0</f>
        <v>11870.23076923077</v>
      </c>
      <c r="AO43" s="31">
        <f>'Sheet 1'!Q79+3070.38461538462</f>
        <v>14940.61538461539</v>
      </c>
      <c r="AP43" s="31">
        <f>'Sheet 1'!Q79+9616.76923076923</f>
        <v>21487</v>
      </c>
      <c r="AQ43" s="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7AFF-A808-4E01-BB04-267813C2EF63}">
  <dimension ref="B2:AU45"/>
  <sheetViews>
    <sheetView workbookViewId="0">
      <selection activeCell="A8" sqref="A8"/>
    </sheetView>
  </sheetViews>
  <sheetFormatPr baseColWidth="10" defaultRowHeight="15" x14ac:dyDescent="0.25"/>
  <cols>
    <col min="4" max="4" width="16.85546875" bestFit="1" customWidth="1"/>
  </cols>
  <sheetData>
    <row r="2" spans="2:47" x14ac:dyDescent="0.25">
      <c r="B2" s="29"/>
      <c r="C2" s="29" t="str">
        <f>'Flujo multimodal marítimo NUTs'!C2</f>
        <v>BE21</v>
      </c>
      <c r="D2" s="29" t="str">
        <f>'Flujo multimodal marítimo NUTs'!D2</f>
        <v>BE23</v>
      </c>
      <c r="E2" s="29" t="str">
        <f>'Flujo multimodal marítimo NUTs'!E2</f>
        <v>BE25</v>
      </c>
      <c r="F2" s="29" t="str">
        <f>'Flujo multimodal marítimo NUTs'!F2</f>
        <v>DE50</v>
      </c>
      <c r="G2" s="29" t="str">
        <f>'Flujo multimodal marítimo NUTs'!G2</f>
        <v>DE60</v>
      </c>
      <c r="H2" s="29" t="str">
        <f>'Flujo multimodal marítimo NUTs'!H2</f>
        <v>DE80</v>
      </c>
      <c r="I2" s="29" t="str">
        <f>'Flujo multimodal marítimo NUTs'!I2</f>
        <v>DE93</v>
      </c>
      <c r="J2" s="29" t="str">
        <f>'Flujo multimodal marítimo NUTs'!J2</f>
        <v>DE94</v>
      </c>
      <c r="K2" s="29" t="str">
        <f>'Flujo multimodal marítimo NUTs'!K2</f>
        <v>DEA</v>
      </c>
      <c r="L2" s="29" t="str">
        <f>'Flujo multimodal marítimo NUTs'!L2</f>
        <v>DEF0</v>
      </c>
      <c r="M2" s="29" t="str">
        <f>'Flujo multimodal marítimo NUTs'!M2</f>
        <v>ES11</v>
      </c>
      <c r="N2" s="29" t="str">
        <f>'Flujo multimodal marítimo NUTs'!N2</f>
        <v>ES12</v>
      </c>
      <c r="O2" s="29" t="str">
        <f>'Flujo multimodal marítimo NUTs'!O2</f>
        <v>ES13</v>
      </c>
      <c r="P2" s="29" t="str">
        <f>'Flujo multimodal marítimo NUTs'!P2</f>
        <v>ES21</v>
      </c>
      <c r="Q2" s="29" t="str">
        <f>'Flujo multimodal marítimo NUTs'!Q2</f>
        <v>ES51</v>
      </c>
      <c r="R2" s="29" t="str">
        <f>'Flujo multimodal marítimo NUTs'!R2</f>
        <v>ES52</v>
      </c>
      <c r="S2" s="29" t="str">
        <f>'Flujo multimodal marítimo NUTs'!S2</f>
        <v>ES61</v>
      </c>
      <c r="T2" s="29" t="str">
        <f>'Flujo multimodal marítimo NUTs'!T2</f>
        <v>ES62</v>
      </c>
      <c r="U2" s="29" t="str">
        <f>'Flujo multimodal marítimo NUTs'!U2</f>
        <v>FRD1</v>
      </c>
      <c r="V2" s="29" t="str">
        <f>'Flujo multimodal marítimo NUTs'!V2</f>
        <v>FRD2</v>
      </c>
      <c r="W2" s="29" t="str">
        <f>'Flujo multimodal marítimo NUTs'!W2</f>
        <v>FRE1</v>
      </c>
      <c r="X2" s="29" t="str">
        <f>'Flujo multimodal marítimo NUTs'!X2</f>
        <v>FRG0</v>
      </c>
      <c r="Y2" s="29" t="str">
        <f>'Flujo multimodal marítimo NUTs'!Y2</f>
        <v>FRH0</v>
      </c>
      <c r="Z2" s="29" t="str">
        <f>'Flujo multimodal marítimo NUTs'!Z2</f>
        <v>FRI1</v>
      </c>
      <c r="AA2" s="29" t="str">
        <f>'Flujo multimodal marítimo NUTs'!AA2</f>
        <v>FRI3</v>
      </c>
      <c r="AB2" s="29" t="str">
        <f>'Flujo multimodal marítimo NUTs'!AB2</f>
        <v>FRJ1</v>
      </c>
      <c r="AC2" s="29" t="str">
        <f>'Flujo multimodal marítimo NUTs'!AC2</f>
        <v>FRF2</v>
      </c>
      <c r="AD2" s="29" t="str">
        <f>'Flujo multimodal marítimo NUTs'!AE2</f>
        <v>FRI2</v>
      </c>
      <c r="AE2" s="29" t="str">
        <f>'Flujo multimodal marítimo NUTs'!AF2</f>
        <v>FRJ2</v>
      </c>
      <c r="AF2" s="29" t="str">
        <f>'Flujo multimodal marítimo NUTs'!AG2</f>
        <v>NL11</v>
      </c>
      <c r="AG2" s="29" t="str">
        <f>'Flujo multimodal marítimo NUTs'!AH2</f>
        <v>NL12</v>
      </c>
      <c r="AH2" s="29" t="str">
        <f>'Flujo multimodal marítimo NUTs'!AI2</f>
        <v>NL32</v>
      </c>
      <c r="AI2" s="29" t="str">
        <f>'Flujo multimodal marítimo NUTs'!AJ2</f>
        <v>NL33</v>
      </c>
      <c r="AJ2" s="29" t="str">
        <f>'Flujo multimodal marítimo NUTs'!AK2</f>
        <v>NL34</v>
      </c>
      <c r="AK2" s="29" t="str">
        <f>'Flujo multimodal marítimo NUTs'!AL2</f>
        <v>NL41</v>
      </c>
      <c r="AL2" s="29" t="str">
        <f>'Flujo multimodal marítimo NUTs'!AM2</f>
        <v>PT11</v>
      </c>
      <c r="AM2" s="29" t="str">
        <f>'Flujo multimodal marítimo NUTs'!AN2</f>
        <v>PT15</v>
      </c>
      <c r="AN2" s="29" t="str">
        <f>'Flujo multimodal marítimo NUTs'!AO2</f>
        <v>PT16</v>
      </c>
      <c r="AO2" s="29" t="str">
        <f>'Flujo multimodal marítimo NUTs'!AP2</f>
        <v>PT17</v>
      </c>
      <c r="AP2" s="29" t="str">
        <f>'Flujo multimodal marítimo NUTs'!AQ2</f>
        <v>PT18</v>
      </c>
      <c r="AQ2" s="17"/>
      <c r="AR2" s="17"/>
      <c r="AS2" s="17"/>
      <c r="AT2" s="17"/>
      <c r="AU2" s="17"/>
    </row>
    <row r="3" spans="2:47" x14ac:dyDescent="0.25">
      <c r="B3" s="29" t="str">
        <f>'Flujo multimodal marítimo NUTs'!B3</f>
        <v>BE21</v>
      </c>
      <c r="C3" s="29">
        <v>0</v>
      </c>
      <c r="D3" s="33">
        <f>'[1]Sheet 1'!$P$14+38609.2307692308</f>
        <v>86946.23076923081</v>
      </c>
      <c r="E3" s="31">
        <f>'[1]Sheet 1'!$P$14+41643.4615384615</f>
        <v>89980.461538461503</v>
      </c>
      <c r="F3" s="31">
        <f>'[1]Sheet 1'!$P$14+30750.3846153846</f>
        <v>79087.384615384595</v>
      </c>
      <c r="G3" s="31">
        <f>'[1]Sheet 1'!$P$14+62550.4615384615</f>
        <v>110887.4615384615</v>
      </c>
      <c r="H3" s="31">
        <f>'[1]Sheet 1'!$P$14+128339.772893773</f>
        <v>176676.77289377298</v>
      </c>
      <c r="I3" s="31">
        <f>'[1]Sheet 1'!$P$14+61886.0769230769</f>
        <v>110223.07692307691</v>
      </c>
      <c r="J3" s="31">
        <f>'[1]Sheet 1'!$P$14+119483.846153846</f>
        <v>167820.84615384601</v>
      </c>
      <c r="K3" s="31">
        <f>'[1]Sheet 1'!$P$14+569816.621794872</f>
        <v>618153.62179487199</v>
      </c>
      <c r="L3" s="31">
        <f>'[1]Sheet 1'!$P$14+94192.9230769231</f>
        <v>142529.92307692312</v>
      </c>
      <c r="M3" s="31">
        <f>'[1]Sheet 1'!$P$14+96957</f>
        <v>145294</v>
      </c>
      <c r="N3" s="31">
        <f>'[1]Sheet 1'!$P$14+41683.0769230769</f>
        <v>90020.076923076907</v>
      </c>
      <c r="O3" s="31">
        <f>'[1]Sheet 1'!$P$14+23371.5384615385</f>
        <v>71708.538461538497</v>
      </c>
      <c r="P3" s="29">
        <f>'[1]Sheet 1'!$P$14</f>
        <v>48337</v>
      </c>
      <c r="Q3" s="31">
        <f>'[1]Sheet 1'!$P$14+292011.461538462</f>
        <v>340348.46153846203</v>
      </c>
      <c r="R3" s="31">
        <f>'[1]Sheet 1'!$P$14+175108.538461538</f>
        <v>223445.538461538</v>
      </c>
      <c r="S3" s="31">
        <f>'[1]Sheet 1'!$P$14+175108.538461538</f>
        <v>223445.538461538</v>
      </c>
      <c r="T3" s="31">
        <f>'[1]Sheet 1'!$P$14+52279.3846153846</f>
        <v>100616.3846153846</v>
      </c>
      <c r="U3" s="31">
        <f>'[1]Sheet 1'!$P$14+90998.3846153846</f>
        <v>139335.3846153846</v>
      </c>
      <c r="V3" s="31">
        <f>'[1]Sheet 1'!$P$14+62813.6666666667</f>
        <v>111150.6666666667</v>
      </c>
      <c r="W3" s="31">
        <f>'[1]Sheet 1'!$P$14+106965.333333333</f>
        <v>155302.33333333299</v>
      </c>
      <c r="X3" s="31">
        <f>'[1]Sheet 1'!$P$14+126092.333333333</f>
        <v>174429.33333333299</v>
      </c>
      <c r="Y3" s="31">
        <f>'[1]Sheet 1'!$P$14+109828.666666667</f>
        <v>158165.66666666701</v>
      </c>
      <c r="Z3" s="31">
        <f>'[1]Sheet 1'!$P$14+67300.6666666667</f>
        <v>115637.6666666667</v>
      </c>
      <c r="AA3" s="31">
        <f>'[1]Sheet 1'!$P$14+60248.3333333333</f>
        <v>108585.3333333333</v>
      </c>
      <c r="AB3" s="31">
        <f>'[1]Sheet 1'!$P$14+46322</f>
        <v>94659</v>
      </c>
      <c r="AC3" s="31">
        <f>'[1]Sheet 1'!$P$14+416255.1</f>
        <v>464592.1</v>
      </c>
      <c r="AD3" s="31">
        <f>'[1]Sheet 1'!$P$14+361033.4</f>
        <v>409370.4</v>
      </c>
      <c r="AE3" s="31">
        <f>'[1]Sheet 1'!$P$14+229183.1</f>
        <v>277520.09999999998</v>
      </c>
      <c r="AF3" s="31">
        <f>'[1]Sheet 1'!$P$14+23934.6923076923</f>
        <v>72271.692307692298</v>
      </c>
      <c r="AG3" s="31">
        <f>'[1]Sheet 1'!$P$14+49481.5</f>
        <v>97818.5</v>
      </c>
      <c r="AH3" s="31">
        <f>'[1]Sheet 1'!$P$14+99191.7230769231</f>
        <v>147528.72307692311</v>
      </c>
      <c r="AI3" s="31">
        <f>'[1]Sheet 1'!$P$14+266753.388888889</f>
        <v>315090.38888888899</v>
      </c>
      <c r="AJ3" s="31">
        <f>'[1]Sheet 1'!$P$14+15163.5384615385</f>
        <v>63500.538461538497</v>
      </c>
      <c r="AK3" s="31">
        <f>'[1]Sheet 1'!$P$14+91009.9230769231</f>
        <v>139346.92307692312</v>
      </c>
      <c r="AL3" s="31">
        <f>'[1]Sheet 1'!$P$14+85825.4267399267</f>
        <v>134162.42673992668</v>
      </c>
      <c r="AM3" s="31">
        <f>'[1]Sheet 1'!$P$14+6802.38461538462</f>
        <v>55139.384615384617</v>
      </c>
      <c r="AN3" s="31">
        <f>'[1]Sheet 1'!$P$14+90972.8424908425</f>
        <v>139309.84249084251</v>
      </c>
      <c r="AO3" s="31">
        <f>'[1]Sheet 1'!$P$14+72292.1428571429</f>
        <v>120629.1428571429</v>
      </c>
      <c r="AP3" s="31">
        <f>'[1]Sheet 1'!$P$14+20470.4926739927</f>
        <v>68807.492673992703</v>
      </c>
    </row>
    <row r="4" spans="2:47" x14ac:dyDescent="0.25">
      <c r="B4" s="29" t="str">
        <f>'Flujo multimodal marítimo NUTs'!B4</f>
        <v>BE23</v>
      </c>
      <c r="C4" s="31">
        <f>'[1]Sheet 1'!$P$21+48220.8461538462</f>
        <v>87125.8461538462</v>
      </c>
      <c r="D4" s="29">
        <v>0</v>
      </c>
      <c r="E4" s="31">
        <f>'[1]Sheet 1'!$P$21+41643.4615384615</f>
        <v>80548.461538461503</v>
      </c>
      <c r="F4" s="31">
        <f>'[1]Sheet 1'!$P$21+30750.3846153846</f>
        <v>69655.384615384595</v>
      </c>
      <c r="G4" s="31">
        <f>'[1]Sheet 1'!$P$21+62550.4615384615</f>
        <v>101455.4615384615</v>
      </c>
      <c r="H4" s="31">
        <f>'[1]Sheet 1'!$P$21+128339.772893773</f>
        <v>167244.77289377298</v>
      </c>
      <c r="I4" s="31">
        <f>'[1]Sheet 1'!$P$21+61886.0769230769</f>
        <v>100791.07692307691</v>
      </c>
      <c r="J4" s="31">
        <f>'[1]Sheet 1'!$P$21+119483.846153846</f>
        <v>158388.84615384601</v>
      </c>
      <c r="K4" s="31">
        <f>'[1]Sheet 1'!$P$21+569816.621794872</f>
        <v>608721.62179487199</v>
      </c>
      <c r="L4" s="31">
        <f>'[1]Sheet 1'!$P$21+94192.9230769231</f>
        <v>133097.92307692312</v>
      </c>
      <c r="M4" s="31">
        <f>'[1]Sheet 1'!$P$21+96957</f>
        <v>135862</v>
      </c>
      <c r="N4" s="31">
        <f>'[1]Sheet 1'!$P$21+41683.0769230769</f>
        <v>80588.076923076907</v>
      </c>
      <c r="O4" s="31">
        <f>'[1]Sheet 1'!$P$21+23371.5384615385</f>
        <v>62276.538461538497</v>
      </c>
      <c r="P4" s="31">
        <f>'[1]Sheet 1'!$P$21+169835.769230769</f>
        <v>208740.76923076899</v>
      </c>
      <c r="Q4" s="31">
        <f>'[1]Sheet 1'!$P$21+292011.461538462</f>
        <v>330916.46153846203</v>
      </c>
      <c r="R4" s="31">
        <f>'[1]Sheet 1'!$P$21+530224.692307692</f>
        <v>569129.69230769202</v>
      </c>
      <c r="S4" s="31">
        <f>'[1]Sheet 1'!$P$21+175108.538461538</f>
        <v>214013.538461538</v>
      </c>
      <c r="T4" s="31">
        <f>'[1]Sheet 1'!$P$21+52279.3846153846</f>
        <v>91184.384615384595</v>
      </c>
      <c r="U4" s="31">
        <f>'[1]Sheet 1'!$P$21+90998.3846153846</f>
        <v>129903.3846153846</v>
      </c>
      <c r="V4" s="31">
        <f>'[1]Sheet 1'!$P$21+62813.6666666667</f>
        <v>101718.6666666667</v>
      </c>
      <c r="W4" s="31">
        <f>'[1]Sheet 1'!$P$21+106965.333333333</f>
        <v>145870.33333333299</v>
      </c>
      <c r="X4" s="31">
        <f>'[1]Sheet 1'!$P$21+126092.333333333</f>
        <v>164997.33333333299</v>
      </c>
      <c r="Y4" s="31">
        <f>'[1]Sheet 1'!$P$21+109828.666666667</f>
        <v>148733.66666666701</v>
      </c>
      <c r="Z4" s="31">
        <f>'[1]Sheet 1'!$P$21+67300.6666666667</f>
        <v>106205.6666666667</v>
      </c>
      <c r="AA4" s="31">
        <f>'[1]Sheet 1'!$P$21+60248.3333333333</f>
        <v>99153.333333333299</v>
      </c>
      <c r="AB4" s="31">
        <f>'[1]Sheet 1'!$P$21+46322</f>
        <v>85227</v>
      </c>
      <c r="AC4" s="31">
        <f>'[1]Sheet 1'!$P$21+416255.1</f>
        <v>455160.1</v>
      </c>
      <c r="AD4" s="31">
        <f>'[1]Sheet 1'!$P$21+361033.4</f>
        <v>399938.4</v>
      </c>
      <c r="AE4" s="31">
        <f>'[1]Sheet 1'!$P$21+229183.1</f>
        <v>268088.09999999998</v>
      </c>
      <c r="AF4" s="31">
        <f>'[1]Sheet 1'!$P$21+23934.6923076923</f>
        <v>62839.692307692298</v>
      </c>
      <c r="AG4" s="31">
        <f>'[1]Sheet 1'!$P$21+49481.5</f>
        <v>88386.5</v>
      </c>
      <c r="AH4" s="31">
        <f>'[1]Sheet 1'!$P$21+99191.7230769231</f>
        <v>138096.72307692311</v>
      </c>
      <c r="AI4" s="31">
        <f>'[1]Sheet 1'!$P$21+266753.388888889</f>
        <v>305658.38888888899</v>
      </c>
      <c r="AJ4" s="31">
        <f>'[1]Sheet 1'!$P$21+15163.5384615385</f>
        <v>54068.538461538497</v>
      </c>
      <c r="AK4" s="31">
        <f>'[1]Sheet 1'!$P$21+91009.9230769231</f>
        <v>129914.92307692311</v>
      </c>
      <c r="AL4" s="31">
        <f>'[1]Sheet 1'!$P$21+85825.4267399267</f>
        <v>124730.4267399267</v>
      </c>
      <c r="AM4" s="31">
        <f>'[1]Sheet 1'!$P$21+6802.38461538462</f>
        <v>45707.384615384617</v>
      </c>
      <c r="AN4" s="31">
        <f>'[1]Sheet 1'!$P$21+90972.8424908425</f>
        <v>129877.84249084249</v>
      </c>
      <c r="AO4" s="31">
        <f>'[1]Sheet 1'!$P$21+72292.1428571429</f>
        <v>111197.1428571429</v>
      </c>
      <c r="AP4" s="31">
        <f>'[1]Sheet 1'!$P$21+20470.4926739927</f>
        <v>59375.492673992703</v>
      </c>
    </row>
    <row r="5" spans="2:47" x14ac:dyDescent="0.25">
      <c r="B5" s="29" t="str">
        <f>'Flujo multimodal marítimo NUTs'!B5</f>
        <v>BE25</v>
      </c>
      <c r="C5" s="31">
        <f>'[1]Sheet 1'!$P$30+48220.8461538462</f>
        <v>86076.615384615434</v>
      </c>
      <c r="D5" s="31">
        <f>'[1]Sheet 1'!$P$30+38609.2307692308</f>
        <v>76465.000000000029</v>
      </c>
      <c r="E5" s="29">
        <v>0</v>
      </c>
      <c r="F5" s="31">
        <f>'[1]Sheet 1'!$P$30+30750.3846153846</f>
        <v>68606.153846153829</v>
      </c>
      <c r="G5" s="31">
        <f>'[1]Sheet 1'!$P$30+62550.4615384615</f>
        <v>100406.23076923074</v>
      </c>
      <c r="H5" s="31">
        <f>'[1]Sheet 1'!$P$30+128339.772893773</f>
        <v>166195.54212454223</v>
      </c>
      <c r="I5" s="31">
        <f>'[1]Sheet 1'!$P$30+61886.0769230769</f>
        <v>99741.846153846127</v>
      </c>
      <c r="J5" s="31">
        <f>'[1]Sheet 1'!$P$30+119483.846153846</f>
        <v>157339.61538461523</v>
      </c>
      <c r="K5" s="31">
        <f>'[1]Sheet 1'!$P$30+569816.621794872</f>
        <v>607672.39102564123</v>
      </c>
      <c r="L5" s="31">
        <f>'[1]Sheet 1'!$P$30+94192.9230769231</f>
        <v>132048.69230769234</v>
      </c>
      <c r="M5" s="31">
        <f>'[1]Sheet 1'!$P$30+96957</f>
        <v>134812.76923076925</v>
      </c>
      <c r="N5" s="31">
        <f>'[1]Sheet 1'!$P$30+41683.0769230769</f>
        <v>79538.846153846127</v>
      </c>
      <c r="O5" s="31">
        <f>'[1]Sheet 1'!$P$30+23371.5384615385</f>
        <v>61227.307692307731</v>
      </c>
      <c r="P5" s="31">
        <f>'[1]Sheet 1'!$P$30+169835.769230769</f>
        <v>207691.53846153821</v>
      </c>
      <c r="Q5" s="31">
        <f>'[1]Sheet 1'!$P$30+292011.461538462</f>
        <v>329867.23076923128</v>
      </c>
      <c r="R5" s="31">
        <f>'[1]Sheet 1'!$P$30+530224.692307692</f>
        <v>568080.46153846127</v>
      </c>
      <c r="S5" s="31">
        <f>'[1]Sheet 1'!$P$30+175108.538461538</f>
        <v>212964.30769230722</v>
      </c>
      <c r="T5" s="31">
        <f>'[1]Sheet 1'!$P$30+52279.3846153846</f>
        <v>90135.153846153844</v>
      </c>
      <c r="U5" s="31">
        <f>'[1]Sheet 1'!$P$30+90998.3846153846</f>
        <v>128854.15384615383</v>
      </c>
      <c r="V5" s="31">
        <f>'[1]Sheet 1'!$P$30+62813.6666666667</f>
        <v>100669.43589743593</v>
      </c>
      <c r="W5" s="31">
        <f>'[1]Sheet 1'!$P$30+106965.333333333</f>
        <v>144821.10256410221</v>
      </c>
      <c r="X5" s="31">
        <f>'[1]Sheet 1'!$P$30+126092.333333333</f>
        <v>163948.10256410221</v>
      </c>
      <c r="Y5" s="31">
        <f>'[1]Sheet 1'!$P$30+109828.666666667</f>
        <v>147684.43589743623</v>
      </c>
      <c r="Z5" s="31">
        <f>'[1]Sheet 1'!$P$30+67300.6666666667</f>
        <v>105156.43589743593</v>
      </c>
      <c r="AA5" s="31">
        <f>'[1]Sheet 1'!$P$30+60248.3333333333</f>
        <v>98104.102564102534</v>
      </c>
      <c r="AB5" s="31">
        <f>'[1]Sheet 1'!$P$30+46322</f>
        <v>84177.769230769234</v>
      </c>
      <c r="AC5" s="31">
        <f>'[1]Sheet 1'!$P$30+416255.1</f>
        <v>454110.86923076923</v>
      </c>
      <c r="AD5" s="31">
        <f>'[1]Sheet 1'!$P$30+361033.4</f>
        <v>398889.16923076927</v>
      </c>
      <c r="AE5" s="31">
        <f>'[1]Sheet 1'!$P$30+229183.1</f>
        <v>267038.86923076923</v>
      </c>
      <c r="AF5" s="31">
        <f>'[1]Sheet 1'!$P$30+23934.6923076923</f>
        <v>61790.461538461532</v>
      </c>
      <c r="AG5" s="31">
        <f>'[1]Sheet 1'!$P$30+49481.5</f>
        <v>87337.269230769234</v>
      </c>
      <c r="AH5" s="31">
        <f>'[1]Sheet 1'!$P$30+99191.7230769231</f>
        <v>137047.49230769233</v>
      </c>
      <c r="AI5" s="31">
        <f>'[1]Sheet 1'!$P$30+266753.388888889</f>
        <v>304609.15811965824</v>
      </c>
      <c r="AJ5" s="31">
        <f>'[1]Sheet 1'!$P$30+15163.5384615385</f>
        <v>53019.307692307731</v>
      </c>
      <c r="AK5" s="31">
        <f>'[1]Sheet 1'!$P$30+91009.9230769231</f>
        <v>128865.69230769234</v>
      </c>
      <c r="AL5" s="31">
        <f>'[1]Sheet 1'!$P$30+85825.4267399267</f>
        <v>123681.19597069593</v>
      </c>
      <c r="AM5" s="31">
        <f>'[1]Sheet 1'!$P$30+6802.38461538462</f>
        <v>44658.153846153851</v>
      </c>
      <c r="AN5" s="31">
        <f>'[1]Sheet 1'!$P$30+90972.8424908425</f>
        <v>128828.61172161173</v>
      </c>
      <c r="AO5" s="31">
        <f>'[1]Sheet 1'!$P$30+72292.1428571429</f>
        <v>110147.91208791213</v>
      </c>
      <c r="AP5" s="31">
        <f>'[1]Sheet 1'!$P$30+20470.4926739927</f>
        <v>58326.261904761937</v>
      </c>
    </row>
    <row r="6" spans="2:47" x14ac:dyDescent="0.25">
      <c r="B6" s="29" t="str">
        <f>'Flujo multimodal marítimo NUTs'!B6</f>
        <v>DE50</v>
      </c>
      <c r="C6" s="31">
        <f>'[1]Sheet 1'!$P$33+48220.8461538462</f>
        <v>79704.000000000044</v>
      </c>
      <c r="D6" s="31">
        <f>'[1]Sheet 1'!$P$33+38609.2307692308</f>
        <v>70092.384615384653</v>
      </c>
      <c r="E6" s="31">
        <f>'[1]Sheet 1'!$P$33+41643.4615384615</f>
        <v>73126.615384615347</v>
      </c>
      <c r="F6" s="29">
        <v>0</v>
      </c>
      <c r="G6" s="31">
        <f>'[1]Sheet 1'!$P$33+62550.4615384615</f>
        <v>94033.615384615347</v>
      </c>
      <c r="H6" s="31">
        <f>'[1]Sheet 1'!$P$33+128339.772893773</f>
        <v>159822.92673992686</v>
      </c>
      <c r="I6" s="31">
        <f>'[1]Sheet 1'!$P$33+61886.0769230769</f>
        <v>93369.230769230751</v>
      </c>
      <c r="J6" s="31">
        <f>'[1]Sheet 1'!$P$33+119483.846153846</f>
        <v>150966.99999999985</v>
      </c>
      <c r="K6" s="31">
        <f>'[1]Sheet 1'!$P$33+569816.621794872</f>
        <v>601299.77564102586</v>
      </c>
      <c r="L6" s="31">
        <f>'[1]Sheet 1'!$P$33+94192.9230769231</f>
        <v>125676.07692307695</v>
      </c>
      <c r="M6" s="31">
        <f>'[1]Sheet 1'!$P$33+96957</f>
        <v>128440.15384615384</v>
      </c>
      <c r="N6" s="31">
        <f>'[1]Sheet 1'!$P$33+41683.0769230769</f>
        <v>73166.230769230751</v>
      </c>
      <c r="O6" s="31">
        <f>'[1]Sheet 1'!$P$33+23371.5384615385</f>
        <v>54854.692307692349</v>
      </c>
      <c r="P6" s="31">
        <f>'[1]Sheet 1'!$P$33+169835.769230769</f>
        <v>201318.92307692283</v>
      </c>
      <c r="Q6" s="31">
        <f>'[1]Sheet 1'!$P$33+292011.461538462</f>
        <v>323494.6153846159</v>
      </c>
      <c r="R6" s="31">
        <f>'[1]Sheet 1'!$P$33+530224.692307692</f>
        <v>561707.84615384589</v>
      </c>
      <c r="S6" s="31">
        <f>'[1]Sheet 1'!$P$33+175108.538461538</f>
        <v>206591.69230769185</v>
      </c>
      <c r="T6" s="31">
        <f>'[1]Sheet 1'!$P$33+52279.3846153846</f>
        <v>83762.538461538454</v>
      </c>
      <c r="U6" s="31">
        <f>'[1]Sheet 1'!$P$33+90998.3846153846</f>
        <v>122481.53846153844</v>
      </c>
      <c r="V6" s="31">
        <f>'[1]Sheet 1'!$P$33+62813.6666666667</f>
        <v>94296.820512820545</v>
      </c>
      <c r="W6" s="31">
        <f>'[1]Sheet 1'!$P$33+106965.333333333</f>
        <v>138448.48717948684</v>
      </c>
      <c r="X6" s="31">
        <f>'[1]Sheet 1'!$P$33+126092.333333333</f>
        <v>157575.48717948684</v>
      </c>
      <c r="Y6" s="31">
        <f>'[1]Sheet 1'!$P$33+109828.666666667</f>
        <v>141311.82051282085</v>
      </c>
      <c r="Z6" s="31">
        <f>'[1]Sheet 1'!$P$33+67300.6666666667</f>
        <v>98783.820512820545</v>
      </c>
      <c r="AA6" s="31">
        <f>'[1]Sheet 1'!$P$33+60248.3333333333</f>
        <v>91731.487179487143</v>
      </c>
      <c r="AB6" s="31">
        <f>'[1]Sheet 1'!$P$33+46322</f>
        <v>77805.153846153844</v>
      </c>
      <c r="AC6" s="31">
        <f>'[1]Sheet 1'!$P$33+416255.1</f>
        <v>447738.25384615385</v>
      </c>
      <c r="AD6" s="31">
        <f>'[1]Sheet 1'!$P$33+361033.4</f>
        <v>392516.5538461539</v>
      </c>
      <c r="AE6" s="31">
        <f>'[1]Sheet 1'!$P$33+229183.1</f>
        <v>260666.25384615385</v>
      </c>
      <c r="AF6" s="31">
        <f>'[1]Sheet 1'!$P$33+23934.6923076923</f>
        <v>55417.846153846149</v>
      </c>
      <c r="AG6" s="31">
        <f>'[1]Sheet 1'!$P$33+49481.5</f>
        <v>80964.653846153844</v>
      </c>
      <c r="AH6" s="31">
        <f>'[1]Sheet 1'!$P$33+99191.7230769231</f>
        <v>130674.87692307694</v>
      </c>
      <c r="AI6" s="31">
        <f>'[1]Sheet 1'!$P$33+266753.388888889</f>
        <v>298236.54273504287</v>
      </c>
      <c r="AJ6" s="31">
        <f>'[1]Sheet 1'!$P$33+15163.5384615385</f>
        <v>46646.692307692349</v>
      </c>
      <c r="AK6" s="31">
        <f>'[1]Sheet 1'!$P$33+91009.9230769231</f>
        <v>122493.07692307695</v>
      </c>
      <c r="AL6" s="31">
        <f>'[1]Sheet 1'!$P$33+85825.4267399267</f>
        <v>117308.58058608054</v>
      </c>
      <c r="AM6" s="31">
        <f>'[1]Sheet 1'!$P$33+6802.38461538462</f>
        <v>38285.538461538468</v>
      </c>
      <c r="AN6" s="31">
        <f>'[1]Sheet 1'!$P$33+90972.8424908425</f>
        <v>122455.99633699634</v>
      </c>
      <c r="AO6" s="31">
        <f>'[1]Sheet 1'!$P$33+72292.1428571429</f>
        <v>103775.29670329674</v>
      </c>
      <c r="AP6" s="31">
        <f>'[1]Sheet 1'!$P$33+20470.4926739927</f>
        <v>51953.646520146547</v>
      </c>
    </row>
    <row r="7" spans="2:47" x14ac:dyDescent="0.25">
      <c r="B7" s="29" t="str">
        <f>'Flujo multimodal marítimo NUTs'!B7</f>
        <v>DE60</v>
      </c>
      <c r="C7" s="31">
        <f>'[1]Sheet 1'!$P$34+48220.8461538462</f>
        <v>113793.92307692312</v>
      </c>
      <c r="D7" s="31">
        <f>'[1]Sheet 1'!$P$34+38609.2307692308</f>
        <v>104182.30769230772</v>
      </c>
      <c r="E7" s="31">
        <f>'[1]Sheet 1'!$P$34+41643.4615384615</f>
        <v>107216.53846153842</v>
      </c>
      <c r="F7" s="31">
        <f>'[1]Sheet 1'!$P$34+30750.3846153846</f>
        <v>96323.461538461517</v>
      </c>
      <c r="G7" s="29">
        <v>0</v>
      </c>
      <c r="H7" s="31">
        <f>'[1]Sheet 1'!$P$34+128339.772893773</f>
        <v>193912.84981684992</v>
      </c>
      <c r="I7" s="31">
        <f>'[1]Sheet 1'!$P$34+61886.0769230769</f>
        <v>127459.15384615381</v>
      </c>
      <c r="J7" s="31">
        <f>'[1]Sheet 1'!$P$34+119483.846153846</f>
        <v>185056.92307692292</v>
      </c>
      <c r="K7" s="31">
        <f>'[1]Sheet 1'!$P$34+569816.621794872</f>
        <v>635389.69871794886</v>
      </c>
      <c r="L7" s="31">
        <f>'[1]Sheet 1'!$P$34+94192.9230769231</f>
        <v>159766.00000000003</v>
      </c>
      <c r="M7" s="31">
        <f>'[1]Sheet 1'!$P$34+96957</f>
        <v>162530.07692307694</v>
      </c>
      <c r="N7" s="31">
        <f>'[1]Sheet 1'!$P$34+41683.0769230769</f>
        <v>107256.15384615381</v>
      </c>
      <c r="O7" s="31">
        <f>'[1]Sheet 1'!$P$34+23371.5384615385</f>
        <v>88944.615384615419</v>
      </c>
      <c r="P7" s="31">
        <f>'[1]Sheet 1'!$P$34+169835.769230769</f>
        <v>235408.84615384589</v>
      </c>
      <c r="Q7" s="31">
        <f>'[1]Sheet 1'!$P$34+292011.461538462</f>
        <v>357584.53846153896</v>
      </c>
      <c r="R7" s="31">
        <f>'[1]Sheet 1'!$P$34+530224.692307692</f>
        <v>595797.7692307689</v>
      </c>
      <c r="S7" s="31">
        <f>'[1]Sheet 1'!$P$34+175108.538461538</f>
        <v>240681.61538461491</v>
      </c>
      <c r="T7" s="31">
        <f>'[1]Sheet 1'!$P$34+52279.3846153846</f>
        <v>117852.46153846153</v>
      </c>
      <c r="U7" s="31">
        <f>'[1]Sheet 1'!$P$34+90998.3846153846</f>
        <v>156571.4615384615</v>
      </c>
      <c r="V7" s="31">
        <f>'[1]Sheet 1'!$P$34+62813.6666666667</f>
        <v>128386.74358974362</v>
      </c>
      <c r="W7" s="31">
        <f>'[1]Sheet 1'!$P$34+106965.333333333</f>
        <v>172538.4102564099</v>
      </c>
      <c r="X7" s="31">
        <f>'[1]Sheet 1'!$P$34+126092.333333333</f>
        <v>191665.4102564099</v>
      </c>
      <c r="Y7" s="31">
        <f>'[1]Sheet 1'!$P$34+109828.666666667</f>
        <v>175401.74358974391</v>
      </c>
      <c r="Z7" s="31">
        <f>'[1]Sheet 1'!$P$34+67300.6666666667</f>
        <v>132873.74358974362</v>
      </c>
      <c r="AA7" s="31">
        <f>'[1]Sheet 1'!$P$34+60248.3333333333</f>
        <v>125821.41025641022</v>
      </c>
      <c r="AB7" s="31">
        <f>'[1]Sheet 1'!$P$34+46322</f>
        <v>111895.07692307692</v>
      </c>
      <c r="AC7" s="31">
        <f>'[1]Sheet 1'!$P$34+416255.1</f>
        <v>481828.17692307691</v>
      </c>
      <c r="AD7" s="31">
        <f>'[1]Sheet 1'!$P$34+361033.4</f>
        <v>426606.47692307696</v>
      </c>
      <c r="AE7" s="31">
        <f>'[1]Sheet 1'!$P$34+229183.1</f>
        <v>294756.17692307691</v>
      </c>
      <c r="AF7" s="31">
        <f>'[1]Sheet 1'!$P$34+23934.6923076923</f>
        <v>89507.76923076922</v>
      </c>
      <c r="AG7" s="31">
        <f>'[1]Sheet 1'!$P$34+49481.5</f>
        <v>115054.57692307692</v>
      </c>
      <c r="AH7" s="31">
        <f>'[1]Sheet 1'!$P$34+99191.7230769231</f>
        <v>164764.80000000002</v>
      </c>
      <c r="AI7" s="31">
        <f>'[1]Sheet 1'!$P$34+266753.388888889</f>
        <v>332326.46581196593</v>
      </c>
      <c r="AJ7" s="31">
        <f>'[1]Sheet 1'!$P$34+15163.5384615385</f>
        <v>80736.615384615419</v>
      </c>
      <c r="AK7" s="31">
        <f>'[1]Sheet 1'!$P$34+91009.9230769231</f>
        <v>156583.00000000003</v>
      </c>
      <c r="AL7" s="31">
        <f>'[1]Sheet 1'!$P$34+85825.4267399267</f>
        <v>151398.50366300362</v>
      </c>
      <c r="AM7" s="31">
        <f>'[1]Sheet 1'!$P$34+6802.38461538462</f>
        <v>72375.461538461546</v>
      </c>
      <c r="AN7" s="31">
        <f>'[1]Sheet 1'!$P$34+90972.8424908425</f>
        <v>156545.91941391942</v>
      </c>
      <c r="AO7" s="31">
        <f>'[1]Sheet 1'!$P$34+72292.1428571429</f>
        <v>137865.21978021984</v>
      </c>
      <c r="AP7" s="31">
        <f>'[1]Sheet 1'!$P$34+20470.4926739927</f>
        <v>86043.569597069625</v>
      </c>
    </row>
    <row r="8" spans="2:47" x14ac:dyDescent="0.25">
      <c r="B8" s="29" t="str">
        <f>'Flujo multimodal marítimo NUTs'!B8</f>
        <v>DE80</v>
      </c>
      <c r="C8" s="31">
        <f>'[1]Sheet 1'!$P$59+48220.8461538462</f>
        <v>176348.54578754582</v>
      </c>
      <c r="D8" s="31">
        <f>'[1]Sheet 1'!$P$59+38609.2307692308</f>
        <v>166736.93040293042</v>
      </c>
      <c r="E8" s="31">
        <f>'[1]Sheet 1'!$P$59+41643.4615384615</f>
        <v>169771.16117216111</v>
      </c>
      <c r="F8" s="31">
        <f>'[1]Sheet 1'!$P$59+30750.3846153846</f>
        <v>158878.08424908423</v>
      </c>
      <c r="G8" s="31">
        <f>'[1]Sheet 1'!$P$59+62550.4615384615</f>
        <v>190678.16117216111</v>
      </c>
      <c r="H8" s="29">
        <v>0</v>
      </c>
      <c r="I8" s="31">
        <f>'[1]Sheet 1'!$P$59+61886.0769230769</f>
        <v>190013.77655677652</v>
      </c>
      <c r="J8" s="31">
        <f>'[1]Sheet 1'!$P$59+119483.846153846</f>
        <v>247611.54578754562</v>
      </c>
      <c r="K8" s="31">
        <f>'[1]Sheet 1'!$P$59+569816.621794872</f>
        <v>697944.32142857159</v>
      </c>
      <c r="L8" s="31">
        <f>'[1]Sheet 1'!$P$59+94192.9230769231</f>
        <v>222320.62271062273</v>
      </c>
      <c r="M8" s="31">
        <f>'[1]Sheet 1'!$P$59+96957</f>
        <v>225084.69963369961</v>
      </c>
      <c r="N8" s="31">
        <f>'[1]Sheet 1'!$P$59+41683.0769230769</f>
        <v>169810.77655677652</v>
      </c>
      <c r="O8" s="31">
        <f>'[1]Sheet 1'!$P$59+23371.5384615385</f>
        <v>151499.23809523814</v>
      </c>
      <c r="P8" s="31">
        <f>'[1]Sheet 1'!$P$59+169835.769230769</f>
        <v>297963.46886446862</v>
      </c>
      <c r="Q8" s="31">
        <f>'[1]Sheet 1'!$P$59+292011.461538462</f>
        <v>420139.16117216164</v>
      </c>
      <c r="R8" s="31">
        <f>'[1]Sheet 1'!$P$59+530224.692307692</f>
        <v>658352.39194139163</v>
      </c>
      <c r="S8" s="31">
        <f>'[1]Sheet 1'!$P$59+175108.538461538</f>
        <v>303236.23809523764</v>
      </c>
      <c r="T8" s="31">
        <f>'[1]Sheet 1'!$P$59+52279.3846153846</f>
        <v>180407.08424908423</v>
      </c>
      <c r="U8" s="31">
        <f>'[1]Sheet 1'!$P$59+90998.3846153846</f>
        <v>219126.08424908423</v>
      </c>
      <c r="V8" s="31">
        <f>'[1]Sheet 1'!$P$59+62813.6666666667</f>
        <v>190941.36630036632</v>
      </c>
      <c r="W8" s="31">
        <f>'[1]Sheet 1'!$P$59+106965.333333333</f>
        <v>235093.03296703263</v>
      </c>
      <c r="X8" s="31">
        <f>'[1]Sheet 1'!$P$59+126092.333333333</f>
        <v>254220.03296703263</v>
      </c>
      <c r="Y8" s="31">
        <f>'[1]Sheet 1'!$P$59+109828.666666667</f>
        <v>237956.36630036664</v>
      </c>
      <c r="Z8" s="31">
        <f>'[1]Sheet 1'!$P$59+67300.6666666667</f>
        <v>195428.36630036632</v>
      </c>
      <c r="AA8" s="31">
        <f>'[1]Sheet 1'!$P$59+60248.3333333333</f>
        <v>188376.03296703292</v>
      </c>
      <c r="AB8" s="31">
        <f>'[1]Sheet 1'!$P$59+46322</f>
        <v>174449.69963369961</v>
      </c>
      <c r="AC8" s="31">
        <f>'[1]Sheet 1'!$P$59+416255.1</f>
        <v>544382.79963369959</v>
      </c>
      <c r="AD8" s="31">
        <f>'[1]Sheet 1'!$P$59+361033.4</f>
        <v>489161.09963369963</v>
      </c>
      <c r="AE8" s="31">
        <f>'[1]Sheet 1'!$P$59+229183.1</f>
        <v>357310.79963369964</v>
      </c>
      <c r="AF8" s="31">
        <f>'[1]Sheet 1'!$P$59+23934.6923076923</f>
        <v>152062.39194139192</v>
      </c>
      <c r="AG8" s="31">
        <f>'[1]Sheet 1'!$P$59+49481.5</f>
        <v>177609.19963369961</v>
      </c>
      <c r="AH8" s="31">
        <f>'[1]Sheet 1'!$P$59+99191.7230769231</f>
        <v>227319.42271062272</v>
      </c>
      <c r="AI8" s="31">
        <f>'[1]Sheet 1'!$P$59+266753.388888889</f>
        <v>394881.0885225886</v>
      </c>
      <c r="AJ8" s="31">
        <f>'[1]Sheet 1'!$P$59+15163.5384615385</f>
        <v>143291.23809523814</v>
      </c>
      <c r="AK8" s="31">
        <f>'[1]Sheet 1'!$P$59+91009.9230769231</f>
        <v>219137.62271062273</v>
      </c>
      <c r="AL8" s="31">
        <f>'[1]Sheet 1'!$P$59+85825.4267399267</f>
        <v>213953.12637362632</v>
      </c>
      <c r="AM8" s="31">
        <f>'[1]Sheet 1'!$P$59+6802.38461538462</f>
        <v>134930.08424908423</v>
      </c>
      <c r="AN8" s="31">
        <f>'[1]Sheet 1'!$P$59+90972.8424908425</f>
        <v>219100.54212454212</v>
      </c>
      <c r="AO8" s="31">
        <f>'[1]Sheet 1'!$P$59+72292.1428571429</f>
        <v>200419.84249084251</v>
      </c>
      <c r="AP8" s="31">
        <f>'[1]Sheet 1'!$P$59+20470.4926739927</f>
        <v>148598.19230769231</v>
      </c>
    </row>
    <row r="9" spans="2:47" x14ac:dyDescent="0.25">
      <c r="B9" s="29" t="str">
        <f>'Flujo multimodal marítimo NUTs'!B9</f>
        <v>DE93</v>
      </c>
      <c r="C9" s="31">
        <f>'[1]Sheet 1'!$P$71+48220.8461538462</f>
        <v>104655.53846153851</v>
      </c>
      <c r="D9" s="31">
        <f>'[1]Sheet 1'!$P$71+38609.2307692308</f>
        <v>95043.923076923122</v>
      </c>
      <c r="E9" s="31">
        <f>'[1]Sheet 1'!$P$71+41643.4615384615</f>
        <v>98078.153846153815</v>
      </c>
      <c r="F9" s="31">
        <f>'[1]Sheet 1'!$P$71+30750.3846153846</f>
        <v>87185.076923076907</v>
      </c>
      <c r="G9" s="31">
        <f>'[1]Sheet 1'!$P$71+62550.4615384615</f>
        <v>118985.15384615381</v>
      </c>
      <c r="H9" s="31">
        <f>'[1]Sheet 1'!$P$71+128339.772893773</f>
        <v>184774.4652014653</v>
      </c>
      <c r="I9" s="29">
        <v>0</v>
      </c>
      <c r="J9" s="31">
        <f>'[1]Sheet 1'!$P$71+119483.846153846</f>
        <v>175918.53846153832</v>
      </c>
      <c r="K9" s="31">
        <f>'[1]Sheet 1'!$P$71+569816.621794872</f>
        <v>626251.31410256424</v>
      </c>
      <c r="L9" s="31">
        <f>'[1]Sheet 1'!$P$71+94192.9230769231</f>
        <v>150627.61538461543</v>
      </c>
      <c r="M9" s="31">
        <f>'[1]Sheet 1'!$P$71+96957</f>
        <v>153391.69230769231</v>
      </c>
      <c r="N9" s="31">
        <f>'[1]Sheet 1'!$P$71+41683.0769230769</f>
        <v>98117.76923076922</v>
      </c>
      <c r="O9" s="31">
        <f>'[1]Sheet 1'!$P$71+23371.5384615385</f>
        <v>79806.23076923081</v>
      </c>
      <c r="P9" s="31">
        <f>'[1]Sheet 1'!$P$71+169835.769230769</f>
        <v>226270.4615384613</v>
      </c>
      <c r="Q9" s="31">
        <f>'[1]Sheet 1'!$P$71+292011.461538462</f>
        <v>348446.15384615434</v>
      </c>
      <c r="R9" s="31">
        <f>'[1]Sheet 1'!$P$71+530224.692307692</f>
        <v>586659.38461538428</v>
      </c>
      <c r="S9" s="31">
        <f>'[1]Sheet 1'!$P$71+175108.538461538</f>
        <v>231543.23076923031</v>
      </c>
      <c r="T9" s="31">
        <f>'[1]Sheet 1'!$P$71+52279.3846153846</f>
        <v>108714.07692307691</v>
      </c>
      <c r="U9" s="31">
        <f>'[1]Sheet 1'!$P$71+90998.3846153846</f>
        <v>147433.07692307691</v>
      </c>
      <c r="V9" s="31">
        <f>'[1]Sheet 1'!$P$71+62813.6666666667</f>
        <v>119248.35897435901</v>
      </c>
      <c r="W9" s="31">
        <f>'[1]Sheet 1'!$P$71+106965.333333333</f>
        <v>163400.02564102531</v>
      </c>
      <c r="X9" s="31">
        <f>'[1]Sheet 1'!$P$71+126092.333333333</f>
        <v>182527.02564102531</v>
      </c>
      <c r="Y9" s="31">
        <f>'[1]Sheet 1'!$P$71+109828.666666667</f>
        <v>166263.35897435932</v>
      </c>
      <c r="Z9" s="31">
        <f>'[1]Sheet 1'!$P$71+67300.6666666667</f>
        <v>123735.35897435901</v>
      </c>
      <c r="AA9" s="31">
        <f>'[1]Sheet 1'!$P$71+60248.3333333333</f>
        <v>116683.02564102561</v>
      </c>
      <c r="AB9" s="31">
        <f>'[1]Sheet 1'!$P$71+46322</f>
        <v>102756.69230769231</v>
      </c>
      <c r="AC9" s="31">
        <f>'[1]Sheet 1'!$P$71+416255.1</f>
        <v>472689.79230769229</v>
      </c>
      <c r="AD9" s="31">
        <f>'[1]Sheet 1'!$P$71+361033.4</f>
        <v>417468.09230769234</v>
      </c>
      <c r="AE9" s="31">
        <f>'[1]Sheet 1'!$P$71+229183.1</f>
        <v>285617.79230769235</v>
      </c>
      <c r="AF9" s="31">
        <f>'[1]Sheet 1'!$P$71+23934.6923076923</f>
        <v>80369.38461538461</v>
      </c>
      <c r="AG9" s="31">
        <f>'[1]Sheet 1'!$P$71+49481.5</f>
        <v>105916.19230769231</v>
      </c>
      <c r="AH9" s="31">
        <f>'[1]Sheet 1'!$P$71+99191.7230769231</f>
        <v>155626.41538461542</v>
      </c>
      <c r="AI9" s="31">
        <f>'[1]Sheet 1'!$P$71+266753.388888889</f>
        <v>323188.0811965813</v>
      </c>
      <c r="AJ9" s="31">
        <f>'[1]Sheet 1'!$P$71+15163.5384615385</f>
        <v>71598.23076923081</v>
      </c>
      <c r="AK9" s="31">
        <f>'[1]Sheet 1'!$P$71+91009.9230769231</f>
        <v>147444.61538461543</v>
      </c>
      <c r="AL9" s="31">
        <f>'[1]Sheet 1'!$P$71+85825.4267399267</f>
        <v>142260.11904761899</v>
      </c>
      <c r="AM9" s="31">
        <f>'[1]Sheet 1'!$P$71+6802.38461538462</f>
        <v>63237.076923076929</v>
      </c>
      <c r="AN9" s="31">
        <f>'[1]Sheet 1'!$P$71+90972.8424908425</f>
        <v>147407.53479853482</v>
      </c>
      <c r="AO9" s="31">
        <f>'[1]Sheet 1'!$P$71+72292.1428571429</f>
        <v>128726.83516483521</v>
      </c>
      <c r="AP9" s="31">
        <f>'[1]Sheet 1'!$P$71+20470.4926739927</f>
        <v>76905.184981685015</v>
      </c>
    </row>
    <row r="10" spans="2:47" x14ac:dyDescent="0.25">
      <c r="B10" s="29" t="str">
        <f>'Flujo multimodal marítimo NUTs'!B10</f>
        <v>DE94</v>
      </c>
      <c r="C10" s="31">
        <f>'[1]Sheet 1'!$P$89+48220.8461538462</f>
        <v>165651.76923076928</v>
      </c>
      <c r="D10" s="31">
        <f>'[1]Sheet 1'!$P$89+38609.2307692308</f>
        <v>156040.15384615387</v>
      </c>
      <c r="E10" s="31">
        <f>'[1]Sheet 1'!$P$89+41643.4615384615</f>
        <v>159074.38461538457</v>
      </c>
      <c r="F10" s="31">
        <f>'[1]Sheet 1'!$P$89+30750.3846153846</f>
        <v>148181.30769230769</v>
      </c>
      <c r="G10" s="31">
        <f>'[1]Sheet 1'!$P$89+62550.4615384615</f>
        <v>179981.38461538457</v>
      </c>
      <c r="H10" s="31">
        <f>'[1]Sheet 1'!$P$89+128339.772893773</f>
        <v>245770.69597069608</v>
      </c>
      <c r="I10" s="31">
        <f>'[1]Sheet 1'!$P$89+61886.0769230769</f>
        <v>179316.99999999997</v>
      </c>
      <c r="J10" s="29">
        <v>0</v>
      </c>
      <c r="K10" s="31">
        <f>'[1]Sheet 1'!$P$89+569816.621794872</f>
        <v>687247.54487179511</v>
      </c>
      <c r="L10" s="31">
        <f>'[1]Sheet 1'!$P$89+94192.9230769231</f>
        <v>211623.84615384619</v>
      </c>
      <c r="M10" s="31">
        <f>'[1]Sheet 1'!$P$89+96957</f>
        <v>214387.92307692306</v>
      </c>
      <c r="N10" s="31">
        <f>'[1]Sheet 1'!$P$89+41683.0769230769</f>
        <v>159113.99999999997</v>
      </c>
      <c r="O10" s="31">
        <f>'[1]Sheet 1'!$P$89+23371.5384615385</f>
        <v>140802.46153846159</v>
      </c>
      <c r="P10" s="31">
        <f>'[1]Sheet 1'!$P$89+169835.769230769</f>
        <v>287266.69230769208</v>
      </c>
      <c r="Q10" s="31">
        <f>'[1]Sheet 1'!$P$89+292011.461538462</f>
        <v>409442.38461538509</v>
      </c>
      <c r="R10" s="31">
        <f>'[1]Sheet 1'!$P$89+530224.692307692</f>
        <v>647655.61538461514</v>
      </c>
      <c r="S10" s="31">
        <f>'[1]Sheet 1'!$P$89+175108.538461538</f>
        <v>292539.4615384611</v>
      </c>
      <c r="T10" s="31">
        <f>'[1]Sheet 1'!$P$89+52279.3846153846</f>
        <v>169710.30769230769</v>
      </c>
      <c r="U10" s="31">
        <f>'[1]Sheet 1'!$P$89+90998.3846153846</f>
        <v>208429.30769230769</v>
      </c>
      <c r="V10" s="31">
        <f>'[1]Sheet 1'!$P$89+62813.6666666667</f>
        <v>180244.58974358978</v>
      </c>
      <c r="W10" s="31">
        <f>'[1]Sheet 1'!$P$89+106965.333333333</f>
        <v>224396.25641025609</v>
      </c>
      <c r="X10" s="31">
        <f>'[1]Sheet 1'!$P$89+126092.333333333</f>
        <v>243523.25641025609</v>
      </c>
      <c r="Y10" s="31">
        <f>'[1]Sheet 1'!$P$89+109828.666666667</f>
        <v>227259.5897435901</v>
      </c>
      <c r="Z10" s="31">
        <f>'[1]Sheet 1'!$P$89+67300.6666666667</f>
        <v>184731.58974358978</v>
      </c>
      <c r="AA10" s="31">
        <f>'[1]Sheet 1'!$P$89+60248.3333333333</f>
        <v>177679.25641025638</v>
      </c>
      <c r="AB10" s="31">
        <f>'[1]Sheet 1'!$P$89+46322</f>
        <v>163752.92307692306</v>
      </c>
      <c r="AC10" s="31">
        <f>'[1]Sheet 1'!$P$89+416255.1</f>
        <v>533686.0230769231</v>
      </c>
      <c r="AD10" s="31">
        <f>'[1]Sheet 1'!$P$89+361033.4</f>
        <v>478464.32307692309</v>
      </c>
      <c r="AE10" s="31">
        <f>'[1]Sheet 1'!$P$89+229183.1</f>
        <v>346614.0230769231</v>
      </c>
      <c r="AF10" s="31">
        <f>'[1]Sheet 1'!$P$89+23934.6923076923</f>
        <v>141365.61538461538</v>
      </c>
      <c r="AG10" s="31">
        <f>'[1]Sheet 1'!$P$89+49481.5</f>
        <v>166912.42307692306</v>
      </c>
      <c r="AH10" s="31">
        <f>'[1]Sheet 1'!$P$89+99191.7230769231</f>
        <v>216622.64615384617</v>
      </c>
      <c r="AI10" s="31">
        <f>'[1]Sheet 1'!$P$89+266753.388888889</f>
        <v>384184.31196581206</v>
      </c>
      <c r="AJ10" s="31">
        <f>'[1]Sheet 1'!$P$89+15163.5384615385</f>
        <v>132594.46153846159</v>
      </c>
      <c r="AK10" s="31">
        <f>'[1]Sheet 1'!$P$89+91009.9230769231</f>
        <v>208440.84615384619</v>
      </c>
      <c r="AL10" s="31">
        <f>'[1]Sheet 1'!$P$89+85825.4267399267</f>
        <v>203256.34981684978</v>
      </c>
      <c r="AM10" s="31">
        <f>'[1]Sheet 1'!$P$89+6802.38461538462</f>
        <v>124233.3076923077</v>
      </c>
      <c r="AN10" s="31">
        <f>'[1]Sheet 1'!$P$89+90972.8424908425</f>
        <v>208403.76556776557</v>
      </c>
      <c r="AO10" s="31">
        <f>'[1]Sheet 1'!$P$89+72292.1428571429</f>
        <v>189723.06593406596</v>
      </c>
      <c r="AP10" s="31">
        <f>'[1]Sheet 1'!$P$89+20470.4926739927</f>
        <v>137901.41575091577</v>
      </c>
    </row>
    <row r="11" spans="2:47" x14ac:dyDescent="0.25">
      <c r="B11" s="29" t="str">
        <f>'Flujo multimodal marítimo NUTs'!B11</f>
        <v>DEA</v>
      </c>
      <c r="C11" s="31">
        <f>'[1]Sheet 1'!$P$145+48220.8461538462</f>
        <v>623704.14316239336</v>
      </c>
      <c r="D11" s="31">
        <f>'[1]Sheet 1'!$P$145+38609.2307692308</f>
        <v>614092.52777777787</v>
      </c>
      <c r="E11" s="31">
        <f>'[1]Sheet 1'!$P$145+41643.4615384615</f>
        <v>617126.75854700862</v>
      </c>
      <c r="F11" s="31">
        <f>'[1]Sheet 1'!$P$145+30750.3846153846</f>
        <v>606233.68162393174</v>
      </c>
      <c r="G11" s="31">
        <f>'[1]Sheet 1'!$P$145+62550.4615384615</f>
        <v>638033.75854700862</v>
      </c>
      <c r="H11" s="31">
        <f>'[1]Sheet 1'!$P$145+128339.772893773</f>
        <v>703823.06990232016</v>
      </c>
      <c r="I11" s="31">
        <f>'[1]Sheet 1'!$P$145+61886.0769230769</f>
        <v>637369.373931624</v>
      </c>
      <c r="J11" s="31">
        <f>'[1]Sheet 1'!$P$145+119483.846153846</f>
        <v>694967.14316239313</v>
      </c>
      <c r="K11" s="29">
        <v>0</v>
      </c>
      <c r="L11" s="31">
        <f>'[1]Sheet 1'!$P$145+94192.9230769231</f>
        <v>669676.22008547024</v>
      </c>
      <c r="M11" s="31">
        <f>'[1]Sheet 1'!$P$145+96957</f>
        <v>672440.29700854712</v>
      </c>
      <c r="N11" s="31">
        <f>'[1]Sheet 1'!$P$145+41683.0769230769</f>
        <v>617166.373931624</v>
      </c>
      <c r="O11" s="31">
        <f>'[1]Sheet 1'!$P$145+23371.5384615385</f>
        <v>598854.83547008561</v>
      </c>
      <c r="P11" s="31">
        <f>'[1]Sheet 1'!$P$145+169835.769230769</f>
        <v>745319.06623931613</v>
      </c>
      <c r="Q11" s="31">
        <f>'[1]Sheet 1'!$P$145+292011.461538462</f>
        <v>867494.7585470092</v>
      </c>
      <c r="R11" s="31">
        <f>'[1]Sheet 1'!$P$145+530224.692307692</f>
        <v>1105707.989316239</v>
      </c>
      <c r="S11" s="31">
        <f>'[1]Sheet 1'!$P$145+175108.538461538</f>
        <v>750591.83547008515</v>
      </c>
      <c r="T11" s="31">
        <f>'[1]Sheet 1'!$P$145+52279.3846153846</f>
        <v>627762.68162393174</v>
      </c>
      <c r="U11" s="31">
        <f>'[1]Sheet 1'!$P$145+90998.3846153846</f>
        <v>666481.68162393174</v>
      </c>
      <c r="V11" s="31">
        <f>'[1]Sheet 1'!$P$145+62813.6666666667</f>
        <v>638296.96367521386</v>
      </c>
      <c r="W11" s="31">
        <f>'[1]Sheet 1'!$P$145+106965.333333333</f>
        <v>682448.63034188014</v>
      </c>
      <c r="X11" s="31">
        <f>'[1]Sheet 1'!$P$145+126092.333333333</f>
        <v>701575.63034188014</v>
      </c>
      <c r="Y11" s="31">
        <f>'[1]Sheet 1'!$P$145+109828.666666667</f>
        <v>685311.96367521409</v>
      </c>
      <c r="Z11" s="31">
        <f>'[1]Sheet 1'!$P$145+67300.6666666667</f>
        <v>642783.96367521386</v>
      </c>
      <c r="AA11" s="31">
        <f>'[1]Sheet 1'!$P$145+60248.3333333333</f>
        <v>635731.63034188037</v>
      </c>
      <c r="AB11" s="31">
        <f>'[1]Sheet 1'!$P$145+46322</f>
        <v>621805.29700854712</v>
      </c>
      <c r="AC11" s="31">
        <f>'[1]Sheet 1'!$P$145+416255.1</f>
        <v>991738.39700854709</v>
      </c>
      <c r="AD11" s="31">
        <f>'[1]Sheet 1'!$P$145+361033.4</f>
        <v>936516.69700854714</v>
      </c>
      <c r="AE11" s="31">
        <f>'[1]Sheet 1'!$P$145+229183.1</f>
        <v>804666.39700854709</v>
      </c>
      <c r="AF11" s="31">
        <f>'[1]Sheet 1'!$P$145+23934.6923076923</f>
        <v>599417.98931623937</v>
      </c>
      <c r="AG11" s="31">
        <f>'[1]Sheet 1'!$P$145+49481.5</f>
        <v>624964.79700854712</v>
      </c>
      <c r="AH11" s="31">
        <f>'[1]Sheet 1'!$P$145+99191.7230769231</f>
        <v>674675.02008547017</v>
      </c>
      <c r="AI11" s="31">
        <f>'[1]Sheet 1'!$P$145+266753.388888889</f>
        <v>842236.68589743611</v>
      </c>
      <c r="AJ11" s="31">
        <f>'[1]Sheet 1'!$P$145+15163.5384615385</f>
        <v>590646.83547008561</v>
      </c>
      <c r="AK11" s="31">
        <f>'[1]Sheet 1'!$P$145+91009.9230769231</f>
        <v>666493.22008547024</v>
      </c>
      <c r="AL11" s="31">
        <f>'[1]Sheet 1'!$P$145+85825.4267399267</f>
        <v>661308.7237484738</v>
      </c>
      <c r="AM11" s="31">
        <f>'[1]Sheet 1'!$P$145+6802.38461538462</f>
        <v>582285.68162393174</v>
      </c>
      <c r="AN11" s="31">
        <f>'[1]Sheet 1'!$P$145+90972.8424908425</f>
        <v>666456.13949938957</v>
      </c>
      <c r="AO11" s="31">
        <f>'[1]Sheet 1'!$P$145+72292.1428571429</f>
        <v>647775.43986568996</v>
      </c>
      <c r="AP11" s="31">
        <f>'[1]Sheet 1'!$P$145+20470.4926739927</f>
        <v>595953.78968253976</v>
      </c>
    </row>
    <row r="12" spans="2:47" x14ac:dyDescent="0.25">
      <c r="B12" s="29" t="str">
        <f>'Flujo multimodal marítimo NUTs'!B12</f>
        <v>DEF0</v>
      </c>
      <c r="C12" s="31">
        <f>'[1]Sheet 1'!$P$161+48220.8461538462</f>
        <v>139196.76923076928</v>
      </c>
      <c r="D12" s="31">
        <f>'[1]Sheet 1'!$P$161+38609.2307692308</f>
        <v>129585.15384615387</v>
      </c>
      <c r="E12" s="31">
        <f>'[1]Sheet 1'!$P$161+41643.4615384615</f>
        <v>132619.38461538457</v>
      </c>
      <c r="F12" s="31">
        <f>'[1]Sheet 1'!$P$161+30750.3846153846</f>
        <v>121726.30769230767</v>
      </c>
      <c r="G12" s="31">
        <f>'[1]Sheet 1'!$P$161+62550.4615384615</f>
        <v>153526.38461538457</v>
      </c>
      <c r="H12" s="31">
        <f>'[1]Sheet 1'!$P$161+128339.772893773</f>
        <v>219315.69597069608</v>
      </c>
      <c r="I12" s="31">
        <f>'[1]Sheet 1'!$P$161+61886.0769230769</f>
        <v>152861.99999999997</v>
      </c>
      <c r="J12" s="31">
        <f>'[1]Sheet 1'!$P$161+119483.846153846</f>
        <v>210459.76923076907</v>
      </c>
      <c r="K12" s="31">
        <f>'[1]Sheet 1'!$P$161+569816.621794872</f>
        <v>660792.54487179511</v>
      </c>
      <c r="L12" s="29">
        <v>0</v>
      </c>
      <c r="M12" s="31">
        <f>'[1]Sheet 1'!$P$161+96957</f>
        <v>187932.92307692306</v>
      </c>
      <c r="N12" s="31">
        <f>'[1]Sheet 1'!$P$161+41683.0769230769</f>
        <v>132658.99999999997</v>
      </c>
      <c r="O12" s="31">
        <f>'[1]Sheet 1'!$P$161+23371.5384615385</f>
        <v>114347.46153846158</v>
      </c>
      <c r="P12" s="31">
        <f>'[1]Sheet 1'!$P$161+169835.769230769</f>
        <v>260811.69230769208</v>
      </c>
      <c r="Q12" s="31">
        <f>'[1]Sheet 1'!$P$161+292011.461538462</f>
        <v>382987.38461538509</v>
      </c>
      <c r="R12" s="31">
        <f>'[1]Sheet 1'!$P$161+530224.692307692</f>
        <v>621200.61538461514</v>
      </c>
      <c r="S12" s="31">
        <f>'[1]Sheet 1'!$P$161+175108.538461538</f>
        <v>266084.4615384611</v>
      </c>
      <c r="T12" s="31">
        <f>'[1]Sheet 1'!$P$161+52279.3846153846</f>
        <v>143255.30769230769</v>
      </c>
      <c r="U12" s="31">
        <f>'[1]Sheet 1'!$P$161+90998.3846153846</f>
        <v>181974.30769230769</v>
      </c>
      <c r="V12" s="31">
        <f>'[1]Sheet 1'!$P$161+62813.6666666667</f>
        <v>153789.58974358978</v>
      </c>
      <c r="W12" s="31">
        <f>'[1]Sheet 1'!$P$161+106965.333333333</f>
        <v>197941.25641025609</v>
      </c>
      <c r="X12" s="31">
        <f>'[1]Sheet 1'!$P$161+126092.333333333</f>
        <v>217068.25641025609</v>
      </c>
      <c r="Y12" s="31">
        <f>'[1]Sheet 1'!$P$161+109828.666666667</f>
        <v>200804.5897435901</v>
      </c>
      <c r="Z12" s="31">
        <f>'[1]Sheet 1'!$P$161+67300.6666666667</f>
        <v>158276.58974358978</v>
      </c>
      <c r="AA12" s="31">
        <f>'[1]Sheet 1'!$P$161+60248.3333333333</f>
        <v>151224.25641025638</v>
      </c>
      <c r="AB12" s="31">
        <f>'[1]Sheet 1'!$P$161+46322</f>
        <v>137297.92307692306</v>
      </c>
      <c r="AC12" s="31">
        <f>'[1]Sheet 1'!$P$161+416255.1</f>
        <v>507231.02307692304</v>
      </c>
      <c r="AD12" s="31">
        <f>'[1]Sheet 1'!$P$161+361033.4</f>
        <v>452009.32307692309</v>
      </c>
      <c r="AE12" s="31">
        <f>'[1]Sheet 1'!$P$161+229183.1</f>
        <v>320159.0230769231</v>
      </c>
      <c r="AF12" s="31">
        <f>'[1]Sheet 1'!$P$161+23934.6923076923</f>
        <v>114910.61538461538</v>
      </c>
      <c r="AG12" s="31">
        <f>'[1]Sheet 1'!$P$161+49481.5</f>
        <v>140457.42307692306</v>
      </c>
      <c r="AH12" s="31">
        <f>'[1]Sheet 1'!$P$161+99191.7230769231</f>
        <v>190167.64615384617</v>
      </c>
      <c r="AI12" s="31">
        <f>'[1]Sheet 1'!$P$161+266753.388888889</f>
        <v>357729.31196581206</v>
      </c>
      <c r="AJ12" s="31">
        <f>'[1]Sheet 1'!$P$161+15163.5384615385</f>
        <v>106139.46153846158</v>
      </c>
      <c r="AK12" s="31">
        <f>'[1]Sheet 1'!$P$161+91009.9230769231</f>
        <v>181985.84615384619</v>
      </c>
      <c r="AL12" s="31">
        <f>'[1]Sheet 1'!$P$161+85825.4267399267</f>
        <v>176801.34981684978</v>
      </c>
      <c r="AM12" s="31">
        <f>'[1]Sheet 1'!$P$161+6802.38461538462</f>
        <v>97778.307692307702</v>
      </c>
      <c r="AN12" s="31">
        <f>'[1]Sheet 1'!$P$161+90972.8424908425</f>
        <v>181948.76556776557</v>
      </c>
      <c r="AO12" s="31">
        <f>'[1]Sheet 1'!$P$161+72292.1428571429</f>
        <v>163268.06593406596</v>
      </c>
      <c r="AP12" s="31">
        <f>'[1]Sheet 1'!$P$161+20470.4926739927</f>
        <v>111446.41575091578</v>
      </c>
    </row>
    <row r="13" spans="2:47" x14ac:dyDescent="0.25">
      <c r="B13" s="29" t="str">
        <f>'Flujo multimodal marítimo NUTs'!B13</f>
        <v>ES11</v>
      </c>
      <c r="C13" s="31">
        <f>'[1]Sheet 1'!$P$166+48220.8461538462</f>
        <v>146255.07692307699</v>
      </c>
      <c r="D13" s="31">
        <f>'[1]Sheet 1'!$P$166+38609.2307692308</f>
        <v>136643.46153846159</v>
      </c>
      <c r="E13" s="31">
        <f>'[1]Sheet 1'!$P$166+41643.4615384615</f>
        <v>139677.69230769228</v>
      </c>
      <c r="F13" s="31">
        <f>'[1]Sheet 1'!$P$166+30750.3846153846</f>
        <v>128784.61538461538</v>
      </c>
      <c r="G13" s="31">
        <f>'[1]Sheet 1'!$P$166+62550.4615384615</f>
        <v>160584.69230769228</v>
      </c>
      <c r="H13" s="31">
        <f>'[1]Sheet 1'!$P$166+128339.772893773</f>
        <v>226374.00366300379</v>
      </c>
      <c r="I13" s="31">
        <f>'[1]Sheet 1'!$P$166+61886.0769230769</f>
        <v>159920.30769230769</v>
      </c>
      <c r="J13" s="31">
        <f>'[1]Sheet 1'!$P$166+119483.846153846</f>
        <v>217518.07692307676</v>
      </c>
      <c r="K13" s="31">
        <f>'[1]Sheet 1'!$P$166+569816.621794872</f>
        <v>667850.85256410274</v>
      </c>
      <c r="L13" s="31">
        <f>'[1]Sheet 1'!$P$166+94192.9230769231</f>
        <v>192227.15384615387</v>
      </c>
      <c r="M13" s="29">
        <v>0</v>
      </c>
      <c r="N13" s="31">
        <f>'[1]Sheet 1'!$P$166+41683.0769230769</f>
        <v>139717.30769230769</v>
      </c>
      <c r="O13" s="31">
        <f>'[1]Sheet 1'!$P$166+23371.5384615385</f>
        <v>121405.76923076928</v>
      </c>
      <c r="P13" s="31">
        <f>'[1]Sheet 1'!$P$166+169835.769230769</f>
        <v>267869.99999999977</v>
      </c>
      <c r="Q13" s="31">
        <f>'[1]Sheet 1'!$P$166+292011.461538462</f>
        <v>390045.69230769284</v>
      </c>
      <c r="R13" s="31">
        <f>'[1]Sheet 1'!$P$166+530224.692307692</f>
        <v>628258.92307692277</v>
      </c>
      <c r="S13" s="31">
        <f>'[1]Sheet 1'!$P$166+175108.538461538</f>
        <v>273142.76923076878</v>
      </c>
      <c r="T13" s="31">
        <f>'[1]Sheet 1'!$P$166+52279.3846153846</f>
        <v>150313.61538461538</v>
      </c>
      <c r="U13" s="31">
        <f>'[1]Sheet 1'!$P$166+90998.3846153846</f>
        <v>189032.61538461538</v>
      </c>
      <c r="V13" s="31">
        <f>'[1]Sheet 1'!$P$166+62813.6666666667</f>
        <v>160847.8974358975</v>
      </c>
      <c r="W13" s="31">
        <f>'[1]Sheet 1'!$P$166+106965.333333333</f>
        <v>204999.56410256377</v>
      </c>
      <c r="X13" s="31">
        <f>'[1]Sheet 1'!$P$166+126092.333333333</f>
        <v>224126.56410256377</v>
      </c>
      <c r="Y13" s="31">
        <f>'[1]Sheet 1'!$P$166+109828.666666667</f>
        <v>207862.89743589779</v>
      </c>
      <c r="Z13" s="31">
        <f>'[1]Sheet 1'!$P$166+67300.6666666667</f>
        <v>165334.8974358975</v>
      </c>
      <c r="AA13" s="31">
        <f>'[1]Sheet 1'!$P$166+60248.3333333333</f>
        <v>158282.56410256407</v>
      </c>
      <c r="AB13" s="31">
        <f>'[1]Sheet 1'!$P$166+46322</f>
        <v>144356.23076923078</v>
      </c>
      <c r="AC13" s="31">
        <f>'[1]Sheet 1'!$P$166+416255.1</f>
        <v>514289.33076923073</v>
      </c>
      <c r="AD13" s="31">
        <f>'[1]Sheet 1'!$P$166+361033.4</f>
        <v>459067.63076923077</v>
      </c>
      <c r="AE13" s="31">
        <f>'[1]Sheet 1'!$P$166+229183.1</f>
        <v>327217.33076923079</v>
      </c>
      <c r="AF13" s="31">
        <f>'[1]Sheet 1'!$P$166+23934.6923076923</f>
        <v>121968.92307692308</v>
      </c>
      <c r="AG13" s="31">
        <f>'[1]Sheet 1'!$P$166+49481.5</f>
        <v>147515.73076923078</v>
      </c>
      <c r="AH13" s="31">
        <f>'[1]Sheet 1'!$P$166+99191.7230769231</f>
        <v>197225.95384615386</v>
      </c>
      <c r="AI13" s="31">
        <f>'[1]Sheet 1'!$P$166+266753.388888889</f>
        <v>364787.61965811974</v>
      </c>
      <c r="AJ13" s="31">
        <f>'[1]Sheet 1'!$P$166+15163.5384615385</f>
        <v>113197.76923076928</v>
      </c>
      <c r="AK13" s="31">
        <f>'[1]Sheet 1'!$P$166+91009.9230769231</f>
        <v>189044.15384615387</v>
      </c>
      <c r="AL13" s="31">
        <f>'[1]Sheet 1'!$P$166+85825.4267399267</f>
        <v>183859.65750915749</v>
      </c>
      <c r="AM13" s="31">
        <f>'[1]Sheet 1'!$P$166+6802.38461538462</f>
        <v>104836.6153846154</v>
      </c>
      <c r="AN13" s="31">
        <f>'[1]Sheet 1'!$P$166+90972.8424908425</f>
        <v>189007.07326007326</v>
      </c>
      <c r="AO13" s="31">
        <f>'[1]Sheet 1'!$P$166+72292.1428571429</f>
        <v>170326.37362637368</v>
      </c>
      <c r="AP13" s="31">
        <f>'[1]Sheet 1'!$P$166+20470.4926739927</f>
        <v>118504.72344322348</v>
      </c>
    </row>
    <row r="14" spans="2:47" x14ac:dyDescent="0.25">
      <c r="B14" s="29" t="str">
        <f>'Flujo multimodal marítimo NUTs'!B14</f>
        <v>ES12</v>
      </c>
      <c r="C14" s="31">
        <f>'[1]Sheet 1'!$P$167+48220.8461538462</f>
        <v>90010.076923076966</v>
      </c>
      <c r="D14" s="31">
        <f>'[1]Sheet 1'!$P$167+38609.2307692308</f>
        <v>80398.461538461561</v>
      </c>
      <c r="E14" s="31">
        <f>'[1]Sheet 1'!$P$167+41643.4615384615</f>
        <v>83432.692307692269</v>
      </c>
      <c r="F14" s="31">
        <f>'[1]Sheet 1'!$P$167+30750.3846153846</f>
        <v>72539.615384615361</v>
      </c>
      <c r="G14" s="31">
        <f>'[1]Sheet 1'!$P$167+62550.4615384615</f>
        <v>104339.69230769227</v>
      </c>
      <c r="H14" s="31">
        <f>'[1]Sheet 1'!$P$167+128339.772893773</f>
        <v>170129.00366300376</v>
      </c>
      <c r="I14" s="31">
        <f>'[1]Sheet 1'!$P$167+61886.0769230769</f>
        <v>103675.30769230766</v>
      </c>
      <c r="J14" s="31">
        <f>'[1]Sheet 1'!$P$167+119483.846153846</f>
        <v>161273.07692307676</v>
      </c>
      <c r="K14" s="31">
        <f>'[1]Sheet 1'!$P$167+569816.621794872</f>
        <v>611605.85256410274</v>
      </c>
      <c r="L14" s="31">
        <f>'[1]Sheet 1'!$P$167+94192.9230769231</f>
        <v>135982.15384615387</v>
      </c>
      <c r="M14" s="31">
        <f>'[1]Sheet 1'!$P$167+96957</f>
        <v>138746.23076923075</v>
      </c>
      <c r="N14" s="29">
        <v>0</v>
      </c>
      <c r="O14" s="31">
        <f>'[1]Sheet 1'!$P$167+23371.5384615385</f>
        <v>65160.769230769263</v>
      </c>
      <c r="P14" s="31">
        <f>'[1]Sheet 1'!$P$167+169835.769230769</f>
        <v>211624.99999999977</v>
      </c>
      <c r="Q14" s="31">
        <f>'[1]Sheet 1'!$P$167+292011.461538462</f>
        <v>333800.69230769278</v>
      </c>
      <c r="R14" s="31">
        <f>'[1]Sheet 1'!$P$167+530224.692307692</f>
        <v>572013.92307692277</v>
      </c>
      <c r="S14" s="31">
        <f>'[1]Sheet 1'!$P$167+175108.538461538</f>
        <v>216897.76923076878</v>
      </c>
      <c r="T14" s="31">
        <f>'[1]Sheet 1'!$P$167+52279.3846153846</f>
        <v>94068.615384615376</v>
      </c>
      <c r="U14" s="31">
        <f>'[1]Sheet 1'!$P$167+90998.3846153846</f>
        <v>132787.61538461538</v>
      </c>
      <c r="V14" s="31">
        <f>'[1]Sheet 1'!$P$167+62813.6666666667</f>
        <v>104602.89743589747</v>
      </c>
      <c r="W14" s="31">
        <f>'[1]Sheet 1'!$P$167+106965.333333333</f>
        <v>148754.56410256377</v>
      </c>
      <c r="X14" s="31">
        <f>'[1]Sheet 1'!$P$167+126092.333333333</f>
        <v>167881.56410256377</v>
      </c>
      <c r="Y14" s="31">
        <f>'[1]Sheet 1'!$P$167+109828.666666667</f>
        <v>151617.89743589779</v>
      </c>
      <c r="Z14" s="31">
        <f>'[1]Sheet 1'!$P$167+67300.6666666667</f>
        <v>109089.89743589747</v>
      </c>
      <c r="AA14" s="31">
        <f>'[1]Sheet 1'!$P$167+60248.3333333333</f>
        <v>102037.56410256407</v>
      </c>
      <c r="AB14" s="31">
        <f>'[1]Sheet 1'!$P$167+46322</f>
        <v>88111.230769230766</v>
      </c>
      <c r="AC14" s="31">
        <f>'[1]Sheet 1'!$P$167+416255.1</f>
        <v>458044.33076923073</v>
      </c>
      <c r="AD14" s="31">
        <f>'[1]Sheet 1'!$P$167+361033.4</f>
        <v>402822.63076923077</v>
      </c>
      <c r="AE14" s="31">
        <f>'[1]Sheet 1'!$P$167+229183.1</f>
        <v>270972.33076923079</v>
      </c>
      <c r="AF14" s="31">
        <f>'[1]Sheet 1'!$P$167+23934.6923076923</f>
        <v>65723.923076923063</v>
      </c>
      <c r="AG14" s="31">
        <f>'[1]Sheet 1'!$P$167+49481.5</f>
        <v>91270.730769230766</v>
      </c>
      <c r="AH14" s="31">
        <f>'[1]Sheet 1'!$P$167+99191.7230769231</f>
        <v>140980.95384615386</v>
      </c>
      <c r="AI14" s="31">
        <f>'[1]Sheet 1'!$P$167+266753.388888889</f>
        <v>308542.61965811974</v>
      </c>
      <c r="AJ14" s="31">
        <f>'[1]Sheet 1'!$P$167+15163.5384615385</f>
        <v>56952.769230769263</v>
      </c>
      <c r="AK14" s="31">
        <f>'[1]Sheet 1'!$P$167+91009.9230769231</f>
        <v>132799.15384615387</v>
      </c>
      <c r="AL14" s="31">
        <f>'[1]Sheet 1'!$P$167+85825.4267399267</f>
        <v>127614.65750915746</v>
      </c>
      <c r="AM14" s="31">
        <f>'[1]Sheet 1'!$P$167+6802.38461538462</f>
        <v>48591.615384615383</v>
      </c>
      <c r="AN14" s="31">
        <f>'[1]Sheet 1'!$P$167+90972.8424908425</f>
        <v>132762.07326007326</v>
      </c>
      <c r="AO14" s="31">
        <f>'[1]Sheet 1'!$P$167+72292.1428571429</f>
        <v>114081.37362637366</v>
      </c>
      <c r="AP14" s="31">
        <f>'[1]Sheet 1'!$P$167+20470.4926739927</f>
        <v>62259.723443223469</v>
      </c>
    </row>
    <row r="15" spans="2:47" x14ac:dyDescent="0.25">
      <c r="B15" s="29" t="str">
        <f>'Flujo multimodal marítimo NUTs'!B15</f>
        <v>ES13</v>
      </c>
      <c r="C15" s="31">
        <f>'[1]Sheet 1'!$P$168+48220.8461538462</f>
        <v>71621.153846153888</v>
      </c>
      <c r="D15" s="31">
        <f>'[1]Sheet 1'!$P$168+38609.2307692308</f>
        <v>62009.538461538497</v>
      </c>
      <c r="E15" s="31">
        <f>'[1]Sheet 1'!$P$168+41643.4615384615</f>
        <v>65043.76923076919</v>
      </c>
      <c r="F15" s="31">
        <f>'[1]Sheet 1'!$P$168+30750.3846153846</f>
        <v>54150.69230769229</v>
      </c>
      <c r="G15" s="31">
        <f>'[1]Sheet 1'!$P$168+62550.4615384615</f>
        <v>85950.76923076919</v>
      </c>
      <c r="H15" s="31">
        <f>'[1]Sheet 1'!$P$168+128339.772893773</f>
        <v>151740.0805860807</v>
      </c>
      <c r="I15" s="31">
        <f>'[1]Sheet 1'!$P$168+61886.0769230769</f>
        <v>85286.384615384595</v>
      </c>
      <c r="J15" s="31">
        <f>'[1]Sheet 1'!$P$168+119483.846153846</f>
        <v>142884.1538461537</v>
      </c>
      <c r="K15" s="31">
        <f>'[1]Sheet 1'!$P$168+569816.621794872</f>
        <v>593216.92948717973</v>
      </c>
      <c r="L15" s="31">
        <f>'[1]Sheet 1'!$P$168+94192.9230769231</f>
        <v>117593.23076923079</v>
      </c>
      <c r="M15" s="31">
        <f>'[1]Sheet 1'!$P$168+96957</f>
        <v>120357.30769230769</v>
      </c>
      <c r="N15" s="31">
        <f>'[1]Sheet 1'!$P$168+41683.0769230769</f>
        <v>65083.384615384595</v>
      </c>
      <c r="O15" s="29">
        <v>0</v>
      </c>
      <c r="P15" s="31">
        <f>'[1]Sheet 1'!$P$168+169835.769230769</f>
        <v>193236.07692307667</v>
      </c>
      <c r="Q15" s="31">
        <f>'[1]Sheet 1'!$P$168+292011.461538462</f>
        <v>315411.76923076971</v>
      </c>
      <c r="R15" s="31">
        <f>'[1]Sheet 1'!$P$168+530224.692307692</f>
        <v>553624.99999999977</v>
      </c>
      <c r="S15" s="31">
        <f>'[1]Sheet 1'!$P$168+175108.538461538</f>
        <v>198508.84615384569</v>
      </c>
      <c r="T15" s="31">
        <f>'[1]Sheet 1'!$P$168+52279.3846153846</f>
        <v>75679.692307692298</v>
      </c>
      <c r="U15" s="31">
        <f>'[1]Sheet 1'!$P$168+90998.3846153846</f>
        <v>114398.69230769228</v>
      </c>
      <c r="V15" s="31">
        <f>'[1]Sheet 1'!$P$168+62813.6666666667</f>
        <v>86213.974358974388</v>
      </c>
      <c r="W15" s="31">
        <f>'[1]Sheet 1'!$P$168+106965.333333333</f>
        <v>130365.64102564068</v>
      </c>
      <c r="X15" s="31">
        <f>'[1]Sheet 1'!$P$168+126092.333333333</f>
        <v>149492.64102564068</v>
      </c>
      <c r="Y15" s="31">
        <f>'[1]Sheet 1'!$P$168+109828.666666667</f>
        <v>133228.97435897469</v>
      </c>
      <c r="Z15" s="31">
        <f>'[1]Sheet 1'!$P$168+67300.6666666667</f>
        <v>90700.974358974388</v>
      </c>
      <c r="AA15" s="31">
        <f>'[1]Sheet 1'!$P$168+60248.3333333333</f>
        <v>83648.641025640987</v>
      </c>
      <c r="AB15" s="31">
        <f>'[1]Sheet 1'!$P$168+46322</f>
        <v>69722.307692307688</v>
      </c>
      <c r="AC15" s="31">
        <f>'[1]Sheet 1'!$P$168+416255.1</f>
        <v>439655.40769230766</v>
      </c>
      <c r="AD15" s="31">
        <f>'[1]Sheet 1'!$P$168+361033.4</f>
        <v>384433.70769230771</v>
      </c>
      <c r="AE15" s="31">
        <f>'[1]Sheet 1'!$P$168+229183.1</f>
        <v>252583.40769230769</v>
      </c>
      <c r="AF15" s="31">
        <f>'[1]Sheet 1'!$P$168+23934.6923076923</f>
        <v>47334.999999999993</v>
      </c>
      <c r="AG15" s="31">
        <f>'[1]Sheet 1'!$P$168+49481.5</f>
        <v>72881.807692307688</v>
      </c>
      <c r="AH15" s="31">
        <f>'[1]Sheet 1'!$P$168+99191.7230769231</f>
        <v>122592.03076923078</v>
      </c>
      <c r="AI15" s="31">
        <f>'[1]Sheet 1'!$P$168+266753.388888889</f>
        <v>290153.69658119668</v>
      </c>
      <c r="AJ15" s="31">
        <f>'[1]Sheet 1'!$P$168+15163.5384615385</f>
        <v>38563.846153846192</v>
      </c>
      <c r="AK15" s="31">
        <f>'[1]Sheet 1'!$P$168+91009.9230769231</f>
        <v>114410.23076923079</v>
      </c>
      <c r="AL15" s="31">
        <f>'[1]Sheet 1'!$P$168+85825.4267399267</f>
        <v>109225.73443223439</v>
      </c>
      <c r="AM15" s="31">
        <f>'[1]Sheet 1'!$P$168+6802.38461538462</f>
        <v>30202.692307692312</v>
      </c>
      <c r="AN15" s="31">
        <f>'[1]Sheet 1'!$P$168+90972.8424908425</f>
        <v>114373.15018315018</v>
      </c>
      <c r="AO15" s="31">
        <f>'[1]Sheet 1'!$P$168+72292.1428571429</f>
        <v>95692.450549450587</v>
      </c>
      <c r="AP15" s="31">
        <f>'[1]Sheet 1'!$P$168+20470.4926739927</f>
        <v>43870.800366300391</v>
      </c>
    </row>
    <row r="16" spans="2:47" x14ac:dyDescent="0.25">
      <c r="B16" s="29" t="str">
        <f>'Flujo multimodal marítimo NUTs'!B16</f>
        <v>ES21</v>
      </c>
      <c r="C16" s="31">
        <f>'[1]Sheet 1'!$P$173+48220.8461538462</f>
        <v>152668.46153846156</v>
      </c>
      <c r="D16" s="31">
        <f>'[1]Sheet 1'!$P$173+38609.2307692308</f>
        <v>143056.84615384619</v>
      </c>
      <c r="E16" s="31">
        <f>'[1]Sheet 1'!$P$173+41643.4615384615</f>
        <v>146091.07692307688</v>
      </c>
      <c r="F16" s="31">
        <f>'[1]Sheet 1'!$P$173+30750.3846153846</f>
        <v>135197.99999999997</v>
      </c>
      <c r="G16" s="31">
        <f>'[1]Sheet 1'!$P$173+62550.4615384615</f>
        <v>166998.07692307688</v>
      </c>
      <c r="H16" s="31">
        <f>'[1]Sheet 1'!$P$173+128339.772893773</f>
        <v>232787.38827838836</v>
      </c>
      <c r="I16" s="31">
        <f>'[1]Sheet 1'!$P$173+61886.0769230769</f>
        <v>166333.69230769228</v>
      </c>
      <c r="J16" s="31">
        <f>'[1]Sheet 1'!$P$173+119483.846153846</f>
        <v>223931.46153846139</v>
      </c>
      <c r="K16" s="31">
        <f>'[1]Sheet 1'!$P$173+569816.621794872</f>
        <v>674264.23717948736</v>
      </c>
      <c r="L16" s="31">
        <f>'[1]Sheet 1'!$P$173+94192.9230769231</f>
        <v>198640.5384615385</v>
      </c>
      <c r="M16" s="31">
        <f>'[1]Sheet 1'!$P$173+96957</f>
        <v>201404.61538461538</v>
      </c>
      <c r="N16" s="31">
        <f>'[1]Sheet 1'!$P$173+41683.0769230769</f>
        <v>146130.69230769228</v>
      </c>
      <c r="O16" s="31">
        <f>'[1]Sheet 1'!$P$173+23371.5384615385</f>
        <v>127819.15384615387</v>
      </c>
      <c r="P16" s="29">
        <v>0</v>
      </c>
      <c r="Q16" s="31">
        <f>'[1]Sheet 1'!$P$173+292011.461538462</f>
        <v>396459.0769230774</v>
      </c>
      <c r="R16" s="31">
        <f>'[1]Sheet 1'!$P$173+530224.692307692</f>
        <v>634672.3076923074</v>
      </c>
      <c r="S16" s="31">
        <f>'[1]Sheet 1'!$P$173+175108.538461538</f>
        <v>279556.15384615341</v>
      </c>
      <c r="T16" s="31">
        <f>'[1]Sheet 1'!$P$173+52279.3846153846</f>
        <v>156726.99999999997</v>
      </c>
      <c r="U16" s="31">
        <f>'[1]Sheet 1'!$P$173+90998.3846153846</f>
        <v>195445.99999999997</v>
      </c>
      <c r="V16" s="31">
        <f>'[1]Sheet 1'!$P$173+62813.6666666667</f>
        <v>167261.28205128206</v>
      </c>
      <c r="W16" s="31">
        <f>'[1]Sheet 1'!$P$173+106965.333333333</f>
        <v>211412.94871794837</v>
      </c>
      <c r="X16" s="31">
        <f>'[1]Sheet 1'!$P$173+126092.333333333</f>
        <v>230539.94871794837</v>
      </c>
      <c r="Y16" s="31">
        <f>'[1]Sheet 1'!$P$173+109828.666666667</f>
        <v>214276.28205128238</v>
      </c>
      <c r="Z16" s="31">
        <f>'[1]Sheet 1'!$P$173+67300.6666666667</f>
        <v>171748.28205128206</v>
      </c>
      <c r="AA16" s="31">
        <f>'[1]Sheet 1'!$P$173+60248.3333333333</f>
        <v>164695.94871794869</v>
      </c>
      <c r="AB16" s="31">
        <f>'[1]Sheet 1'!$P$173+46322</f>
        <v>150769.61538461538</v>
      </c>
      <c r="AC16" s="31">
        <f>'[1]Sheet 1'!$P$173+416255.1</f>
        <v>520702.71538461535</v>
      </c>
      <c r="AD16" s="31">
        <f>'[1]Sheet 1'!$P$173+361033.4</f>
        <v>465481.0153846154</v>
      </c>
      <c r="AE16" s="31">
        <f>'[1]Sheet 1'!$P$173+229183.1</f>
        <v>333630.71538461535</v>
      </c>
      <c r="AF16" s="31">
        <f>'[1]Sheet 1'!$P$173+23934.6923076923</f>
        <v>128382.30769230767</v>
      </c>
      <c r="AG16" s="31">
        <f>'[1]Sheet 1'!$P$173+49481.5</f>
        <v>153929.11538461538</v>
      </c>
      <c r="AH16" s="31">
        <f>'[1]Sheet 1'!$P$173+99191.7230769231</f>
        <v>203639.33846153849</v>
      </c>
      <c r="AI16" s="31">
        <f>'[1]Sheet 1'!$P$173+266753.388888889</f>
        <v>371201.00427350437</v>
      </c>
      <c r="AJ16" s="31">
        <f>'[1]Sheet 1'!$P$173+15163.5384615385</f>
        <v>119611.15384615387</v>
      </c>
      <c r="AK16" s="31">
        <f>'[1]Sheet 1'!$P$173+91009.9230769231</f>
        <v>195457.5384615385</v>
      </c>
      <c r="AL16" s="31">
        <f>'[1]Sheet 1'!$P$173+85825.4267399267</f>
        <v>190273.04212454206</v>
      </c>
      <c r="AM16" s="31">
        <f>'[1]Sheet 1'!$P$173+6802.38461538462</f>
        <v>111250</v>
      </c>
      <c r="AN16" s="31">
        <f>'[1]Sheet 1'!$P$173+90972.8424908425</f>
        <v>195420.45787545788</v>
      </c>
      <c r="AO16" s="31">
        <f>'[1]Sheet 1'!$P$173+72292.1428571429</f>
        <v>176739.75824175827</v>
      </c>
      <c r="AP16" s="31">
        <f>'[1]Sheet 1'!$P$173+20470.4926739927</f>
        <v>124918.10805860808</v>
      </c>
    </row>
    <row r="17" spans="2:42" x14ac:dyDescent="0.25">
      <c r="B17" s="29" t="str">
        <f>'Flujo multimodal marítimo NUTs'!B17</f>
        <v>ES51</v>
      </c>
      <c r="C17" s="31">
        <f>'[1]Sheet 1'!$P$182+48220.8461538462</f>
        <v>343957.76923076931</v>
      </c>
      <c r="D17" s="31">
        <f>'[1]Sheet 1'!$P$182+38609.2307692308</f>
        <v>334346.15384615393</v>
      </c>
      <c r="E17" s="31">
        <f>'[1]Sheet 1'!$P$182+41643.4615384615</f>
        <v>337380.38461538462</v>
      </c>
      <c r="F17" s="31">
        <f>'[1]Sheet 1'!$P$182+30750.3846153846</f>
        <v>326487.30769230775</v>
      </c>
      <c r="G17" s="31">
        <f>'[1]Sheet 1'!$P$182+62550.4615384615</f>
        <v>358287.38461538462</v>
      </c>
      <c r="H17" s="31">
        <f>'[1]Sheet 1'!$P$182+128339.772893773</f>
        <v>424076.69597069611</v>
      </c>
      <c r="I17" s="31">
        <f>'[1]Sheet 1'!$P$182+61886.0769230769</f>
        <v>357623</v>
      </c>
      <c r="J17" s="31">
        <f>'[1]Sheet 1'!$P$182+119483.846153846</f>
        <v>415220.76923076913</v>
      </c>
      <c r="K17" s="31">
        <f>'[1]Sheet 1'!$P$182+569816.621794872</f>
        <v>865553.54487179511</v>
      </c>
      <c r="L17" s="31">
        <f>'[1]Sheet 1'!$P$182+94192.9230769231</f>
        <v>389929.84615384624</v>
      </c>
      <c r="M17" s="31">
        <f>'[1]Sheet 1'!$P$182+96957</f>
        <v>392693.92307692312</v>
      </c>
      <c r="N17" s="31">
        <f>'[1]Sheet 1'!$P$182+41683.0769230769</f>
        <v>337420</v>
      </c>
      <c r="O17" s="31">
        <f>'[1]Sheet 1'!$P$182+23371.5384615385</f>
        <v>319108.46153846162</v>
      </c>
      <c r="P17" s="31">
        <f>'[1]Sheet 1'!$P$182+169835.769230769</f>
        <v>465572.69230769214</v>
      </c>
      <c r="Q17" s="29">
        <v>0</v>
      </c>
      <c r="R17" s="31">
        <f>'[1]Sheet 1'!$P$182+530224.692307692</f>
        <v>825961.61538461514</v>
      </c>
      <c r="S17" s="31">
        <f>'[1]Sheet 1'!$P$182+175108.538461538</f>
        <v>470845.46153846115</v>
      </c>
      <c r="T17" s="31">
        <f>'[1]Sheet 1'!$P$182+52279.3846153846</f>
        <v>348016.30769230775</v>
      </c>
      <c r="U17" s="31">
        <f>'[1]Sheet 1'!$P$182+90998.3846153846</f>
        <v>386735.30769230775</v>
      </c>
      <c r="V17" s="31">
        <f>'[1]Sheet 1'!$P$182+62813.6666666667</f>
        <v>358550.58974358981</v>
      </c>
      <c r="W17" s="31">
        <f>'[1]Sheet 1'!$P$182+106965.333333333</f>
        <v>402702.25641025614</v>
      </c>
      <c r="X17" s="31">
        <f>'[1]Sheet 1'!$P$182+126092.333333333</f>
        <v>421829.25641025614</v>
      </c>
      <c r="Y17" s="31">
        <f>'[1]Sheet 1'!$P$182+109828.666666667</f>
        <v>405565.5897435901</v>
      </c>
      <c r="Z17" s="31">
        <f>'[1]Sheet 1'!$P$182+67300.6666666667</f>
        <v>363037.58974358981</v>
      </c>
      <c r="AA17" s="31">
        <f>'[1]Sheet 1'!$P$182+60248.3333333333</f>
        <v>355985.25641025644</v>
      </c>
      <c r="AB17" s="31">
        <f>'[1]Sheet 1'!$P$182+46322</f>
        <v>342058.92307692312</v>
      </c>
      <c r="AC17" s="31">
        <f>'[1]Sheet 1'!$P$182+416255.1</f>
        <v>711992.0230769231</v>
      </c>
      <c r="AD17" s="31">
        <f>'[1]Sheet 1'!$P$182+361033.4</f>
        <v>656770.32307692314</v>
      </c>
      <c r="AE17" s="31">
        <f>'[1]Sheet 1'!$P$182+229183.1</f>
        <v>524920.0230769231</v>
      </c>
      <c r="AF17" s="31">
        <f>'[1]Sheet 1'!$P$182+23934.6923076923</f>
        <v>319671.61538461543</v>
      </c>
      <c r="AG17" s="31">
        <f>'[1]Sheet 1'!$P$182+49481.5</f>
        <v>345218.42307692312</v>
      </c>
      <c r="AH17" s="31">
        <f>'[1]Sheet 1'!$P$182+99191.7230769231</f>
        <v>394928.64615384623</v>
      </c>
      <c r="AI17" s="31">
        <f>'[1]Sheet 1'!$P$182+266753.388888889</f>
        <v>562490.31196581211</v>
      </c>
      <c r="AJ17" s="31">
        <f>'[1]Sheet 1'!$P$182+15163.5384615385</f>
        <v>310900.46153846162</v>
      </c>
      <c r="AK17" s="31">
        <f>'[1]Sheet 1'!$P$182+91009.9230769231</f>
        <v>386746.84615384624</v>
      </c>
      <c r="AL17" s="31">
        <f>'[1]Sheet 1'!$P$182+85825.4267399267</f>
        <v>381562.3498168498</v>
      </c>
      <c r="AM17" s="31">
        <f>'[1]Sheet 1'!$P$182+6802.38461538462</f>
        <v>302539.30769230775</v>
      </c>
      <c r="AN17" s="31">
        <f>'[1]Sheet 1'!$P$182+90972.8424908425</f>
        <v>386709.76556776563</v>
      </c>
      <c r="AO17" s="31">
        <f>'[1]Sheet 1'!$P$182+72292.1428571429</f>
        <v>368029.06593406602</v>
      </c>
      <c r="AP17" s="31">
        <f>'[1]Sheet 1'!$P$182+20470.4926739927</f>
        <v>316207.41575091582</v>
      </c>
    </row>
    <row r="18" spans="2:42" x14ac:dyDescent="0.25">
      <c r="B18" s="29" t="str">
        <f>'Flujo multimodal marítimo NUTs'!B18</f>
        <v>ES52</v>
      </c>
      <c r="C18" s="31">
        <f>'[1]Sheet 1'!$P$212+48220.8461538462</f>
        <v>217992.38461538468</v>
      </c>
      <c r="D18" s="31">
        <f>'[1]Sheet 1'!$P$212+38609.2307692308</f>
        <v>208380.76923076928</v>
      </c>
      <c r="E18" s="31">
        <f>'[1]Sheet 1'!$P$212+41643.4615384615</f>
        <v>211414.99999999997</v>
      </c>
      <c r="F18" s="31">
        <f>'[1]Sheet 1'!$P$212+30750.3846153846</f>
        <v>200521.92307692306</v>
      </c>
      <c r="G18" s="31">
        <f>'[1]Sheet 1'!$P$212+62550.4615384615</f>
        <v>232321.99999999997</v>
      </c>
      <c r="H18" s="31">
        <f>'[1]Sheet 1'!$P$212+128339.772893773</f>
        <v>298111.31135531148</v>
      </c>
      <c r="I18" s="31">
        <f>'[1]Sheet 1'!$P$212+61886.0769230769</f>
        <v>231657.61538461538</v>
      </c>
      <c r="J18" s="31">
        <f>'[1]Sheet 1'!$P$212+119483.846153846</f>
        <v>289255.38461538445</v>
      </c>
      <c r="K18" s="31">
        <f>'[1]Sheet 1'!$P$212+569816.621794872</f>
        <v>739588.16025641048</v>
      </c>
      <c r="L18" s="31">
        <f>'[1]Sheet 1'!$P$212+94192.9230769231</f>
        <v>263964.46153846156</v>
      </c>
      <c r="M18" s="31">
        <f>'[1]Sheet 1'!$P$212+96957</f>
        <v>266728.5384615385</v>
      </c>
      <c r="N18" s="31">
        <f>'[1]Sheet 1'!$P$212+41683.0769230769</f>
        <v>211454.61538461538</v>
      </c>
      <c r="O18" s="31">
        <f>'[1]Sheet 1'!$P$212+23371.5384615385</f>
        <v>193143.07692307697</v>
      </c>
      <c r="P18" s="31">
        <f>'[1]Sheet 1'!$P$212+169835.769230769</f>
        <v>339607.30769230745</v>
      </c>
      <c r="Q18" s="31">
        <f>'[1]Sheet 1'!$P$212+292011.461538462</f>
        <v>461783.00000000047</v>
      </c>
      <c r="R18" s="29">
        <v>0</v>
      </c>
      <c r="S18" s="31">
        <f>'[1]Sheet 1'!$P$212+175108.538461538</f>
        <v>344880.07692307647</v>
      </c>
      <c r="T18" s="31">
        <f>'[1]Sheet 1'!$P$212+52279.3846153846</f>
        <v>222050.92307692306</v>
      </c>
      <c r="U18" s="31">
        <f>'[1]Sheet 1'!$P$212+90998.3846153846</f>
        <v>260769.92307692306</v>
      </c>
      <c r="V18" s="31">
        <f>'[1]Sheet 1'!$P$212+62813.6666666667</f>
        <v>232585.20512820518</v>
      </c>
      <c r="W18" s="31">
        <f>'[1]Sheet 1'!$P$212+106965.333333333</f>
        <v>276736.87179487146</v>
      </c>
      <c r="X18" s="31">
        <f>'[1]Sheet 1'!$P$212+126092.333333333</f>
        <v>295863.87179487146</v>
      </c>
      <c r="Y18" s="31">
        <f>'[1]Sheet 1'!$P$212+109828.666666667</f>
        <v>279600.20512820547</v>
      </c>
      <c r="Z18" s="31">
        <f>'[1]Sheet 1'!$P$212+67300.6666666667</f>
        <v>237072.20512820518</v>
      </c>
      <c r="AA18" s="31">
        <f>'[1]Sheet 1'!$P$212+60248.3333333333</f>
        <v>230019.87179487175</v>
      </c>
      <c r="AB18" s="31">
        <f>'[1]Sheet 1'!$P$212+46322</f>
        <v>216093.53846153847</v>
      </c>
      <c r="AC18" s="31">
        <f>'[1]Sheet 1'!$P$212+416255.1</f>
        <v>586026.63846153847</v>
      </c>
      <c r="AD18" s="31">
        <f>'[1]Sheet 1'!$P$212+361033.4</f>
        <v>530804.93846153852</v>
      </c>
      <c r="AE18" s="31">
        <f>'[1]Sheet 1'!$P$212+229183.1</f>
        <v>398954.63846153847</v>
      </c>
      <c r="AF18" s="31">
        <f>'[1]Sheet 1'!$P$212+23934.6923076923</f>
        <v>193706.23076923078</v>
      </c>
      <c r="AG18" s="31">
        <f>'[1]Sheet 1'!$P$212+49481.5</f>
        <v>219253.03846153847</v>
      </c>
      <c r="AH18" s="31">
        <f>'[1]Sheet 1'!$P$212+99191.7230769231</f>
        <v>268963.26153846155</v>
      </c>
      <c r="AI18" s="31">
        <f>'[1]Sheet 1'!$P$212+266753.388888889</f>
        <v>436524.92735042749</v>
      </c>
      <c r="AJ18" s="31">
        <f>'[1]Sheet 1'!$P$212+15163.5384615385</f>
        <v>184935.07692307697</v>
      </c>
      <c r="AK18" s="31">
        <f>'[1]Sheet 1'!$P$212+91009.9230769231</f>
        <v>260781.46153846156</v>
      </c>
      <c r="AL18" s="31">
        <f>'[1]Sheet 1'!$P$212+85825.4267399267</f>
        <v>255596.96520146518</v>
      </c>
      <c r="AM18" s="31">
        <f>'[1]Sheet 1'!$P$212+6802.38461538462</f>
        <v>176573.92307692309</v>
      </c>
      <c r="AN18" s="31">
        <f>'[1]Sheet 1'!$P$212+90972.8424908425</f>
        <v>260744.38095238095</v>
      </c>
      <c r="AO18" s="31">
        <f>'[1]Sheet 1'!$P$212+72292.1428571429</f>
        <v>242063.68131868137</v>
      </c>
      <c r="AP18" s="31">
        <f>'[1]Sheet 1'!$P$212+20470.4926739927</f>
        <v>190242.03113553117</v>
      </c>
    </row>
    <row r="19" spans="2:42" x14ac:dyDescent="0.25">
      <c r="B19" s="29" t="str">
        <f>'Flujo multimodal marítimo NUTs'!B19</f>
        <v>ES61</v>
      </c>
      <c r="C19" s="31">
        <f>'[1]Sheet 1'!$P$208+48220.8461538462</f>
        <v>577484.61538461549</v>
      </c>
      <c r="D19" s="31">
        <f>'[1]Sheet 1'!$P$208+38609.2307692308</f>
        <v>567873</v>
      </c>
      <c r="E19" s="31">
        <f>'[1]Sheet 1'!$P$208+41643.4615384615</f>
        <v>570907.23076923075</v>
      </c>
      <c r="F19" s="31">
        <f>'[1]Sheet 1'!$P$208+30750.3846153846</f>
        <v>560014.15384615387</v>
      </c>
      <c r="G19" s="31">
        <f>'[1]Sheet 1'!$P$208+62550.4615384615</f>
        <v>591814.23076923075</v>
      </c>
      <c r="H19" s="31">
        <f>'[1]Sheet 1'!$P$208+128339.772893773</f>
        <v>657603.54212454229</v>
      </c>
      <c r="I19" s="31">
        <f>'[1]Sheet 1'!$P$208+61886.0769230769</f>
        <v>591149.84615384613</v>
      </c>
      <c r="J19" s="31">
        <f>'[1]Sheet 1'!$P$208+119483.846153846</f>
        <v>648747.61538461526</v>
      </c>
      <c r="K19" s="31">
        <f>'[1]Sheet 1'!$P$208+569816.621794872</f>
        <v>1099080.3910256412</v>
      </c>
      <c r="L19" s="31">
        <f>'[1]Sheet 1'!$P$208+94192.9230769231</f>
        <v>623456.69230769237</v>
      </c>
      <c r="M19" s="31">
        <f>'[1]Sheet 1'!$P$208+96957</f>
        <v>626220.76923076925</v>
      </c>
      <c r="N19" s="31">
        <f>'[1]Sheet 1'!$P$208+41683.0769230769</f>
        <v>570946.84615384613</v>
      </c>
      <c r="O19" s="31">
        <f>'[1]Sheet 1'!$P$208+23371.5384615385</f>
        <v>552635.30769230775</v>
      </c>
      <c r="P19" s="31">
        <f>'[1]Sheet 1'!$P$208+169835.769230769</f>
        <v>699099.53846153826</v>
      </c>
      <c r="Q19" s="31">
        <f>'[1]Sheet 1'!$P$208+292011.461538462</f>
        <v>821275.23076923122</v>
      </c>
      <c r="R19" s="31">
        <f>'[1]Sheet 1'!$P$208+530224.692307692</f>
        <v>1059488.4615384613</v>
      </c>
      <c r="S19" s="29">
        <v>0</v>
      </c>
      <c r="T19" s="31">
        <f>'[1]Sheet 1'!$P$208+52279.3846153846</f>
        <v>581543.15384615387</v>
      </c>
      <c r="U19" s="31">
        <f>'[1]Sheet 1'!$P$208+90998.3846153846</f>
        <v>620262.15384615387</v>
      </c>
      <c r="V19" s="31">
        <f>'[1]Sheet 1'!$P$208+62813.6666666667</f>
        <v>592077.43589743599</v>
      </c>
      <c r="W19" s="31">
        <f>'[1]Sheet 1'!$P$208+106965.333333333</f>
        <v>636229.10256410227</v>
      </c>
      <c r="X19" s="31">
        <f>'[1]Sheet 1'!$P$208+126092.333333333</f>
        <v>655356.10256410227</v>
      </c>
      <c r="Y19" s="31">
        <f>'[1]Sheet 1'!$P$208+109828.666666667</f>
        <v>639092.43589743623</v>
      </c>
      <c r="Z19" s="31">
        <f>'[1]Sheet 1'!$P$208+67300.6666666667</f>
        <v>596564.43589743599</v>
      </c>
      <c r="AA19" s="31">
        <f>'[1]Sheet 1'!$P$208+60248.3333333333</f>
        <v>589512.1025641025</v>
      </c>
      <c r="AB19" s="31">
        <f>'[1]Sheet 1'!$P$208+46322</f>
        <v>575585.76923076925</v>
      </c>
      <c r="AC19" s="31">
        <f>'[1]Sheet 1'!$P$208+416255.1</f>
        <v>945518.86923076923</v>
      </c>
      <c r="AD19" s="31">
        <f>'[1]Sheet 1'!$P$208+361033.4</f>
        <v>890297.16923076927</v>
      </c>
      <c r="AE19" s="31">
        <f>'[1]Sheet 1'!$P$208+229183.1</f>
        <v>758446.86923076923</v>
      </c>
      <c r="AF19" s="31">
        <f>'[1]Sheet 1'!$P$208+23934.6923076923</f>
        <v>553198.4615384615</v>
      </c>
      <c r="AG19" s="31">
        <f>'[1]Sheet 1'!$P$208+49481.5</f>
        <v>578745.26923076925</v>
      </c>
      <c r="AH19" s="31">
        <f>'[1]Sheet 1'!$P$208+99191.7230769231</f>
        <v>628455.4923076923</v>
      </c>
      <c r="AI19" s="31">
        <f>'[1]Sheet 1'!$P$208+266753.388888889</f>
        <v>796017.15811965824</v>
      </c>
      <c r="AJ19" s="31">
        <f>'[1]Sheet 1'!$P$208+15163.5384615385</f>
        <v>544427.30769230775</v>
      </c>
      <c r="AK19" s="31">
        <f>'[1]Sheet 1'!$P$208+91009.9230769231</f>
        <v>620273.69230769237</v>
      </c>
      <c r="AL19" s="31">
        <f>'[1]Sheet 1'!$P$208+85825.4267399267</f>
        <v>615089.19597069593</v>
      </c>
      <c r="AM19" s="31">
        <f>'[1]Sheet 1'!$P$208+6802.38461538462</f>
        <v>536066.15384615387</v>
      </c>
      <c r="AN19" s="31">
        <f>'[1]Sheet 1'!$P$208+90972.8424908425</f>
        <v>620236.6117216117</v>
      </c>
      <c r="AO19" s="31">
        <f>'[1]Sheet 1'!$P$208+72292.1428571429</f>
        <v>601555.91208791221</v>
      </c>
      <c r="AP19" s="31">
        <f>'[1]Sheet 1'!$P$208+20470.4926739927</f>
        <v>549734.26190476189</v>
      </c>
    </row>
    <row r="20" spans="2:42" x14ac:dyDescent="0.25">
      <c r="B20" s="29" t="str">
        <f>'Flujo multimodal marítimo NUTs'!B20</f>
        <v>ES62</v>
      </c>
      <c r="C20" s="31">
        <f>'[1]Sheet 1'!$P$213+48220.8461538462</f>
        <v>104145.46153846159</v>
      </c>
      <c r="D20" s="31">
        <f>'[1]Sheet 1'!$P$213+38609.2307692308</f>
        <v>94533.846153846185</v>
      </c>
      <c r="E20" s="31">
        <f>'[1]Sheet 1'!$P$213+41643.4615384615</f>
        <v>97568.076923076878</v>
      </c>
      <c r="F20" s="31">
        <f>'[1]Sheet 1'!$P$213+30750.3846153846</f>
        <v>86674.999999999985</v>
      </c>
      <c r="G20" s="31">
        <f>'[1]Sheet 1'!$P$213+62550.4615384615</f>
        <v>118475.07692307688</v>
      </c>
      <c r="H20" s="31">
        <f>'[1]Sheet 1'!$P$213+128339.772893773</f>
        <v>184264.38827838839</v>
      </c>
      <c r="I20" s="31">
        <f>'[1]Sheet 1'!$P$213+61886.0769230769</f>
        <v>117810.69230769228</v>
      </c>
      <c r="J20" s="31">
        <f>'[1]Sheet 1'!$P$213+119483.846153846</f>
        <v>175408.46153846139</v>
      </c>
      <c r="K20" s="31">
        <f>'[1]Sheet 1'!$P$213+569816.621794872</f>
        <v>625741.23717948736</v>
      </c>
      <c r="L20" s="31">
        <f>'[1]Sheet 1'!$P$213+94192.9230769231</f>
        <v>150117.5384615385</v>
      </c>
      <c r="M20" s="31">
        <f>'[1]Sheet 1'!$P$213+96957</f>
        <v>152881.61538461538</v>
      </c>
      <c r="N20" s="31">
        <f>'[1]Sheet 1'!$P$213+41683.0769230769</f>
        <v>97607.692307692283</v>
      </c>
      <c r="O20" s="31">
        <f>'[1]Sheet 1'!$P$213+23371.5384615385</f>
        <v>79296.153846153888</v>
      </c>
      <c r="P20" s="31">
        <f>'[1]Sheet 1'!$P$213+169835.769230769</f>
        <v>225760.38461538436</v>
      </c>
      <c r="Q20" s="31">
        <f>'[1]Sheet 1'!$P$213+292011.461538462</f>
        <v>347936.0769230774</v>
      </c>
      <c r="R20" s="31">
        <f>'[1]Sheet 1'!$P$213+530224.692307692</f>
        <v>586149.3076923074</v>
      </c>
      <c r="S20" s="31">
        <f>'[1]Sheet 1'!$P$213+175108.538461538</f>
        <v>231033.15384615338</v>
      </c>
      <c r="T20" s="29">
        <v>0</v>
      </c>
      <c r="U20" s="31">
        <f>'[1]Sheet 1'!$P$213+90998.3846153846</f>
        <v>146922.99999999997</v>
      </c>
      <c r="V20" s="31">
        <f>'[1]Sheet 1'!$P$213+62813.6666666667</f>
        <v>118738.28205128209</v>
      </c>
      <c r="W20" s="31">
        <f>'[1]Sheet 1'!$P$213+106965.333333333</f>
        <v>162889.94871794837</v>
      </c>
      <c r="X20" s="31">
        <f>'[1]Sheet 1'!$P$213+126092.333333333</f>
        <v>182016.94871794837</v>
      </c>
      <c r="Y20" s="31">
        <f>'[1]Sheet 1'!$P$213+109828.666666667</f>
        <v>165753.28205128238</v>
      </c>
      <c r="Z20" s="31">
        <f>'[1]Sheet 1'!$P$213+67300.6666666667</f>
        <v>123225.28205128209</v>
      </c>
      <c r="AA20" s="31">
        <f>'[1]Sheet 1'!$P$213+60248.3333333333</f>
        <v>116172.94871794869</v>
      </c>
      <c r="AB20" s="31">
        <f>'[1]Sheet 1'!$P$213+46322</f>
        <v>102246.61538461538</v>
      </c>
      <c r="AC20" s="31">
        <f>'[1]Sheet 1'!$P$213+416255.1</f>
        <v>472179.71538461535</v>
      </c>
      <c r="AD20" s="31">
        <f>'[1]Sheet 1'!$P$213+361033.4</f>
        <v>416958.0153846154</v>
      </c>
      <c r="AE20" s="31">
        <f>'[1]Sheet 1'!$P$213+229183.1</f>
        <v>285107.71538461541</v>
      </c>
      <c r="AF20" s="31">
        <f>'[1]Sheet 1'!$P$213+23934.6923076923</f>
        <v>79859.307692307688</v>
      </c>
      <c r="AG20" s="31">
        <f>'[1]Sheet 1'!$P$213+49481.5</f>
        <v>105406.11538461538</v>
      </c>
      <c r="AH20" s="31">
        <f>'[1]Sheet 1'!$P$213+99191.7230769231</f>
        <v>155116.33846153849</v>
      </c>
      <c r="AI20" s="31">
        <f>'[1]Sheet 1'!$P$213+266753.388888889</f>
        <v>322678.00427350437</v>
      </c>
      <c r="AJ20" s="31">
        <f>'[1]Sheet 1'!$P$213+15163.5384615385</f>
        <v>71088.153846153888</v>
      </c>
      <c r="AK20" s="31">
        <f>'[1]Sheet 1'!$P$213+91009.9230769231</f>
        <v>146934.5384615385</v>
      </c>
      <c r="AL20" s="31">
        <f>'[1]Sheet 1'!$P$213+85825.4267399267</f>
        <v>141750.04212454209</v>
      </c>
      <c r="AM20" s="31">
        <f>'[1]Sheet 1'!$P$213+6802.38461538462</f>
        <v>62727</v>
      </c>
      <c r="AN20" s="31">
        <f>'[1]Sheet 1'!$P$213+90972.8424908425</f>
        <v>146897.45787545788</v>
      </c>
      <c r="AO20" s="31">
        <f>'[1]Sheet 1'!$P$213+72292.1428571429</f>
        <v>128216.75824175827</v>
      </c>
      <c r="AP20" s="31">
        <f>'[1]Sheet 1'!$P$213+20470.4926739927</f>
        <v>76395.108058608079</v>
      </c>
    </row>
    <row r="21" spans="2:42" x14ac:dyDescent="0.25">
      <c r="B21" s="29" t="str">
        <f>'Flujo multimodal marítimo NUTs'!B21</f>
        <v>FRD1</v>
      </c>
      <c r="C21" s="31">
        <f>'[1]Sheet 1'!$P$217+48220.8461538462</f>
        <v>88561.8461538462</v>
      </c>
      <c r="D21" s="31">
        <f>'[1]Sheet 1'!$P$217+38609.2307692308</f>
        <v>78950.23076923081</v>
      </c>
      <c r="E21" s="31">
        <f>'[1]Sheet 1'!$P$217+41643.4615384615</f>
        <v>81984.461538461503</v>
      </c>
      <c r="F21" s="31">
        <f>'[1]Sheet 1'!$P$217+30750.3846153846</f>
        <v>71091.384615384595</v>
      </c>
      <c r="G21" s="31">
        <f>'[1]Sheet 1'!$P$217+62550.4615384615</f>
        <v>102891.4615384615</v>
      </c>
      <c r="H21" s="31">
        <f>'[1]Sheet 1'!$P$217+128339.772893773</f>
        <v>168680.77289377298</v>
      </c>
      <c r="I21" s="31">
        <f>'[1]Sheet 1'!$P$217+61886.0769230769</f>
        <v>102227.07692307691</v>
      </c>
      <c r="J21" s="31">
        <f>'[1]Sheet 1'!$P$217+119483.846153846</f>
        <v>159824.84615384601</v>
      </c>
      <c r="K21" s="31">
        <f>'[1]Sheet 1'!$P$217+569816.621794872</f>
        <v>610157.62179487199</v>
      </c>
      <c r="L21" s="31">
        <f>'[1]Sheet 1'!$P$217+94192.9230769231</f>
        <v>134533.92307692312</v>
      </c>
      <c r="M21" s="31">
        <f>'[1]Sheet 1'!$P$217+96957</f>
        <v>137298</v>
      </c>
      <c r="N21" s="31">
        <f>'[1]Sheet 1'!$P$217+41683.0769230769</f>
        <v>82024.076923076907</v>
      </c>
      <c r="O21" s="31">
        <f>'[1]Sheet 1'!$P$217+23371.5384615385</f>
        <v>63712.538461538497</v>
      </c>
      <c r="P21" s="31">
        <f>'[1]Sheet 1'!$P$217+169835.769230769</f>
        <v>210176.76923076899</v>
      </c>
      <c r="Q21" s="31">
        <f>'[1]Sheet 1'!$P$217+292011.461538462</f>
        <v>332352.46153846203</v>
      </c>
      <c r="R21" s="31">
        <f>'[1]Sheet 1'!$P$217+530224.692307692</f>
        <v>570565.69230769202</v>
      </c>
      <c r="S21" s="31">
        <f>'[1]Sheet 1'!$P$217+175108.538461538</f>
        <v>215449.538461538</v>
      </c>
      <c r="T21" s="31">
        <f>'[1]Sheet 1'!$P$217+52279.3846153846</f>
        <v>92620.384615384595</v>
      </c>
      <c r="U21" s="29">
        <v>0</v>
      </c>
      <c r="V21" s="31">
        <f>'[1]Sheet 1'!$P$217+62813.6666666667</f>
        <v>103154.6666666667</v>
      </c>
      <c r="W21" s="31">
        <f>'[1]Sheet 1'!$P$217+106965.333333333</f>
        <v>147306.33333333299</v>
      </c>
      <c r="X21" s="31">
        <f>'[1]Sheet 1'!$P$217+126092.333333333</f>
        <v>166433.33333333299</v>
      </c>
      <c r="Y21" s="31">
        <f>'[1]Sheet 1'!$P$217+109828.666666667</f>
        <v>150169.66666666701</v>
      </c>
      <c r="Z21" s="31">
        <f>'[1]Sheet 1'!$P$217+67300.6666666667</f>
        <v>107641.6666666667</v>
      </c>
      <c r="AA21" s="31">
        <f>'[1]Sheet 1'!$P$217+60248.3333333333</f>
        <v>100589.3333333333</v>
      </c>
      <c r="AB21" s="31">
        <f>'[1]Sheet 1'!$P$217+46322</f>
        <v>86663</v>
      </c>
      <c r="AC21" s="31">
        <f>'[1]Sheet 1'!$P$217+416255.1</f>
        <v>456596.1</v>
      </c>
      <c r="AD21" s="31">
        <f>'[1]Sheet 1'!$P$217+361033.4</f>
        <v>401374.4</v>
      </c>
      <c r="AE21" s="31">
        <f>'[1]Sheet 1'!$P$217+229183.1</f>
        <v>269524.09999999998</v>
      </c>
      <c r="AF21" s="31">
        <f>'[1]Sheet 1'!$P$217+23934.6923076923</f>
        <v>64275.692307692298</v>
      </c>
      <c r="AG21" s="31">
        <f>'[1]Sheet 1'!$P$217+49481.5</f>
        <v>89822.5</v>
      </c>
      <c r="AH21" s="31">
        <f>'[1]Sheet 1'!$P$217+99191.7230769231</f>
        <v>139532.72307692311</v>
      </c>
      <c r="AI21" s="31">
        <f>'[1]Sheet 1'!$P$217+266753.388888889</f>
        <v>307094.38888888899</v>
      </c>
      <c r="AJ21" s="31">
        <f>'[1]Sheet 1'!$P$217+15163.5384615385</f>
        <v>55504.538461538497</v>
      </c>
      <c r="AK21" s="31">
        <f>'[1]Sheet 1'!$P$217+91009.9230769231</f>
        <v>131350.92307692312</v>
      </c>
      <c r="AL21" s="31">
        <f>'[1]Sheet 1'!$P$217+85825.4267399267</f>
        <v>126166.4267399267</v>
      </c>
      <c r="AM21" s="31">
        <f>'[1]Sheet 1'!$P$217+6802.38461538462</f>
        <v>47143.384615384617</v>
      </c>
      <c r="AN21" s="31">
        <f>'[1]Sheet 1'!$P$217+90972.8424908425</f>
        <v>131313.84249084251</v>
      </c>
      <c r="AO21" s="31">
        <f>'[1]Sheet 1'!$P$217+72292.1428571429</f>
        <v>112633.1428571429</v>
      </c>
      <c r="AP21" s="31">
        <f>'[1]Sheet 1'!$P$217+20470.4926739927</f>
        <v>60811.492673992703</v>
      </c>
    </row>
    <row r="22" spans="2:42" x14ac:dyDescent="0.25">
      <c r="B22" s="29" t="str">
        <f>'Flujo multimodal marítimo NUTs'!B22</f>
        <v>FRD2</v>
      </c>
      <c r="C22" s="31">
        <f>'[1]Sheet 1'!$P$220+48220.8461538462</f>
        <v>110128.17948717953</v>
      </c>
      <c r="D22" s="31">
        <f>'[1]Sheet 1'!$P$220+38609.2307692308</f>
        <v>100516.56410256414</v>
      </c>
      <c r="E22" s="31">
        <f>'[1]Sheet 1'!$P$220+41643.4615384615</f>
        <v>103550.79487179485</v>
      </c>
      <c r="F22" s="31">
        <f>'[1]Sheet 1'!$P$220+30750.3846153846</f>
        <v>92657.717948717938</v>
      </c>
      <c r="G22" s="31">
        <f>'[1]Sheet 1'!$P$220+62550.4615384615</f>
        <v>124457.79487179485</v>
      </c>
      <c r="H22" s="31">
        <f>'[1]Sheet 1'!$P$220+128339.772893773</f>
        <v>190247.10622710633</v>
      </c>
      <c r="I22" s="31">
        <f>'[1]Sheet 1'!$P$220+61886.0769230769</f>
        <v>123793.41025641024</v>
      </c>
      <c r="J22" s="31">
        <f>'[1]Sheet 1'!$P$220+119483.846153846</f>
        <v>181391.17948717932</v>
      </c>
      <c r="K22" s="31">
        <f>'[1]Sheet 1'!$P$220+569816.621794872</f>
        <v>631723.95512820536</v>
      </c>
      <c r="L22" s="31">
        <f>'[1]Sheet 1'!$P$220+94192.9230769231</f>
        <v>156100.25641025644</v>
      </c>
      <c r="M22" s="31">
        <f>'[1]Sheet 1'!$P$220+96957</f>
        <v>158864.33333333334</v>
      </c>
      <c r="N22" s="31">
        <f>'[1]Sheet 1'!$P$220+41683.0769230769</f>
        <v>103590.41025641024</v>
      </c>
      <c r="O22" s="31">
        <f>'[1]Sheet 1'!$P$220+23371.5384615385</f>
        <v>85278.87179487184</v>
      </c>
      <c r="P22" s="31">
        <f>'[1]Sheet 1'!$P$220+169835.769230769</f>
        <v>231743.10256410233</v>
      </c>
      <c r="Q22" s="31">
        <f>'[1]Sheet 1'!$P$220+292011.461538462</f>
        <v>353918.79487179534</v>
      </c>
      <c r="R22" s="31">
        <f>'[1]Sheet 1'!$P$220+530224.692307692</f>
        <v>592132.02564102539</v>
      </c>
      <c r="S22" s="31">
        <f>'[1]Sheet 1'!$P$220+175108.538461538</f>
        <v>237015.87179487135</v>
      </c>
      <c r="T22" s="31">
        <f>'[1]Sheet 1'!$P$220+52279.3846153846</f>
        <v>114186.71794871794</v>
      </c>
      <c r="U22" s="31">
        <f>'[1]Sheet 1'!$P$220+90998.3846153846</f>
        <v>152905.71794871794</v>
      </c>
      <c r="V22" s="29">
        <v>0</v>
      </c>
      <c r="W22" s="31">
        <f>'[1]Sheet 1'!$P$220+106965.333333333</f>
        <v>168872.66666666634</v>
      </c>
      <c r="X22" s="31">
        <f>'[1]Sheet 1'!$P$220+126092.333333333</f>
        <v>187999.66666666634</v>
      </c>
      <c r="Y22" s="31">
        <f>'[1]Sheet 1'!$P$220+109828.666666667</f>
        <v>171736.00000000035</v>
      </c>
      <c r="Z22" s="31">
        <f>'[1]Sheet 1'!$P$220+67300.6666666667</f>
        <v>129208.00000000003</v>
      </c>
      <c r="AA22" s="31">
        <f>'[1]Sheet 1'!$P$220+60248.3333333333</f>
        <v>122155.66666666663</v>
      </c>
      <c r="AB22" s="31">
        <f>'[1]Sheet 1'!$P$220+46322</f>
        <v>108229.33333333334</v>
      </c>
      <c r="AC22" s="31">
        <f>'[1]Sheet 1'!$P$220+416255.1</f>
        <v>478162.43333333329</v>
      </c>
      <c r="AD22" s="31">
        <f>'[1]Sheet 1'!$P$220+361033.4</f>
        <v>422940.73333333334</v>
      </c>
      <c r="AE22" s="31">
        <f>'[1]Sheet 1'!$P$220+229183.1</f>
        <v>291090.43333333335</v>
      </c>
      <c r="AF22" s="31">
        <f>'[1]Sheet 1'!$P$220+23934.6923076923</f>
        <v>85842.025641025641</v>
      </c>
      <c r="AG22" s="31">
        <f>'[1]Sheet 1'!$P$220+49481.5</f>
        <v>111388.83333333334</v>
      </c>
      <c r="AH22" s="31">
        <f>'[1]Sheet 1'!$P$220+99191.7230769231</f>
        <v>161099.05641025642</v>
      </c>
      <c r="AI22" s="31">
        <f>'[1]Sheet 1'!$P$220+266753.388888889</f>
        <v>328660.72222222231</v>
      </c>
      <c r="AJ22" s="31">
        <f>'[1]Sheet 1'!$P$220+15163.5384615385</f>
        <v>77070.87179487184</v>
      </c>
      <c r="AK22" s="31">
        <f>'[1]Sheet 1'!$P$220+91009.9230769231</f>
        <v>152917.25641025644</v>
      </c>
      <c r="AL22" s="31">
        <f>'[1]Sheet 1'!$P$220+85825.4267399267</f>
        <v>147732.76007326003</v>
      </c>
      <c r="AM22" s="31">
        <f>'[1]Sheet 1'!$P$220+6802.38461538462</f>
        <v>68709.717948717953</v>
      </c>
      <c r="AN22" s="31">
        <f>'[1]Sheet 1'!$P$220+90972.8424908425</f>
        <v>152880.17582417582</v>
      </c>
      <c r="AO22" s="31">
        <f>'[1]Sheet 1'!$P$220+72292.1428571429</f>
        <v>134199.47619047624</v>
      </c>
      <c r="AP22" s="31">
        <f>'[1]Sheet 1'!$P$220+20470.4926739927</f>
        <v>82377.826007326032</v>
      </c>
    </row>
    <row r="23" spans="2:42" x14ac:dyDescent="0.25">
      <c r="B23" s="29" t="str">
        <f>'Flujo multimodal marítimo NUTs'!B23</f>
        <v>FRE1</v>
      </c>
      <c r="C23" s="31">
        <f>'[1]Sheet 1'!$P$223+48220.8461538462</f>
        <v>158540.84615384619</v>
      </c>
      <c r="D23" s="31">
        <f>'[1]Sheet 1'!$P$223+38609.2307692308</f>
        <v>148929.23076923081</v>
      </c>
      <c r="E23" s="31">
        <f>'[1]Sheet 1'!$P$223+41643.4615384615</f>
        <v>151963.4615384615</v>
      </c>
      <c r="F23" s="31">
        <f>'[1]Sheet 1'!$P$223+30750.3846153846</f>
        <v>141070.3846153846</v>
      </c>
      <c r="G23" s="31">
        <f>'[1]Sheet 1'!$P$223+62550.4615384615</f>
        <v>172870.4615384615</v>
      </c>
      <c r="H23" s="31">
        <f>'[1]Sheet 1'!$P$223+128339.772893773</f>
        <v>238659.77289377298</v>
      </c>
      <c r="I23" s="31">
        <f>'[1]Sheet 1'!$P$223+61886.0769230769</f>
        <v>172206.07692307691</v>
      </c>
      <c r="J23" s="31">
        <f>'[1]Sheet 1'!$P$223+119483.846153846</f>
        <v>229803.84615384601</v>
      </c>
      <c r="K23" s="31">
        <f>'[1]Sheet 1'!$P$223+569816.621794872</f>
        <v>680136.62179487199</v>
      </c>
      <c r="L23" s="31">
        <f>'[1]Sheet 1'!$P$223+94192.9230769231</f>
        <v>204512.92307692312</v>
      </c>
      <c r="M23" s="31">
        <f>'[1]Sheet 1'!$P$223+96957</f>
        <v>207277</v>
      </c>
      <c r="N23" s="31">
        <f>'[1]Sheet 1'!$P$223+41683.0769230769</f>
        <v>152003.07692307691</v>
      </c>
      <c r="O23" s="31">
        <f>'[1]Sheet 1'!$P$223+23371.5384615385</f>
        <v>133691.5384615385</v>
      </c>
      <c r="P23" s="31">
        <f>'[1]Sheet 1'!$P$223+169835.769230769</f>
        <v>280155.76923076902</v>
      </c>
      <c r="Q23" s="31">
        <f>'[1]Sheet 1'!$P$223+292011.461538462</f>
        <v>402331.46153846203</v>
      </c>
      <c r="R23" s="31">
        <f>'[1]Sheet 1'!$P$223+530224.692307692</f>
        <v>640544.69230769202</v>
      </c>
      <c r="S23" s="31">
        <f>'[1]Sheet 1'!$P$223+175108.538461538</f>
        <v>285428.53846153803</v>
      </c>
      <c r="T23" s="31">
        <f>'[1]Sheet 1'!$P$223+52279.3846153846</f>
        <v>162599.3846153846</v>
      </c>
      <c r="U23" s="31">
        <f>'[1]Sheet 1'!$P$223+90998.3846153846</f>
        <v>201318.3846153846</v>
      </c>
      <c r="V23" s="31">
        <f>'[1]Sheet 1'!$P$223+62813.6666666667</f>
        <v>173133.66666666669</v>
      </c>
      <c r="W23" s="29">
        <v>0</v>
      </c>
      <c r="X23" s="31">
        <f>'[1]Sheet 1'!$P$223+126092.333333333</f>
        <v>236412.33333333299</v>
      </c>
      <c r="Y23" s="31">
        <f>'[1]Sheet 1'!$P$223+109828.666666667</f>
        <v>220148.66666666701</v>
      </c>
      <c r="Z23" s="31">
        <f>'[1]Sheet 1'!$P$223+67300.6666666667</f>
        <v>177620.66666666669</v>
      </c>
      <c r="AA23" s="31">
        <f>'[1]Sheet 1'!$P$223+60248.3333333333</f>
        <v>170568.33333333331</v>
      </c>
      <c r="AB23" s="31">
        <f>'[1]Sheet 1'!$P$223+46322</f>
        <v>156642</v>
      </c>
      <c r="AC23" s="31">
        <f>'[1]Sheet 1'!$P$223+416255.1</f>
        <v>526575.1</v>
      </c>
      <c r="AD23" s="31">
        <f>'[1]Sheet 1'!$P$223+361033.4</f>
        <v>471353.4</v>
      </c>
      <c r="AE23" s="31">
        <f>'[1]Sheet 1'!$P$223+229183.1</f>
        <v>339503.1</v>
      </c>
      <c r="AF23" s="31">
        <f>'[1]Sheet 1'!$P$223+23934.6923076923</f>
        <v>134254.69230769231</v>
      </c>
      <c r="AG23" s="31">
        <f>'[1]Sheet 1'!$P$223+49481.5</f>
        <v>159801.5</v>
      </c>
      <c r="AH23" s="31">
        <f>'[1]Sheet 1'!$P$223+99191.7230769231</f>
        <v>209511.72307692311</v>
      </c>
      <c r="AI23" s="31">
        <f>'[1]Sheet 1'!$P$223+266753.388888889</f>
        <v>377073.38888888899</v>
      </c>
      <c r="AJ23" s="31">
        <f>'[1]Sheet 1'!$P$223+15163.5384615385</f>
        <v>125483.5384615385</v>
      </c>
      <c r="AK23" s="31">
        <f>'[1]Sheet 1'!$P$223+91009.9230769231</f>
        <v>201329.92307692312</v>
      </c>
      <c r="AL23" s="31">
        <f>'[1]Sheet 1'!$P$223+85825.4267399267</f>
        <v>196145.42673992668</v>
      </c>
      <c r="AM23" s="31">
        <f>'[1]Sheet 1'!$P$223+6802.38461538462</f>
        <v>117122.38461538462</v>
      </c>
      <c r="AN23" s="31">
        <f>'[1]Sheet 1'!$P$223+90972.8424908425</f>
        <v>201292.84249084251</v>
      </c>
      <c r="AO23" s="31">
        <f>'[1]Sheet 1'!$P$223+72292.1428571429</f>
        <v>182612.1428571429</v>
      </c>
      <c r="AP23" s="31">
        <f>'[1]Sheet 1'!$P$223+20470.4926739927</f>
        <v>130790.4926739927</v>
      </c>
    </row>
    <row r="24" spans="2:42" x14ac:dyDescent="0.25">
      <c r="B24" s="29" t="str">
        <f>'Flujo multimodal marítimo NUTs'!B24</f>
        <v>FRG0</v>
      </c>
      <c r="C24" s="31">
        <f>'[1]Sheet 1'!$P$229+48220.8461538462</f>
        <v>175688.51282051287</v>
      </c>
      <c r="D24" s="31">
        <f>'[1]Sheet 1'!$P$229+38609.2307692308</f>
        <v>166076.89743589747</v>
      </c>
      <c r="E24" s="31">
        <f>'[1]Sheet 1'!$P$229+41643.4615384615</f>
        <v>169111.12820512816</v>
      </c>
      <c r="F24" s="31">
        <f>'[1]Sheet 1'!$P$229+30750.3846153846</f>
        <v>158218.05128205125</v>
      </c>
      <c r="G24" s="31">
        <f>'[1]Sheet 1'!$P$229+62550.4615384615</f>
        <v>190018.12820512816</v>
      </c>
      <c r="H24" s="31">
        <f>'[1]Sheet 1'!$P$229+128339.772893773</f>
        <v>255807.43956043967</v>
      </c>
      <c r="I24" s="31">
        <f>'[1]Sheet 1'!$P$229+61886.0769230769</f>
        <v>189353.74358974356</v>
      </c>
      <c r="J24" s="31">
        <f>'[1]Sheet 1'!$P$229+119483.846153846</f>
        <v>246951.51282051264</v>
      </c>
      <c r="K24" s="31">
        <f>'[1]Sheet 1'!$P$229+569816.621794872</f>
        <v>697284.28846153861</v>
      </c>
      <c r="L24" s="31">
        <f>'[1]Sheet 1'!$P$229+94192.9230769231</f>
        <v>221660.58974358975</v>
      </c>
      <c r="M24" s="31">
        <f>'[1]Sheet 1'!$P$229+96957</f>
        <v>224424.66666666666</v>
      </c>
      <c r="N24" s="31">
        <f>'[1]Sheet 1'!$P$229+41683.0769230769</f>
        <v>169150.74358974356</v>
      </c>
      <c r="O24" s="31">
        <f>'[1]Sheet 1'!$P$229+23371.5384615385</f>
        <v>150839.20512820515</v>
      </c>
      <c r="P24" s="31">
        <f>'[1]Sheet 1'!$P$229+169835.769230769</f>
        <v>297303.43589743564</v>
      </c>
      <c r="Q24" s="31">
        <f>'[1]Sheet 1'!$P$229+292011.461538462</f>
        <v>419479.12820512871</v>
      </c>
      <c r="R24" s="31">
        <f>'[1]Sheet 1'!$P$229+530224.692307692</f>
        <v>657692.35897435865</v>
      </c>
      <c r="S24" s="31">
        <f>'[1]Sheet 1'!$P$229+175108.538461538</f>
        <v>302576.20512820466</v>
      </c>
      <c r="T24" s="31">
        <f>'[1]Sheet 1'!$P$229+52279.3846153846</f>
        <v>179747.05128205125</v>
      </c>
      <c r="U24" s="31">
        <f>'[1]Sheet 1'!$P$229+90998.3846153846</f>
        <v>218466.05128205125</v>
      </c>
      <c r="V24" s="31">
        <f>'[1]Sheet 1'!$P$229+62813.6666666667</f>
        <v>190281.33333333337</v>
      </c>
      <c r="W24" s="31">
        <f>'[1]Sheet 1'!$P$229+106965.333333333</f>
        <v>234432.99999999965</v>
      </c>
      <c r="X24" s="29">
        <v>0</v>
      </c>
      <c r="Y24" s="31">
        <f>'[1]Sheet 1'!$P$229+109828.666666667</f>
        <v>237296.33333333366</v>
      </c>
      <c r="Z24" s="31">
        <f>'[1]Sheet 1'!$P$229+67300.6666666667</f>
        <v>194768.33333333337</v>
      </c>
      <c r="AA24" s="31">
        <f>'[1]Sheet 1'!$P$229+60248.3333333333</f>
        <v>187715.99999999994</v>
      </c>
      <c r="AB24" s="31">
        <f>'[1]Sheet 1'!$P$229+46322</f>
        <v>173789.66666666666</v>
      </c>
      <c r="AC24" s="31">
        <f>'[1]Sheet 1'!$P$229+416255.1</f>
        <v>543722.7666666666</v>
      </c>
      <c r="AD24" s="31">
        <f>'[1]Sheet 1'!$P$229+361033.4</f>
        <v>488501.06666666665</v>
      </c>
      <c r="AE24" s="31">
        <f>'[1]Sheet 1'!$P$229+229183.1</f>
        <v>356650.76666666666</v>
      </c>
      <c r="AF24" s="31">
        <f>'[1]Sheet 1'!$P$229+23934.6923076923</f>
        <v>151402.35897435897</v>
      </c>
      <c r="AG24" s="31">
        <f>'[1]Sheet 1'!$P$229+49481.5</f>
        <v>176949.16666666666</v>
      </c>
      <c r="AH24" s="31">
        <f>'[1]Sheet 1'!$P$229+99191.7230769231</f>
        <v>226659.38974358974</v>
      </c>
      <c r="AI24" s="31">
        <f>'[1]Sheet 1'!$P$229+266753.388888889</f>
        <v>394221.05555555562</v>
      </c>
      <c r="AJ24" s="31">
        <f>'[1]Sheet 1'!$P$229+15163.5384615385</f>
        <v>142631.20512820515</v>
      </c>
      <c r="AK24" s="31">
        <f>'[1]Sheet 1'!$P$229+91009.9230769231</f>
        <v>218477.58974358975</v>
      </c>
      <c r="AL24" s="31">
        <f>'[1]Sheet 1'!$P$229+85825.4267399267</f>
        <v>213293.09340659337</v>
      </c>
      <c r="AM24" s="31">
        <f>'[1]Sheet 1'!$P$229+6802.38461538462</f>
        <v>134270.05128205128</v>
      </c>
      <c r="AN24" s="31">
        <f>'[1]Sheet 1'!$P$229+90972.8424908425</f>
        <v>218440.50915750914</v>
      </c>
      <c r="AO24" s="31">
        <f>'[1]Sheet 1'!$P$229+72292.1428571429</f>
        <v>199759.80952380956</v>
      </c>
      <c r="AP24" s="31">
        <f>'[1]Sheet 1'!$P$229+20470.4926739927</f>
        <v>147938.15934065936</v>
      </c>
    </row>
    <row r="25" spans="2:42" x14ac:dyDescent="0.25">
      <c r="B25" s="29" t="str">
        <f>'Flujo multimodal marítimo NUTs'!B25</f>
        <v>FRH0</v>
      </c>
      <c r="C25" s="31">
        <f>'[1]Sheet 1'!$P$234+48220.8461538462</f>
        <v>153589.51282051287</v>
      </c>
      <c r="D25" s="31">
        <f>'[1]Sheet 1'!$P$234+38609.2307692308</f>
        <v>143977.89743589747</v>
      </c>
      <c r="E25" s="31">
        <f>'[1]Sheet 1'!$P$234+41643.4615384615</f>
        <v>147012.12820512819</v>
      </c>
      <c r="F25" s="31">
        <f>'[1]Sheet 1'!$P$234+30750.3846153846</f>
        <v>136119.05128205128</v>
      </c>
      <c r="G25" s="31">
        <f>'[1]Sheet 1'!$P$234+62550.4615384615</f>
        <v>167919.12820512819</v>
      </c>
      <c r="H25" s="31">
        <f>'[1]Sheet 1'!$P$234+128339.772893773</f>
        <v>233708.43956043967</v>
      </c>
      <c r="I25" s="31">
        <f>'[1]Sheet 1'!$P$234+61886.0769230769</f>
        <v>167254.74358974356</v>
      </c>
      <c r="J25" s="31">
        <f>'[1]Sheet 1'!$P$234+119483.846153846</f>
        <v>224852.51282051267</v>
      </c>
      <c r="K25" s="31">
        <f>'[1]Sheet 1'!$P$234+569816.621794872</f>
        <v>675185.28846153861</v>
      </c>
      <c r="L25" s="31">
        <f>'[1]Sheet 1'!$P$234+94192.9230769231</f>
        <v>199561.58974358978</v>
      </c>
      <c r="M25" s="31">
        <f>'[1]Sheet 1'!$P$234+96957</f>
        <v>202325.66666666669</v>
      </c>
      <c r="N25" s="31">
        <f>'[1]Sheet 1'!$P$234+41683.0769230769</f>
        <v>147051.74358974356</v>
      </c>
      <c r="O25" s="31">
        <f>'[1]Sheet 1'!$P$234+23371.5384615385</f>
        <v>128740.20512820517</v>
      </c>
      <c r="P25" s="31">
        <f>'[1]Sheet 1'!$P$234+169835.769230769</f>
        <v>275204.43589743564</v>
      </c>
      <c r="Q25" s="31">
        <f>'[1]Sheet 1'!$P$234+292011.461538462</f>
        <v>397380.12820512871</v>
      </c>
      <c r="R25" s="31">
        <f>'[1]Sheet 1'!$P$234+530224.692307692</f>
        <v>635593.35897435865</v>
      </c>
      <c r="S25" s="31">
        <f>'[1]Sheet 1'!$P$234+175108.538461538</f>
        <v>280477.20512820466</v>
      </c>
      <c r="T25" s="31">
        <f>'[1]Sheet 1'!$P$234+52279.3846153846</f>
        <v>157648.05128205128</v>
      </c>
      <c r="U25" s="31">
        <f>'[1]Sheet 1'!$P$234+90998.3846153846</f>
        <v>196367.05128205125</v>
      </c>
      <c r="V25" s="31">
        <f>'[1]Sheet 1'!$P$234+62813.6666666667</f>
        <v>168182.33333333337</v>
      </c>
      <c r="W25" s="31">
        <f>'[1]Sheet 1'!$P$234+106965.333333333</f>
        <v>212333.99999999965</v>
      </c>
      <c r="X25" s="31">
        <f>'[1]Sheet 1'!$P$234+126092.333333333</f>
        <v>231460.99999999965</v>
      </c>
      <c r="Y25" s="29">
        <v>0</v>
      </c>
      <c r="Z25" s="31">
        <f>'[1]Sheet 1'!$P$234+67300.6666666667</f>
        <v>172669.33333333337</v>
      </c>
      <c r="AA25" s="31">
        <f>'[1]Sheet 1'!$P$234+60248.3333333333</f>
        <v>165616.99999999997</v>
      </c>
      <c r="AB25" s="31">
        <f>'[1]Sheet 1'!$P$234+46322</f>
        <v>151690.66666666669</v>
      </c>
      <c r="AC25" s="31">
        <f>'[1]Sheet 1'!$P$234+416255.1</f>
        <v>521623.76666666666</v>
      </c>
      <c r="AD25" s="31">
        <f>'[1]Sheet 1'!$P$234+361033.4</f>
        <v>466402.06666666671</v>
      </c>
      <c r="AE25" s="31">
        <f>'[1]Sheet 1'!$P$234+229183.1</f>
        <v>334551.76666666666</v>
      </c>
      <c r="AF25" s="31">
        <f>'[1]Sheet 1'!$P$234+23934.6923076923</f>
        <v>129303.35897435897</v>
      </c>
      <c r="AG25" s="31">
        <f>'[1]Sheet 1'!$P$234+49481.5</f>
        <v>154850.16666666669</v>
      </c>
      <c r="AH25" s="31">
        <f>'[1]Sheet 1'!$P$234+99191.7230769231</f>
        <v>204560.38974358977</v>
      </c>
      <c r="AI25" s="31">
        <f>'[1]Sheet 1'!$P$234+266753.388888889</f>
        <v>372122.05555555568</v>
      </c>
      <c r="AJ25" s="31">
        <f>'[1]Sheet 1'!$P$234+15163.5384615385</f>
        <v>120532.20512820517</v>
      </c>
      <c r="AK25" s="31">
        <f>'[1]Sheet 1'!$P$234+91009.9230769231</f>
        <v>196378.58974358978</v>
      </c>
      <c r="AL25" s="31">
        <f>'[1]Sheet 1'!$P$234+85825.4267399267</f>
        <v>191194.09340659337</v>
      </c>
      <c r="AM25" s="31">
        <f>'[1]Sheet 1'!$P$234+6802.38461538462</f>
        <v>112171.0512820513</v>
      </c>
      <c r="AN25" s="31">
        <f>'[1]Sheet 1'!$P$234+90972.8424908425</f>
        <v>196341.50915750916</v>
      </c>
      <c r="AO25" s="31">
        <f>'[1]Sheet 1'!$P$234+72292.1428571429</f>
        <v>177660.80952380958</v>
      </c>
      <c r="AP25" s="31">
        <f>'[1]Sheet 1'!$P$234+20470.4926739927</f>
        <v>125839.15934065937</v>
      </c>
    </row>
    <row r="26" spans="2:42" x14ac:dyDescent="0.25">
      <c r="B26" s="29" t="str">
        <f>'Flujo multimodal marítimo NUTs'!B26</f>
        <v>FRI1</v>
      </c>
      <c r="C26" s="31">
        <f>'[1]Sheet 1'!$P$240+48220.8461538462</f>
        <v>130609.8461538462</v>
      </c>
      <c r="D26" s="31">
        <f>'[1]Sheet 1'!$P$240+38609.2307692308</f>
        <v>120998.23076923081</v>
      </c>
      <c r="E26" s="31">
        <f>'[1]Sheet 1'!$P$240+41643.4615384615</f>
        <v>124032.4615384615</v>
      </c>
      <c r="F26" s="31">
        <f>'[1]Sheet 1'!$P$240+30750.3846153846</f>
        <v>113139.3846153846</v>
      </c>
      <c r="G26" s="31">
        <f>'[1]Sheet 1'!$P$240+62550.4615384615</f>
        <v>144939.4615384615</v>
      </c>
      <c r="H26" s="31">
        <f>'[1]Sheet 1'!$P$240+128339.772893773</f>
        <v>210728.77289377298</v>
      </c>
      <c r="I26" s="31">
        <f>'[1]Sheet 1'!$P$240+61886.0769230769</f>
        <v>144275.07692307691</v>
      </c>
      <c r="J26" s="31">
        <f>'[1]Sheet 1'!$P$240+119483.846153846</f>
        <v>201872.84615384601</v>
      </c>
      <c r="K26" s="31">
        <f>'[1]Sheet 1'!$P$240+569816.621794872</f>
        <v>652205.62179487199</v>
      </c>
      <c r="L26" s="31">
        <f>'[1]Sheet 1'!$P$240+94192.9230769231</f>
        <v>176581.92307692312</v>
      </c>
      <c r="M26" s="31">
        <f>'[1]Sheet 1'!$P$240+96957</f>
        <v>179346</v>
      </c>
      <c r="N26" s="31">
        <f>'[1]Sheet 1'!$P$240+41683.0769230769</f>
        <v>124072.07692307691</v>
      </c>
      <c r="O26" s="31">
        <f>'[1]Sheet 1'!$P$240+23371.5384615385</f>
        <v>105760.5384615385</v>
      </c>
      <c r="P26" s="31">
        <f>'[1]Sheet 1'!$P$240+169835.769230769</f>
        <v>252224.76923076899</v>
      </c>
      <c r="Q26" s="31">
        <f>'[1]Sheet 1'!$P$240+292011.461538462</f>
        <v>374400.46153846203</v>
      </c>
      <c r="R26" s="31">
        <f>'[1]Sheet 1'!$P$240+530224.692307692</f>
        <v>612613.69230769202</v>
      </c>
      <c r="S26" s="31">
        <f>'[1]Sheet 1'!$P$240+175108.538461538</f>
        <v>257497.538461538</v>
      </c>
      <c r="T26" s="31">
        <f>'[1]Sheet 1'!$P$240+52279.3846153846</f>
        <v>134668.3846153846</v>
      </c>
      <c r="U26" s="31">
        <f>'[1]Sheet 1'!$P$240+90998.3846153846</f>
        <v>173387.3846153846</v>
      </c>
      <c r="V26" s="31">
        <f>'[1]Sheet 1'!$P$240+62813.6666666667</f>
        <v>145202.66666666669</v>
      </c>
      <c r="W26" s="31">
        <f>'[1]Sheet 1'!$P$240+106965.333333333</f>
        <v>189354.33333333299</v>
      </c>
      <c r="X26" s="31">
        <f>'[1]Sheet 1'!$P$240+126092.333333333</f>
        <v>208481.33333333299</v>
      </c>
      <c r="Y26" s="31">
        <f>'[1]Sheet 1'!$P$240+109828.666666667</f>
        <v>192217.66666666701</v>
      </c>
      <c r="Z26" s="29">
        <v>0</v>
      </c>
      <c r="AA26" s="31">
        <f>'[1]Sheet 1'!$P$240+60248.3333333333</f>
        <v>142637.33333333331</v>
      </c>
      <c r="AB26" s="31">
        <f>'[1]Sheet 1'!$P$240+46322</f>
        <v>128711</v>
      </c>
      <c r="AC26" s="31">
        <f>'[1]Sheet 1'!$P$240+416255.1</f>
        <v>498644.1</v>
      </c>
      <c r="AD26" s="31">
        <f>'[1]Sheet 1'!$P$240+361033.4</f>
        <v>443422.4</v>
      </c>
      <c r="AE26" s="31">
        <f>'[1]Sheet 1'!$P$240+229183.1</f>
        <v>311572.09999999998</v>
      </c>
      <c r="AF26" s="31">
        <f>'[1]Sheet 1'!$P$240+23934.6923076923</f>
        <v>106323.6923076923</v>
      </c>
      <c r="AG26" s="31">
        <f>'[1]Sheet 1'!$P$240+49481.5</f>
        <v>131870.5</v>
      </c>
      <c r="AH26" s="31">
        <f>'[1]Sheet 1'!$P$240+99191.7230769231</f>
        <v>181580.72307692311</v>
      </c>
      <c r="AI26" s="31">
        <f>'[1]Sheet 1'!$P$240+266753.388888889</f>
        <v>349142.38888888899</v>
      </c>
      <c r="AJ26" s="31">
        <f>'[1]Sheet 1'!$P$240+15163.5384615385</f>
        <v>97552.538461538497</v>
      </c>
      <c r="AK26" s="31">
        <f>'[1]Sheet 1'!$P$240+91009.9230769231</f>
        <v>173398.92307692312</v>
      </c>
      <c r="AL26" s="31">
        <f>'[1]Sheet 1'!$P$240+85825.4267399267</f>
        <v>168214.42673992668</v>
      </c>
      <c r="AM26" s="31">
        <f>'[1]Sheet 1'!$P$240+6802.38461538462</f>
        <v>89191.384615384624</v>
      </c>
      <c r="AN26" s="31">
        <f>'[1]Sheet 1'!$P$240+90972.8424908425</f>
        <v>173361.84249084251</v>
      </c>
      <c r="AO26" s="31">
        <f>'[1]Sheet 1'!$P$240+72292.1428571429</f>
        <v>154681.1428571429</v>
      </c>
      <c r="AP26" s="31">
        <f>'[1]Sheet 1'!$P$240+20470.4926739927</f>
        <v>102859.4926739927</v>
      </c>
    </row>
    <row r="27" spans="2:42" x14ac:dyDescent="0.25">
      <c r="B27" s="29" t="str">
        <f>'Flujo multimodal marítimo NUTs'!B27</f>
        <v>FRI3</v>
      </c>
      <c r="C27" s="31">
        <f>'[1]Sheet 1'!$P$245+48220.8461538462</f>
        <v>113564.17948717953</v>
      </c>
      <c r="D27" s="31">
        <f>'[1]Sheet 1'!$P$245+38609.2307692308</f>
        <v>103952.56410256412</v>
      </c>
      <c r="E27" s="31">
        <f>'[1]Sheet 1'!$P$245+41643.4615384615</f>
        <v>106986.79487179483</v>
      </c>
      <c r="F27" s="31">
        <f>'[1]Sheet 1'!$P$245+30750.3846153846</f>
        <v>96093.717948717924</v>
      </c>
      <c r="G27" s="31">
        <f>'[1]Sheet 1'!$P$245+62550.4615384615</f>
        <v>127893.79487179483</v>
      </c>
      <c r="H27" s="31">
        <f>'[1]Sheet 1'!$P$245+128339.772893773</f>
        <v>193683.10622710633</v>
      </c>
      <c r="I27" s="31">
        <f>'[1]Sheet 1'!$P$245+61886.0769230769</f>
        <v>127229.41025641022</v>
      </c>
      <c r="J27" s="31">
        <f>'[1]Sheet 1'!$P$245+119483.846153846</f>
        <v>184827.17948717932</v>
      </c>
      <c r="K27" s="31">
        <f>'[1]Sheet 1'!$P$245+569816.621794872</f>
        <v>635159.95512820536</v>
      </c>
      <c r="L27" s="31">
        <f>'[1]Sheet 1'!$P$245+94192.9230769231</f>
        <v>159536.25641025644</v>
      </c>
      <c r="M27" s="31">
        <f>'[1]Sheet 1'!$P$245+96957</f>
        <v>162300.33333333331</v>
      </c>
      <c r="N27" s="31">
        <f>'[1]Sheet 1'!$P$245+41683.0769230769</f>
        <v>107026.41025641022</v>
      </c>
      <c r="O27" s="31">
        <f>'[1]Sheet 1'!$P$245+23371.5384615385</f>
        <v>88714.871794871826</v>
      </c>
      <c r="P27" s="31">
        <f>'[1]Sheet 1'!$P$245+169835.769230769</f>
        <v>235179.10256410233</v>
      </c>
      <c r="Q27" s="31">
        <f>'[1]Sheet 1'!$P$245+292011.461538462</f>
        <v>357354.79487179534</v>
      </c>
      <c r="R27" s="31">
        <f>'[1]Sheet 1'!$P$245+530224.692307692</f>
        <v>595568.02564102539</v>
      </c>
      <c r="S27" s="31">
        <f>'[1]Sheet 1'!$P$245+175108.538461538</f>
        <v>240451.87179487135</v>
      </c>
      <c r="T27" s="31">
        <f>'[1]Sheet 1'!$P$245+52279.3846153846</f>
        <v>117622.71794871794</v>
      </c>
      <c r="U27" s="31">
        <f>'[1]Sheet 1'!$P$245+90998.3846153846</f>
        <v>156341.71794871794</v>
      </c>
      <c r="V27" s="31">
        <f>'[1]Sheet 1'!$P$245+62813.6666666667</f>
        <v>128157.00000000003</v>
      </c>
      <c r="W27" s="31">
        <f>'[1]Sheet 1'!$P$245+106965.333333333</f>
        <v>172308.66666666634</v>
      </c>
      <c r="X27" s="31">
        <f>'[1]Sheet 1'!$P$245+126092.333333333</f>
        <v>191435.66666666634</v>
      </c>
      <c r="Y27" s="31">
        <f>'[1]Sheet 1'!$P$245+109828.666666667</f>
        <v>175172.00000000035</v>
      </c>
      <c r="Z27" s="31">
        <f>'[1]Sheet 1'!$P$245+67300.6666666667</f>
        <v>132644.00000000003</v>
      </c>
      <c r="AA27" s="29">
        <v>0</v>
      </c>
      <c r="AB27" s="31">
        <f>'[1]Sheet 1'!$P$245+46322</f>
        <v>111665.33333333333</v>
      </c>
      <c r="AC27" s="31">
        <f>'[1]Sheet 1'!$P$245+416255.1</f>
        <v>481598.43333333329</v>
      </c>
      <c r="AD27" s="31">
        <f>'[1]Sheet 1'!$P$245+361033.4</f>
        <v>426376.73333333334</v>
      </c>
      <c r="AE27" s="31">
        <f>'[1]Sheet 1'!$P$245+229183.1</f>
        <v>294526.43333333335</v>
      </c>
      <c r="AF27" s="31">
        <f>'[1]Sheet 1'!$P$245+23934.6923076923</f>
        <v>89278.025641025626</v>
      </c>
      <c r="AG27" s="31">
        <f>'[1]Sheet 1'!$P$245+49481.5</f>
        <v>114824.83333333333</v>
      </c>
      <c r="AH27" s="31">
        <f>'[1]Sheet 1'!$P$245+99191.7230769231</f>
        <v>164535.05641025642</v>
      </c>
      <c r="AI27" s="31">
        <f>'[1]Sheet 1'!$P$245+266753.388888889</f>
        <v>332096.72222222231</v>
      </c>
      <c r="AJ27" s="31">
        <f>'[1]Sheet 1'!$P$245+15163.5384615385</f>
        <v>80506.871794871826</v>
      </c>
      <c r="AK27" s="31">
        <f>'[1]Sheet 1'!$P$245+91009.9230769231</f>
        <v>156353.25641025644</v>
      </c>
      <c r="AL27" s="31">
        <f>'[1]Sheet 1'!$P$245+85825.4267399267</f>
        <v>151168.76007326003</v>
      </c>
      <c r="AM27" s="31">
        <f>'[1]Sheet 1'!$P$245+6802.38461538462</f>
        <v>72145.717948717953</v>
      </c>
      <c r="AN27" s="31">
        <f>'[1]Sheet 1'!$P$245+90972.8424908425</f>
        <v>156316.17582417582</v>
      </c>
      <c r="AO27" s="31">
        <f>'[1]Sheet 1'!$P$245+72292.1428571429</f>
        <v>137635.47619047621</v>
      </c>
      <c r="AP27" s="31">
        <f>'[1]Sheet 1'!$P$245+20470.4926739927</f>
        <v>85813.826007326032</v>
      </c>
    </row>
    <row r="28" spans="2:42" x14ac:dyDescent="0.25">
      <c r="B28" s="29" t="str">
        <f>'Flujo multimodal marítimo NUTs'!B28</f>
        <v>FRJ1</v>
      </c>
      <c r="C28" s="31">
        <f>'[1]Sheet 1'!$P$251+48220.8461538462</f>
        <v>95845.846153846214</v>
      </c>
      <c r="D28" s="31">
        <f>'[1]Sheet 1'!$P$251+38609.2307692308</f>
        <v>86234.23076923081</v>
      </c>
      <c r="E28" s="31">
        <f>'[1]Sheet 1'!$P$251+41643.4615384615</f>
        <v>89268.461538461503</v>
      </c>
      <c r="F28" s="31">
        <f>'[1]Sheet 1'!$P$251+30750.3846153846</f>
        <v>78375.38461538461</v>
      </c>
      <c r="G28" s="31">
        <f>'[1]Sheet 1'!$P$251+62550.4615384615</f>
        <v>110175.4615384615</v>
      </c>
      <c r="H28" s="31">
        <f>'[1]Sheet 1'!$P$251+128339.772893773</f>
        <v>175964.77289377301</v>
      </c>
      <c r="I28" s="31">
        <f>'[1]Sheet 1'!$P$251+61886.0769230769</f>
        <v>109511.07692307691</v>
      </c>
      <c r="J28" s="31">
        <f>'[1]Sheet 1'!$P$251+119483.846153846</f>
        <v>167108.84615384601</v>
      </c>
      <c r="K28" s="31">
        <f>'[1]Sheet 1'!$P$251+569816.621794872</f>
        <v>617441.62179487199</v>
      </c>
      <c r="L28" s="31">
        <f>'[1]Sheet 1'!$P$251+94192.9230769231</f>
        <v>141817.92307692312</v>
      </c>
      <c r="M28" s="31">
        <f>'[1]Sheet 1'!$P$251+96957</f>
        <v>144582</v>
      </c>
      <c r="N28" s="31">
        <f>'[1]Sheet 1'!$P$251+41683.0769230769</f>
        <v>89308.076923076907</v>
      </c>
      <c r="O28" s="31">
        <f>'[1]Sheet 1'!$P$251+23371.5384615385</f>
        <v>70996.538461538512</v>
      </c>
      <c r="P28" s="31">
        <f>'[1]Sheet 1'!$P$251+169835.769230769</f>
        <v>217460.76923076899</v>
      </c>
      <c r="Q28" s="31">
        <f>'[1]Sheet 1'!$P$251+292011.461538462</f>
        <v>339636.46153846203</v>
      </c>
      <c r="R28" s="31">
        <f>'[1]Sheet 1'!$P$251+530224.692307692</f>
        <v>577849.69230769202</v>
      </c>
      <c r="S28" s="31">
        <f>'[1]Sheet 1'!$P$251+175108.538461538</f>
        <v>222733.538461538</v>
      </c>
      <c r="T28" s="31">
        <f>'[1]Sheet 1'!$P$251+52279.3846153846</f>
        <v>99904.38461538461</v>
      </c>
      <c r="U28" s="31">
        <f>'[1]Sheet 1'!$P$251+90998.3846153846</f>
        <v>138623.3846153846</v>
      </c>
      <c r="V28" s="31">
        <f>'[1]Sheet 1'!$P$251+62813.6666666667</f>
        <v>110438.66666666672</v>
      </c>
      <c r="W28" s="31">
        <f>'[1]Sheet 1'!$P$251+106965.333333333</f>
        <v>154590.33333333299</v>
      </c>
      <c r="X28" s="31">
        <f>'[1]Sheet 1'!$P$251+126092.333333333</f>
        <v>173717.33333333299</v>
      </c>
      <c r="Y28" s="31">
        <f>'[1]Sheet 1'!$P$251+109828.666666667</f>
        <v>157453.66666666701</v>
      </c>
      <c r="Z28" s="31">
        <f>'[1]Sheet 1'!$P$251+67300.6666666667</f>
        <v>114925.66666666672</v>
      </c>
      <c r="AA28" s="31">
        <f>'[1]Sheet 1'!$P$251+60248.3333333333</f>
        <v>107873.33333333331</v>
      </c>
      <c r="AB28" s="29">
        <v>0</v>
      </c>
      <c r="AC28" s="31">
        <f>'[1]Sheet 1'!$P$251+416255.1</f>
        <v>463880.1</v>
      </c>
      <c r="AD28" s="31">
        <f>'[1]Sheet 1'!$P$251+361033.4</f>
        <v>408658.4</v>
      </c>
      <c r="AE28" s="31">
        <f>'[1]Sheet 1'!$P$251+229183.1</f>
        <v>276808.10000000003</v>
      </c>
      <c r="AF28" s="31">
        <f>'[1]Sheet 1'!$P$251+23934.6923076923</f>
        <v>71559.692307692312</v>
      </c>
      <c r="AG28" s="31">
        <f>'[1]Sheet 1'!$P$251+49481.5</f>
        <v>97106.5</v>
      </c>
      <c r="AH28" s="31">
        <f>'[1]Sheet 1'!$P$251+99191.7230769231</f>
        <v>146816.72307692311</v>
      </c>
      <c r="AI28" s="31">
        <f>'[1]Sheet 1'!$P$251+266753.388888889</f>
        <v>314378.38888888899</v>
      </c>
      <c r="AJ28" s="31">
        <f>'[1]Sheet 1'!$P$251+15163.5384615385</f>
        <v>62788.538461538505</v>
      </c>
      <c r="AK28" s="31">
        <f>'[1]Sheet 1'!$P$251+91009.9230769231</f>
        <v>138634.92307692312</v>
      </c>
      <c r="AL28" s="31">
        <f>'[1]Sheet 1'!$P$251+85825.4267399267</f>
        <v>133450.42673992671</v>
      </c>
      <c r="AM28" s="31">
        <f>'[1]Sheet 1'!$P$251+6802.38461538462</f>
        <v>54427.384615384624</v>
      </c>
      <c r="AN28" s="31">
        <f>'[1]Sheet 1'!$P$251+90972.8424908425</f>
        <v>138597.84249084251</v>
      </c>
      <c r="AO28" s="31">
        <f>'[1]Sheet 1'!$P$251+72292.1428571429</f>
        <v>119917.1428571429</v>
      </c>
      <c r="AP28" s="31">
        <f>'[1]Sheet 1'!$P$251+20470.4926739927</f>
        <v>68095.492673992703</v>
      </c>
    </row>
    <row r="29" spans="2:42" x14ac:dyDescent="0.25">
      <c r="B29" s="29" t="str">
        <f>'Flujo multimodal marítimo NUTs'!B29</f>
        <v>FRF2</v>
      </c>
      <c r="C29" s="31">
        <f>'[1]Sheet 1'!$P$274+48220.8461538462</f>
        <v>468298.04615384614</v>
      </c>
      <c r="D29" s="31">
        <f>'[1]Sheet 1'!$P$274+38609.2307692308</f>
        <v>458686.43076923076</v>
      </c>
      <c r="E29" s="31">
        <f>'[1]Sheet 1'!$P$274+41643.4615384615</f>
        <v>461720.66153846146</v>
      </c>
      <c r="F29" s="31">
        <f>'[1]Sheet 1'!$P$274+30750.3846153846</f>
        <v>450827.58461538458</v>
      </c>
      <c r="G29" s="31">
        <f>'[1]Sheet 1'!$P$274+62550.4615384615</f>
        <v>482627.66153846146</v>
      </c>
      <c r="H29" s="31">
        <f>'[1]Sheet 1'!$P$274+128339.772893773</f>
        <v>548416.972893773</v>
      </c>
      <c r="I29" s="31">
        <f>'[1]Sheet 1'!$P$274+61886.0769230769</f>
        <v>481963.27692307683</v>
      </c>
      <c r="J29" s="31">
        <f>'[1]Sheet 1'!$P$274+119483.846153846</f>
        <v>539561.04615384596</v>
      </c>
      <c r="K29" s="31">
        <f>'[1]Sheet 1'!$P$274+569816.621794872</f>
        <v>989893.82179487194</v>
      </c>
      <c r="L29" s="31">
        <f>'[1]Sheet 1'!$P$274+94192.9230769231</f>
        <v>514270.12307692308</v>
      </c>
      <c r="M29" s="31">
        <f>'[1]Sheet 1'!$P$274+96957</f>
        <v>517034.19999999995</v>
      </c>
      <c r="N29" s="31">
        <f>'[1]Sheet 1'!$P$274+41683.0769230769</f>
        <v>461760.27692307683</v>
      </c>
      <c r="O29" s="31">
        <f>'[1]Sheet 1'!$P$274+23371.5384615385</f>
        <v>443448.73846153845</v>
      </c>
      <c r="P29" s="31">
        <f>'[1]Sheet 1'!$P$274+169835.769230769</f>
        <v>589912.96923076897</v>
      </c>
      <c r="Q29" s="31">
        <f>'[1]Sheet 1'!$P$274+292011.461538462</f>
        <v>712088.66153846192</v>
      </c>
      <c r="R29" s="31">
        <f>'[1]Sheet 1'!$P$274+530224.692307692</f>
        <v>950301.89230769197</v>
      </c>
      <c r="S29" s="31">
        <f>'[1]Sheet 1'!$P$274+175108.538461538</f>
        <v>595185.73846153799</v>
      </c>
      <c r="T29" s="31">
        <f>'[1]Sheet 1'!$P$274+52279.3846153846</f>
        <v>472356.58461538458</v>
      </c>
      <c r="U29" s="31">
        <f>'[1]Sheet 1'!$P$274+90998.3846153846</f>
        <v>511075.58461538458</v>
      </c>
      <c r="V29" s="31">
        <f>'[1]Sheet 1'!$P$274+62813.6666666667</f>
        <v>482890.86666666664</v>
      </c>
      <c r="W29" s="31">
        <f>'[1]Sheet 1'!$P$274+106965.333333333</f>
        <v>527042.53333333298</v>
      </c>
      <c r="X29" s="31">
        <f>'[1]Sheet 1'!$P$274+126092.333333333</f>
        <v>546169.53333333298</v>
      </c>
      <c r="Y29" s="31">
        <f>'[1]Sheet 1'!$P$274+109828.666666667</f>
        <v>529905.86666666693</v>
      </c>
      <c r="Z29" s="31">
        <f>'[1]Sheet 1'!$P$274+67300.6666666667</f>
        <v>487377.86666666664</v>
      </c>
      <c r="AA29" s="31">
        <f>'[1]Sheet 1'!$P$274+60248.3333333333</f>
        <v>480325.53333333327</v>
      </c>
      <c r="AB29" s="31">
        <f>'[1]Sheet 1'!$P$274+46322</f>
        <v>466399.19999999995</v>
      </c>
      <c r="AC29" s="29">
        <v>0</v>
      </c>
      <c r="AD29" s="31">
        <f>'[1]Sheet 1'!$P$274+361033.4</f>
        <v>781110.6</v>
      </c>
      <c r="AE29" s="31">
        <f>'[1]Sheet 1'!$P$274+229183.1</f>
        <v>649260.29999999993</v>
      </c>
      <c r="AF29" s="31">
        <f>'[1]Sheet 1'!$P$274+23934.6923076923</f>
        <v>444011.89230769227</v>
      </c>
      <c r="AG29" s="31">
        <f>'[1]Sheet 1'!$P$274+49481.5</f>
        <v>469558.69999999995</v>
      </c>
      <c r="AH29" s="31">
        <f>'[1]Sheet 1'!$P$274+99191.7230769231</f>
        <v>519268.92307692306</v>
      </c>
      <c r="AI29" s="31">
        <f>'[1]Sheet 1'!$P$274+266753.388888889</f>
        <v>686830.58888888895</v>
      </c>
      <c r="AJ29" s="31">
        <f>'[1]Sheet 1'!$P$274+15163.5384615385</f>
        <v>435240.73846153845</v>
      </c>
      <c r="AK29" s="31">
        <f>'[1]Sheet 1'!$P$274+91009.9230769231</f>
        <v>511087.12307692308</v>
      </c>
      <c r="AL29" s="31">
        <f>'[1]Sheet 1'!$P$274+85825.4267399267</f>
        <v>505902.62673992664</v>
      </c>
      <c r="AM29" s="31">
        <f>'[1]Sheet 1'!$P$274+6802.38461538462</f>
        <v>426879.58461538458</v>
      </c>
      <c r="AN29" s="31">
        <f>'[1]Sheet 1'!$P$274+90972.8424908425</f>
        <v>511050.04249084246</v>
      </c>
      <c r="AO29" s="31">
        <f>'[1]Sheet 1'!$P$274+72292.1428571429</f>
        <v>492369.34285714285</v>
      </c>
      <c r="AP29" s="31">
        <f>'[1]Sheet 1'!$P$274+20470.4926739927</f>
        <v>440547.69267399266</v>
      </c>
    </row>
    <row r="30" spans="2:42" x14ac:dyDescent="0.25">
      <c r="B30" s="29" t="str">
        <f>'Flujo multimodal marítimo NUTs'!B31</f>
        <v>FRI2</v>
      </c>
      <c r="C30" s="31">
        <f>'[1]Sheet 1'!$P$291+48220.8461538462</f>
        <v>411232.94615384616</v>
      </c>
      <c r="D30" s="31">
        <f>'[1]Sheet 1'!$P$291+38609.2307692308</f>
        <v>401621.33076923079</v>
      </c>
      <c r="E30" s="31">
        <f>'[1]Sheet 1'!$P$291+41643.4615384615</f>
        <v>404655.56153846148</v>
      </c>
      <c r="F30" s="31">
        <f>'[1]Sheet 1'!$P$291+30750.3846153846</f>
        <v>393762.4846153846</v>
      </c>
      <c r="G30" s="31">
        <f>'[1]Sheet 1'!$P$291+62550.4615384615</f>
        <v>425562.56153846148</v>
      </c>
      <c r="H30" s="31">
        <f>'[1]Sheet 1'!$P$291+128339.772893773</f>
        <v>491351.87289377296</v>
      </c>
      <c r="I30" s="31">
        <f>'[1]Sheet 1'!$P$291+61886.0769230769</f>
        <v>424898.17692307686</v>
      </c>
      <c r="J30" s="31">
        <f>'[1]Sheet 1'!$P$291+119483.846153846</f>
        <v>482495.94615384599</v>
      </c>
      <c r="K30" s="31">
        <f>'[1]Sheet 1'!$P$291+569816.621794872</f>
        <v>932828.72179487196</v>
      </c>
      <c r="L30" s="31">
        <f>'[1]Sheet 1'!$P$291+94192.9230769231</f>
        <v>457205.0230769231</v>
      </c>
      <c r="M30" s="31">
        <f>'[1]Sheet 1'!$P$291+96957</f>
        <v>459969.1</v>
      </c>
      <c r="N30" s="31">
        <f>'[1]Sheet 1'!$P$291+41683.0769230769</f>
        <v>404695.17692307686</v>
      </c>
      <c r="O30" s="31">
        <f>'[1]Sheet 1'!$P$291+23371.5384615385</f>
        <v>386383.63846153847</v>
      </c>
      <c r="P30" s="31">
        <f>'[1]Sheet 1'!$P$291+169835.769230769</f>
        <v>532847.86923076899</v>
      </c>
      <c r="Q30" s="31">
        <f>'[1]Sheet 1'!$P$291+292011.461538462</f>
        <v>655023.56153846206</v>
      </c>
      <c r="R30" s="31">
        <f>'[1]Sheet 1'!$P$291+530224.692307692</f>
        <v>893236.792307692</v>
      </c>
      <c r="S30" s="31">
        <f>'[1]Sheet 1'!$P$291+175108.538461538</f>
        <v>538120.63846153801</v>
      </c>
      <c r="T30" s="31">
        <f>'[1]Sheet 1'!$P$291+52279.3846153846</f>
        <v>415291.4846153846</v>
      </c>
      <c r="U30" s="31">
        <f>'[1]Sheet 1'!$P$291+90998.3846153846</f>
        <v>454010.4846153846</v>
      </c>
      <c r="V30" s="31">
        <f>'[1]Sheet 1'!$P$291+62813.6666666667</f>
        <v>425825.76666666666</v>
      </c>
      <c r="W30" s="31">
        <f>'[1]Sheet 1'!$P$291+106965.333333333</f>
        <v>469977.433333333</v>
      </c>
      <c r="X30" s="31">
        <f>'[1]Sheet 1'!$P$291+126092.333333333</f>
        <v>489104.433333333</v>
      </c>
      <c r="Y30" s="31">
        <f>'[1]Sheet 1'!$P$291+109828.666666667</f>
        <v>472840.76666666695</v>
      </c>
      <c r="Z30" s="31">
        <f>'[1]Sheet 1'!$P$291+67300.6666666667</f>
        <v>430312.76666666666</v>
      </c>
      <c r="AA30" s="31">
        <f>'[1]Sheet 1'!$P$291+60248.3333333333</f>
        <v>423260.43333333329</v>
      </c>
      <c r="AB30" s="31">
        <f>'[1]Sheet 1'!$P$291+46322</f>
        <v>409334.1</v>
      </c>
      <c r="AC30" s="31">
        <f>'[1]Sheet 1'!$P$291+416255.1</f>
        <v>779267.2</v>
      </c>
      <c r="AD30" s="29">
        <v>0</v>
      </c>
      <c r="AE30" s="31">
        <f>'[1]Sheet 1'!$P$291+229183.1</f>
        <v>592195.19999999995</v>
      </c>
      <c r="AF30" s="31">
        <f>'[1]Sheet 1'!$P$291+23934.6923076923</f>
        <v>386946.79230769229</v>
      </c>
      <c r="AG30" s="31">
        <f>'[1]Sheet 1'!$P$291+49481.5</f>
        <v>412493.6</v>
      </c>
      <c r="AH30" s="31">
        <f>'[1]Sheet 1'!$P$291+99191.7230769231</f>
        <v>462203.82307692309</v>
      </c>
      <c r="AI30" s="31">
        <f>'[1]Sheet 1'!$P$291+266753.388888889</f>
        <v>629765.48888888897</v>
      </c>
      <c r="AJ30" s="31">
        <f>'[1]Sheet 1'!$P$291+15163.5384615385</f>
        <v>378175.63846153847</v>
      </c>
      <c r="AK30" s="31">
        <f>'[1]Sheet 1'!$P$291+91009.9230769231</f>
        <v>454022.0230769231</v>
      </c>
      <c r="AL30" s="31">
        <f>'[1]Sheet 1'!$P$291+85825.4267399267</f>
        <v>448837.52673992666</v>
      </c>
      <c r="AM30" s="31">
        <f>'[1]Sheet 1'!$P$291+6802.38461538462</f>
        <v>369814.4846153846</v>
      </c>
      <c r="AN30" s="31">
        <f>'[1]Sheet 1'!$P$291+90972.8424908425</f>
        <v>453984.94249084248</v>
      </c>
      <c r="AO30" s="31">
        <f>'[1]Sheet 1'!$P$291+72292.1428571429</f>
        <v>435304.24285714288</v>
      </c>
      <c r="AP30" s="31">
        <f>'[1]Sheet 1'!$P$291+20470.4926739927</f>
        <v>383482.59267399268</v>
      </c>
    </row>
    <row r="31" spans="2:42" x14ac:dyDescent="0.25">
      <c r="B31" s="29" t="str">
        <f>'Flujo multimodal marítimo NUTs'!B32</f>
        <v>FRJ2</v>
      </c>
      <c r="C31" s="31">
        <f>'[1]Sheet 1'!$P$308+48220.8461538462</f>
        <v>273326.64615384623</v>
      </c>
      <c r="D31" s="31">
        <f>'[1]Sheet 1'!$P$308+38609.2307692308</f>
        <v>263715.03076923086</v>
      </c>
      <c r="E31" s="31">
        <f>'[1]Sheet 1'!$P$308+41643.4615384615</f>
        <v>266749.26153846155</v>
      </c>
      <c r="F31" s="31">
        <f>'[1]Sheet 1'!$P$308+30750.3846153846</f>
        <v>255856.18461538464</v>
      </c>
      <c r="G31" s="31">
        <f>'[1]Sheet 1'!$P$308+62550.4615384615</f>
        <v>287656.26153846155</v>
      </c>
      <c r="H31" s="31">
        <f>'[1]Sheet 1'!$P$308+128339.772893773</f>
        <v>353445.57289377303</v>
      </c>
      <c r="I31" s="31">
        <f>'[1]Sheet 1'!$P$308+61886.0769230769</f>
        <v>286991.87692307692</v>
      </c>
      <c r="J31" s="31">
        <f>'[1]Sheet 1'!$P$308+119483.846153846</f>
        <v>344589.64615384606</v>
      </c>
      <c r="K31" s="31">
        <f>'[1]Sheet 1'!$P$308+569816.621794872</f>
        <v>794922.42179487203</v>
      </c>
      <c r="L31" s="31">
        <f>'[1]Sheet 1'!$P$308+94192.9230769231</f>
        <v>319298.72307692317</v>
      </c>
      <c r="M31" s="31">
        <f>'[1]Sheet 1'!$P$308+96957</f>
        <v>322062.80000000005</v>
      </c>
      <c r="N31" s="31">
        <f>'[1]Sheet 1'!$P$308+41683.0769230769</f>
        <v>266788.87692307692</v>
      </c>
      <c r="O31" s="31">
        <f>'[1]Sheet 1'!$P$308+23371.5384615385</f>
        <v>248477.33846153854</v>
      </c>
      <c r="P31" s="31">
        <f>'[1]Sheet 1'!$P$308+169835.769230769</f>
        <v>394941.56923076906</v>
      </c>
      <c r="Q31" s="31">
        <f>'[1]Sheet 1'!$P$308+292011.461538462</f>
        <v>517117.26153846207</v>
      </c>
      <c r="R31" s="31">
        <f>'[1]Sheet 1'!$P$308+530224.692307692</f>
        <v>755330.49230769207</v>
      </c>
      <c r="S31" s="31">
        <f>'[1]Sheet 1'!$P$308+175108.538461538</f>
        <v>400214.33846153808</v>
      </c>
      <c r="T31" s="31">
        <f>'[1]Sheet 1'!$P$308+52279.3846153846</f>
        <v>277385.18461538467</v>
      </c>
      <c r="U31" s="31">
        <f>'[1]Sheet 1'!$P$308+90998.3846153846</f>
        <v>316104.18461538467</v>
      </c>
      <c r="V31" s="31">
        <f>'[1]Sheet 1'!$P$308+62813.6666666667</f>
        <v>287919.46666666673</v>
      </c>
      <c r="W31" s="31">
        <f>'[1]Sheet 1'!$P$308+106965.333333333</f>
        <v>332071.13333333307</v>
      </c>
      <c r="X31" s="31">
        <f>'[1]Sheet 1'!$P$308+126092.333333333</f>
        <v>351198.13333333307</v>
      </c>
      <c r="Y31" s="31">
        <f>'[1]Sheet 1'!$P$308+109828.666666667</f>
        <v>334934.46666666702</v>
      </c>
      <c r="Z31" s="31">
        <f>'[1]Sheet 1'!$P$308+67300.6666666667</f>
        <v>292406.46666666673</v>
      </c>
      <c r="AA31" s="31">
        <f>'[1]Sheet 1'!$P$308+60248.3333333333</f>
        <v>285354.13333333336</v>
      </c>
      <c r="AB31" s="31">
        <f>'[1]Sheet 1'!$P$308+46322</f>
        <v>271427.80000000005</v>
      </c>
      <c r="AC31" s="31">
        <f>'[1]Sheet 1'!$P$308+416255.1</f>
        <v>641360.9</v>
      </c>
      <c r="AD31" s="31">
        <f>'[1]Sheet 1'!$P$308+361033.4</f>
        <v>586139.20000000007</v>
      </c>
      <c r="AE31" s="29">
        <v>0</v>
      </c>
      <c r="AF31" s="31">
        <f>'[1]Sheet 1'!$P$308+23934.6923076923</f>
        <v>249040.49230769236</v>
      </c>
      <c r="AG31" s="31">
        <f>'[1]Sheet 1'!$P$308+49481.5</f>
        <v>274587.30000000005</v>
      </c>
      <c r="AH31" s="31">
        <f>'[1]Sheet 1'!$P$308+99191.7230769231</f>
        <v>324297.52307692316</v>
      </c>
      <c r="AI31" s="31">
        <f>'[1]Sheet 1'!$P$308+266753.388888889</f>
        <v>491859.18888888904</v>
      </c>
      <c r="AJ31" s="31">
        <f>'[1]Sheet 1'!$P$308+15163.5384615385</f>
        <v>240269.33846153854</v>
      </c>
      <c r="AK31" s="31">
        <f>'[1]Sheet 1'!$P$308+91009.9230769231</f>
        <v>316115.72307692317</v>
      </c>
      <c r="AL31" s="31">
        <f>'[1]Sheet 1'!$P$308+85825.4267399267</f>
        <v>310931.22673992673</v>
      </c>
      <c r="AM31" s="31">
        <f>'[1]Sheet 1'!$P$308+6802.38461538462</f>
        <v>231908.18461538467</v>
      </c>
      <c r="AN31" s="31">
        <f>'[1]Sheet 1'!$P$308+90972.8424908425</f>
        <v>316078.64249084255</v>
      </c>
      <c r="AO31" s="31">
        <f>'[1]Sheet 1'!$P$308+72292.1428571429</f>
        <v>297397.94285714295</v>
      </c>
      <c r="AP31" s="31">
        <f>'[1]Sheet 1'!$P$308+20470.4926739927</f>
        <v>245576.29267399275</v>
      </c>
    </row>
    <row r="32" spans="2:42" x14ac:dyDescent="0.25">
      <c r="B32" s="29" t="str">
        <f>'Flujo multimodal marítimo NUTs'!B33</f>
        <v>NL11</v>
      </c>
      <c r="C32" s="31">
        <f>'[1]Sheet 1'!$P$312+48220.8461538462</f>
        <v>68695.153846153888</v>
      </c>
      <c r="D32" s="31">
        <f>'[1]Sheet 1'!$P$312+38609.2307692308</f>
        <v>59083.538461538497</v>
      </c>
      <c r="E32" s="31">
        <f>'[1]Sheet 1'!$P$312+41643.4615384615</f>
        <v>62117.76923076919</v>
      </c>
      <c r="F32" s="31">
        <f>'[1]Sheet 1'!$P$312+30750.3846153846</f>
        <v>51224.69230769229</v>
      </c>
      <c r="G32" s="31">
        <f>'[1]Sheet 1'!$P$312+62550.4615384615</f>
        <v>83024.76923076919</v>
      </c>
      <c r="H32" s="31">
        <f>'[1]Sheet 1'!$P$312+128339.772893773</f>
        <v>148814.0805860807</v>
      </c>
      <c r="I32" s="31">
        <f>'[1]Sheet 1'!$P$312+61886.0769230769</f>
        <v>82360.384615384595</v>
      </c>
      <c r="J32" s="31">
        <f>'[1]Sheet 1'!$P$312+119483.846153846</f>
        <v>139958.1538461537</v>
      </c>
      <c r="K32" s="31">
        <f>'[1]Sheet 1'!$P$312+569816.621794872</f>
        <v>590290.92948717973</v>
      </c>
      <c r="L32" s="31">
        <f>'[1]Sheet 1'!$P$312+94192.9230769231</f>
        <v>114667.23076923079</v>
      </c>
      <c r="M32" s="31">
        <f>'[1]Sheet 1'!$P$312+96957</f>
        <v>117431.30769230769</v>
      </c>
      <c r="N32" s="31">
        <f>'[1]Sheet 1'!$P$312+41683.0769230769</f>
        <v>62157.384615384595</v>
      </c>
      <c r="O32" s="31">
        <f>'[1]Sheet 1'!$P$312+23371.5384615385</f>
        <v>43845.846153846192</v>
      </c>
      <c r="P32" s="31">
        <f>'[1]Sheet 1'!$P$312+169835.769230769</f>
        <v>190310.07692307667</v>
      </c>
      <c r="Q32" s="31">
        <f>'[1]Sheet 1'!$P$312+292011.461538462</f>
        <v>312485.76923076971</v>
      </c>
      <c r="R32" s="31">
        <f>'[1]Sheet 1'!$P$312+530224.692307692</f>
        <v>550698.99999999977</v>
      </c>
      <c r="S32" s="31">
        <f>'[1]Sheet 1'!$P$312+175108.538461538</f>
        <v>195582.84615384569</v>
      </c>
      <c r="T32" s="31">
        <f>'[1]Sheet 1'!$P$312+52279.3846153846</f>
        <v>72753.692307692298</v>
      </c>
      <c r="U32" s="31">
        <f>'[1]Sheet 1'!$P$312+90998.3846153846</f>
        <v>111472.69230769228</v>
      </c>
      <c r="V32" s="31">
        <f>'[1]Sheet 1'!$P$312+62813.6666666667</f>
        <v>83287.974358974388</v>
      </c>
      <c r="W32" s="31">
        <f>'[1]Sheet 1'!$P$312+106965.333333333</f>
        <v>127439.64102564068</v>
      </c>
      <c r="X32" s="31">
        <f>'[1]Sheet 1'!$P$312+126092.333333333</f>
        <v>146566.64102564068</v>
      </c>
      <c r="Y32" s="31">
        <f>'[1]Sheet 1'!$P$312+109828.666666667</f>
        <v>130302.97435897469</v>
      </c>
      <c r="Z32" s="31">
        <f>'[1]Sheet 1'!$P$312+67300.6666666667</f>
        <v>87774.974358974388</v>
      </c>
      <c r="AA32" s="31">
        <f>'[1]Sheet 1'!$P$312+60248.3333333333</f>
        <v>80722.641025640987</v>
      </c>
      <c r="AB32" s="31">
        <f>'[1]Sheet 1'!$P$312+46322</f>
        <v>66796.307692307688</v>
      </c>
      <c r="AC32" s="31">
        <f>'[1]Sheet 1'!$P$312+416255.1</f>
        <v>436729.40769230766</v>
      </c>
      <c r="AD32" s="31">
        <f>'[1]Sheet 1'!$P$312+361033.4</f>
        <v>381507.70769230771</v>
      </c>
      <c r="AE32" s="31">
        <f>'[1]Sheet 1'!$P$312+229183.1</f>
        <v>249657.40769230769</v>
      </c>
      <c r="AF32" s="29">
        <v>0</v>
      </c>
      <c r="AG32" s="31">
        <f>'[1]Sheet 1'!$P$312+49481.5</f>
        <v>69955.807692307688</v>
      </c>
      <c r="AH32" s="31">
        <f>'[1]Sheet 1'!$P$312+99191.7230769231</f>
        <v>119666.03076923078</v>
      </c>
      <c r="AI32" s="31">
        <f>'[1]Sheet 1'!$P$312+266753.388888889</f>
        <v>287227.69658119668</v>
      </c>
      <c r="AJ32" s="31">
        <f>'[1]Sheet 1'!$P$312+15163.5384615385</f>
        <v>35637.846153846192</v>
      </c>
      <c r="AK32" s="31">
        <f>'[1]Sheet 1'!$P$312+91009.9230769231</f>
        <v>111484.23076923079</v>
      </c>
      <c r="AL32" s="31">
        <f>'[1]Sheet 1'!$P$312+85825.4267399267</f>
        <v>106299.73443223439</v>
      </c>
      <c r="AM32" s="31">
        <f>'[1]Sheet 1'!$P$312+6802.38461538462</f>
        <v>27276.692307692312</v>
      </c>
      <c r="AN32" s="31">
        <f>'[1]Sheet 1'!$P$312+90972.8424908425</f>
        <v>111447.15018315018</v>
      </c>
      <c r="AO32" s="31">
        <f>'[1]Sheet 1'!$P$312+72292.1428571429</f>
        <v>92766.450549450587</v>
      </c>
      <c r="AP32" s="31">
        <f>'[1]Sheet 1'!$P$312+20470.4926739927</f>
        <v>40944.800366300391</v>
      </c>
    </row>
    <row r="33" spans="2:42" x14ac:dyDescent="0.25">
      <c r="B33" s="29" t="str">
        <f>'Flujo multimodal marítimo NUTs'!B34</f>
        <v>NL12</v>
      </c>
      <c r="C33" s="31">
        <f>'[1]Sheet 1'!$P$319+48220.8461538462</f>
        <v>95137.446153846191</v>
      </c>
      <c r="D33" s="31">
        <f>'[1]Sheet 1'!$P$319+38609.2307692308</f>
        <v>85525.830769230786</v>
      </c>
      <c r="E33" s="31">
        <f>'[1]Sheet 1'!$P$319+41643.4615384615</f>
        <v>88560.061538461494</v>
      </c>
      <c r="F33" s="31">
        <f>'[1]Sheet 1'!$P$319+30750.3846153846</f>
        <v>77666.984615384587</v>
      </c>
      <c r="G33" s="31">
        <f>'[1]Sheet 1'!$P$319+62550.4615384615</f>
        <v>109467.06153846149</v>
      </c>
      <c r="H33" s="31">
        <f>'[1]Sheet 1'!$P$319+128339.772893773</f>
        <v>175256.37289377299</v>
      </c>
      <c r="I33" s="31">
        <f>'[1]Sheet 1'!$P$319+61886.0769230769</f>
        <v>108802.67692307688</v>
      </c>
      <c r="J33" s="31">
        <f>'[1]Sheet 1'!$P$319+119483.846153846</f>
        <v>166400.44615384599</v>
      </c>
      <c r="K33" s="31">
        <f>'[1]Sheet 1'!$P$319+569816.621794872</f>
        <v>616733.22179487196</v>
      </c>
      <c r="L33" s="31">
        <f>'[1]Sheet 1'!$P$319+94192.9230769231</f>
        <v>141109.5230769231</v>
      </c>
      <c r="M33" s="31">
        <f>'[1]Sheet 1'!$P$319+96957</f>
        <v>143873.59999999998</v>
      </c>
      <c r="N33" s="31">
        <f>'[1]Sheet 1'!$P$319+41683.0769230769</f>
        <v>88599.676923076884</v>
      </c>
      <c r="O33" s="31">
        <f>'[1]Sheet 1'!$P$319+23371.5384615385</f>
        <v>70288.138461538489</v>
      </c>
      <c r="P33" s="31">
        <f>'[1]Sheet 1'!$P$319+169835.769230769</f>
        <v>216752.36923076899</v>
      </c>
      <c r="Q33" s="31">
        <f>'[1]Sheet 1'!$P$319+292011.461538462</f>
        <v>338928.061538462</v>
      </c>
      <c r="R33" s="31">
        <f>'[1]Sheet 1'!$P$319+530224.692307692</f>
        <v>577141.292307692</v>
      </c>
      <c r="S33" s="31">
        <f>'[1]Sheet 1'!$P$319+175108.538461538</f>
        <v>222025.13846153801</v>
      </c>
      <c r="T33" s="31">
        <f>'[1]Sheet 1'!$P$319+52279.3846153846</f>
        <v>99195.984615384601</v>
      </c>
      <c r="U33" s="31">
        <f>'[1]Sheet 1'!$P$319+90998.3846153846</f>
        <v>137914.9846153846</v>
      </c>
      <c r="V33" s="31">
        <f>'[1]Sheet 1'!$P$319+62813.6666666667</f>
        <v>109730.26666666669</v>
      </c>
      <c r="W33" s="31">
        <f>'[1]Sheet 1'!$P$319+106965.333333333</f>
        <v>153881.933333333</v>
      </c>
      <c r="X33" s="31">
        <f>'[1]Sheet 1'!$P$319+126092.333333333</f>
        <v>173008.933333333</v>
      </c>
      <c r="Y33" s="31">
        <f>'[1]Sheet 1'!$P$319+109828.666666667</f>
        <v>156745.26666666701</v>
      </c>
      <c r="Z33" s="31">
        <f>'[1]Sheet 1'!$P$319+67300.6666666667</f>
        <v>114217.26666666669</v>
      </c>
      <c r="AA33" s="31">
        <f>'[1]Sheet 1'!$P$319+60248.3333333333</f>
        <v>107164.93333333329</v>
      </c>
      <c r="AB33" s="31">
        <f>'[1]Sheet 1'!$P$319+46322</f>
        <v>93238.599999999991</v>
      </c>
      <c r="AC33" s="31">
        <f>'[1]Sheet 1'!$P$319+416255.1</f>
        <v>463171.69999999995</v>
      </c>
      <c r="AD33" s="31">
        <f>'[1]Sheet 1'!$P$319+361033.4</f>
        <v>407950</v>
      </c>
      <c r="AE33" s="31">
        <f>'[1]Sheet 1'!$P$319+229183.1</f>
        <v>276099.7</v>
      </c>
      <c r="AF33" s="31">
        <f>'[1]Sheet 1'!$P$319+23934.6923076923</f>
        <v>70851.292307692289</v>
      </c>
      <c r="AG33" s="29">
        <v>0</v>
      </c>
      <c r="AH33" s="31">
        <f>'[1]Sheet 1'!$P$319+99191.7230769231</f>
        <v>146108.32307692309</v>
      </c>
      <c r="AI33" s="31">
        <f>'[1]Sheet 1'!$P$319+266753.388888889</f>
        <v>313669.98888888897</v>
      </c>
      <c r="AJ33" s="31">
        <f>'[1]Sheet 1'!$P$319+15163.5384615385</f>
        <v>62080.138461538489</v>
      </c>
      <c r="AK33" s="31">
        <f>'[1]Sheet 1'!$P$319+91009.9230769231</f>
        <v>137926.5230769231</v>
      </c>
      <c r="AL33" s="31">
        <f>'[1]Sheet 1'!$P$319+85825.4267399267</f>
        <v>132742.02673992669</v>
      </c>
      <c r="AM33" s="31">
        <f>'[1]Sheet 1'!$P$319+6802.38461538462</f>
        <v>53718.984615384608</v>
      </c>
      <c r="AN33" s="31">
        <f>'[1]Sheet 1'!$P$319+90972.8424908425</f>
        <v>137889.44249084248</v>
      </c>
      <c r="AO33" s="31">
        <f>'[1]Sheet 1'!$P$319+72292.1428571429</f>
        <v>119208.74285714289</v>
      </c>
      <c r="AP33" s="31">
        <f>'[1]Sheet 1'!$P$319+20470.4926739927</f>
        <v>67387.092673992694</v>
      </c>
    </row>
    <row r="34" spans="2:42" x14ac:dyDescent="0.25">
      <c r="B34" s="29" t="str">
        <f>'Flujo multimodal marítimo NUTs'!B35</f>
        <v>NL32</v>
      </c>
      <c r="C34" s="31">
        <f>'[1]Sheet 1'!$P$329+48220.8461538462</f>
        <v>141247.8666666667</v>
      </c>
      <c r="D34" s="31">
        <f>'[1]Sheet 1'!$P$329+38609.2307692308</f>
        <v>131636.25128205132</v>
      </c>
      <c r="E34" s="31">
        <f>'[1]Sheet 1'!$P$329+41643.4615384615</f>
        <v>134670.48205128202</v>
      </c>
      <c r="F34" s="31">
        <f>'[1]Sheet 1'!$P$329+30750.3846153846</f>
        <v>123777.40512820511</v>
      </c>
      <c r="G34" s="31">
        <f>'[1]Sheet 1'!$P$329+62550.4615384615</f>
        <v>155577.48205128202</v>
      </c>
      <c r="H34" s="31">
        <f>'[1]Sheet 1'!$P$329+128339.772893773</f>
        <v>221366.7934065935</v>
      </c>
      <c r="I34" s="31">
        <f>'[1]Sheet 1'!$P$329+61886.0769230769</f>
        <v>154913.09743589742</v>
      </c>
      <c r="J34" s="31">
        <f>'[1]Sheet 1'!$P$329+119483.846153846</f>
        <v>212510.86666666652</v>
      </c>
      <c r="K34" s="31">
        <f>'[1]Sheet 1'!$P$329+569816.621794872</f>
        <v>662843.64230769244</v>
      </c>
      <c r="L34" s="31">
        <f>'[1]Sheet 1'!$P$329+94192.9230769231</f>
        <v>187219.94358974363</v>
      </c>
      <c r="M34" s="31">
        <f>'[1]Sheet 1'!$P$329+96957</f>
        <v>189984.02051282051</v>
      </c>
      <c r="N34" s="31">
        <f>'[1]Sheet 1'!$P$329+41683.0769230769</f>
        <v>134710.09743589742</v>
      </c>
      <c r="O34" s="31">
        <f>'[1]Sheet 1'!$P$329+23371.5384615385</f>
        <v>116398.55897435901</v>
      </c>
      <c r="P34" s="31">
        <f>'[1]Sheet 1'!$P$329+169835.769230769</f>
        <v>262862.78974358947</v>
      </c>
      <c r="Q34" s="31">
        <f>'[1]Sheet 1'!$P$329+292011.461538462</f>
        <v>385038.48205128254</v>
      </c>
      <c r="R34" s="31">
        <f>'[1]Sheet 1'!$P$329+530224.692307692</f>
        <v>623251.71282051248</v>
      </c>
      <c r="S34" s="31">
        <f>'[1]Sheet 1'!$P$329+175108.538461538</f>
        <v>268135.55897435849</v>
      </c>
      <c r="T34" s="31">
        <f>'[1]Sheet 1'!$P$329+52279.3846153846</f>
        <v>145306.40512820511</v>
      </c>
      <c r="U34" s="31">
        <f>'[1]Sheet 1'!$P$329+90998.3846153846</f>
        <v>184025.40512820511</v>
      </c>
      <c r="V34" s="31">
        <f>'[1]Sheet 1'!$P$329+62813.6666666667</f>
        <v>155840.6871794872</v>
      </c>
      <c r="W34" s="31">
        <f>'[1]Sheet 1'!$P$329+106965.333333333</f>
        <v>199992.35384615351</v>
      </c>
      <c r="X34" s="31">
        <f>'[1]Sheet 1'!$P$329+126092.333333333</f>
        <v>219119.35384615351</v>
      </c>
      <c r="Y34" s="31">
        <f>'[1]Sheet 1'!$P$329+109828.666666667</f>
        <v>202855.68717948752</v>
      </c>
      <c r="Z34" s="31">
        <f>'[1]Sheet 1'!$P$329+67300.6666666667</f>
        <v>160327.6871794872</v>
      </c>
      <c r="AA34" s="31">
        <f>'[1]Sheet 1'!$P$329+60248.3333333333</f>
        <v>153275.35384615383</v>
      </c>
      <c r="AB34" s="31">
        <f>'[1]Sheet 1'!$P$329+46322</f>
        <v>139349.02051282051</v>
      </c>
      <c r="AC34" s="31">
        <f>'[1]Sheet 1'!$P$329+416255.1</f>
        <v>509282.12051282049</v>
      </c>
      <c r="AD34" s="31">
        <f>'[1]Sheet 1'!$P$329+361033.4</f>
        <v>454060.42051282054</v>
      </c>
      <c r="AE34" s="31">
        <f>'[1]Sheet 1'!$P$329+229183.1</f>
        <v>322210.12051282055</v>
      </c>
      <c r="AF34" s="31">
        <f>'[1]Sheet 1'!$P$329+23934.6923076923</f>
        <v>116961.71282051281</v>
      </c>
      <c r="AG34" s="31">
        <f>'[1]Sheet 1'!$P$329+49481.5</f>
        <v>142508.52051282051</v>
      </c>
      <c r="AH34" s="29">
        <v>0</v>
      </c>
      <c r="AI34" s="31">
        <f>'[1]Sheet 1'!$P$329+266753.388888889</f>
        <v>359780.4094017095</v>
      </c>
      <c r="AJ34" s="31">
        <f>'[1]Sheet 1'!$P$329+15163.5384615385</f>
        <v>108190.55897435901</v>
      </c>
      <c r="AK34" s="31">
        <f>'[1]Sheet 1'!$P$329+91009.9230769231</f>
        <v>184036.94358974363</v>
      </c>
      <c r="AL34" s="31">
        <f>'[1]Sheet 1'!$P$329+85825.4267399267</f>
        <v>178852.4472527472</v>
      </c>
      <c r="AM34" s="31">
        <f>'[1]Sheet 1'!$P$329+6802.38461538462</f>
        <v>99829.405128205137</v>
      </c>
      <c r="AN34" s="31">
        <f>'[1]Sheet 1'!$P$329+90972.8424908425</f>
        <v>183999.86300366302</v>
      </c>
      <c r="AO34" s="31">
        <f>'[1]Sheet 1'!$P$329+72292.1428571429</f>
        <v>165319.16336996341</v>
      </c>
      <c r="AP34" s="31">
        <f>'[1]Sheet 1'!$P$329+20470.4926739927</f>
        <v>113497.51318681322</v>
      </c>
    </row>
    <row r="35" spans="2:42" x14ac:dyDescent="0.25">
      <c r="B35" s="29" t="str">
        <f>'Flujo multimodal marítimo NUTs'!B36</f>
        <v>NL33</v>
      </c>
      <c r="C35" s="31">
        <f>'[1]Sheet 1'!$P$342+48220.8461538462</f>
        <v>323157.07264957268</v>
      </c>
      <c r="D35" s="31">
        <f>'[1]Sheet 1'!$P$342+38609.2307692308</f>
        <v>313545.45726495731</v>
      </c>
      <c r="E35" s="31">
        <f>'[1]Sheet 1'!$P$342+41643.4615384615</f>
        <v>316579.688034188</v>
      </c>
      <c r="F35" s="31">
        <f>'[1]Sheet 1'!$P$342+30750.3846153846</f>
        <v>305686.61111111112</v>
      </c>
      <c r="G35" s="31">
        <f>'[1]Sheet 1'!$P$342+62550.4615384615</f>
        <v>337486.688034188</v>
      </c>
      <c r="H35" s="31">
        <f>'[1]Sheet 1'!$P$342+128339.772893773</f>
        <v>403275.99938949948</v>
      </c>
      <c r="I35" s="31">
        <f>'[1]Sheet 1'!$P$342+61886.0769230769</f>
        <v>336822.30341880338</v>
      </c>
      <c r="J35" s="31">
        <f>'[1]Sheet 1'!$P$342+119483.846153846</f>
        <v>394420.07264957251</v>
      </c>
      <c r="K35" s="31">
        <f>'[1]Sheet 1'!$P$342+569816.621794872</f>
        <v>844752.84829059849</v>
      </c>
      <c r="L35" s="31">
        <f>'[1]Sheet 1'!$P$342+94192.9230769231</f>
        <v>369129.14957264962</v>
      </c>
      <c r="M35" s="31">
        <f>'[1]Sheet 1'!$P$342+96957</f>
        <v>371893.2264957265</v>
      </c>
      <c r="N35" s="31">
        <f>'[1]Sheet 1'!$P$342+41683.0769230769</f>
        <v>316619.30341880338</v>
      </c>
      <c r="O35" s="31">
        <f>'[1]Sheet 1'!$P$342+23371.5384615385</f>
        <v>298307.764957265</v>
      </c>
      <c r="P35" s="31">
        <f>'[1]Sheet 1'!$P$342+169835.769230769</f>
        <v>444771.99572649552</v>
      </c>
      <c r="Q35" s="31">
        <f>'[1]Sheet 1'!$P$342+292011.461538462</f>
        <v>566947.68803418847</v>
      </c>
      <c r="R35" s="31">
        <f>'[1]Sheet 1'!$P$342+530224.692307692</f>
        <v>805160.91880341852</v>
      </c>
      <c r="S35" s="31">
        <f>'[1]Sheet 1'!$P$342+175108.538461538</f>
        <v>450044.76495726453</v>
      </c>
      <c r="T35" s="31">
        <f>'[1]Sheet 1'!$P$342+52279.3846153846</f>
        <v>327215.61111111112</v>
      </c>
      <c r="U35" s="31">
        <f>'[1]Sheet 1'!$P$342+90998.3846153846</f>
        <v>365934.61111111112</v>
      </c>
      <c r="V35" s="31">
        <f>'[1]Sheet 1'!$P$342+62813.6666666667</f>
        <v>337749.89316239319</v>
      </c>
      <c r="W35" s="31">
        <f>'[1]Sheet 1'!$P$342+106965.333333333</f>
        <v>381901.55982905952</v>
      </c>
      <c r="X35" s="31">
        <f>'[1]Sheet 1'!$P$342+126092.333333333</f>
        <v>401028.55982905952</v>
      </c>
      <c r="Y35" s="31">
        <f>'[1]Sheet 1'!$P$342+109828.666666667</f>
        <v>384764.89316239348</v>
      </c>
      <c r="Z35" s="31">
        <f>'[1]Sheet 1'!$P$342+67300.6666666667</f>
        <v>342236.89316239319</v>
      </c>
      <c r="AA35" s="31">
        <f>'[1]Sheet 1'!$P$342+60248.3333333333</f>
        <v>335184.55982905981</v>
      </c>
      <c r="AB35" s="31">
        <f>'[1]Sheet 1'!$P$342+46322</f>
        <v>321258.2264957265</v>
      </c>
      <c r="AC35" s="31">
        <f>'[1]Sheet 1'!$P$342+416255.1</f>
        <v>691191.32649572648</v>
      </c>
      <c r="AD35" s="31">
        <f>'[1]Sheet 1'!$P$342+361033.4</f>
        <v>635969.62649572652</v>
      </c>
      <c r="AE35" s="31">
        <f>'[1]Sheet 1'!$P$342+229183.1</f>
        <v>504119.32649572648</v>
      </c>
      <c r="AF35" s="31">
        <f>'[1]Sheet 1'!$P$342+23934.6923076923</f>
        <v>298870.91880341881</v>
      </c>
      <c r="AG35" s="31">
        <f>'[1]Sheet 1'!$P$342+49481.5</f>
        <v>324417.7264957265</v>
      </c>
      <c r="AH35" s="31">
        <f>'[1]Sheet 1'!$P$342+99191.7230769231</f>
        <v>374127.94957264961</v>
      </c>
      <c r="AI35" s="29">
        <v>0</v>
      </c>
      <c r="AJ35" s="31">
        <f>'[1]Sheet 1'!$P$342+15163.5384615385</f>
        <v>290099.764957265</v>
      </c>
      <c r="AK35" s="31">
        <f>'[1]Sheet 1'!$P$342+91009.9230769231</f>
        <v>365946.14957264962</v>
      </c>
      <c r="AL35" s="31">
        <f>'[1]Sheet 1'!$P$342+85825.4267399267</f>
        <v>360761.65323565318</v>
      </c>
      <c r="AM35" s="31">
        <f>'[1]Sheet 1'!$P$342+6802.38461538462</f>
        <v>281738.61111111112</v>
      </c>
      <c r="AN35" s="31">
        <f>'[1]Sheet 1'!$P$342+90972.8424908425</f>
        <v>365909.06898656901</v>
      </c>
      <c r="AO35" s="31">
        <f>'[1]Sheet 1'!$P$342+72292.1428571429</f>
        <v>347228.3693528694</v>
      </c>
      <c r="AP35" s="31">
        <f>'[1]Sheet 1'!$P$342+20470.4926739927</f>
        <v>295406.7191697192</v>
      </c>
    </row>
    <row r="36" spans="2:42" x14ac:dyDescent="0.25">
      <c r="B36" s="29" t="str">
        <f>'Flujo multimodal marítimo NUTs'!B37</f>
        <v>NL34</v>
      </c>
      <c r="C36" s="31">
        <f>'[1]Sheet 1'!$P$345+48220.8461538462</f>
        <v>62655.230769230817</v>
      </c>
      <c r="D36" s="31">
        <f>'[1]Sheet 1'!$P$345+38609.2307692308</f>
        <v>53043.615384615419</v>
      </c>
      <c r="E36" s="31">
        <f>'[1]Sheet 1'!$P$345+41643.4615384615</f>
        <v>56077.84615384612</v>
      </c>
      <c r="F36" s="31">
        <f>'[1]Sheet 1'!$P$345+30750.3846153846</f>
        <v>45184.769230769212</v>
      </c>
      <c r="G36" s="31">
        <f>'[1]Sheet 1'!$P$345+62550.4615384615</f>
        <v>76984.846153846112</v>
      </c>
      <c r="H36" s="31">
        <f>'[1]Sheet 1'!$P$345+128339.772893773</f>
        <v>142774.15750915761</v>
      </c>
      <c r="I36" s="31">
        <f>'[1]Sheet 1'!$P$345+61886.0769230769</f>
        <v>76320.461538461517</v>
      </c>
      <c r="J36" s="31">
        <f>'[1]Sheet 1'!$P$345+119483.846153846</f>
        <v>133918.23076923061</v>
      </c>
      <c r="K36" s="31">
        <f>'[1]Sheet 1'!$P$345+569816.621794872</f>
        <v>584251.00641025661</v>
      </c>
      <c r="L36" s="31">
        <f>'[1]Sheet 1'!$P$345+94192.9230769231</f>
        <v>108627.30769230772</v>
      </c>
      <c r="M36" s="31">
        <f>'[1]Sheet 1'!$P$345+96957</f>
        <v>111391.38461538461</v>
      </c>
      <c r="N36" s="31">
        <f>'[1]Sheet 1'!$P$345+41683.0769230769</f>
        <v>56117.461538461517</v>
      </c>
      <c r="O36" s="31">
        <f>'[1]Sheet 1'!$P$345+23371.5384615385</f>
        <v>37805.923076923114</v>
      </c>
      <c r="P36" s="31">
        <f>'[1]Sheet 1'!$P$345+169835.769230769</f>
        <v>184270.15384615361</v>
      </c>
      <c r="Q36" s="31">
        <f>'[1]Sheet 1'!$P$345+292011.461538462</f>
        <v>306445.84615384665</v>
      </c>
      <c r="R36" s="31">
        <f>'[1]Sheet 1'!$P$345+530224.692307692</f>
        <v>544659.07692307665</v>
      </c>
      <c r="S36" s="31">
        <f>'[1]Sheet 1'!$P$345+175108.538461538</f>
        <v>189542.92307692263</v>
      </c>
      <c r="T36" s="31">
        <f>'[1]Sheet 1'!$P$345+52279.3846153846</f>
        <v>66713.76923076922</v>
      </c>
      <c r="U36" s="31">
        <f>'[1]Sheet 1'!$P$345+90998.3846153846</f>
        <v>105432.76923076921</v>
      </c>
      <c r="V36" s="31">
        <f>'[1]Sheet 1'!$P$345+62813.6666666667</f>
        <v>77248.05128205131</v>
      </c>
      <c r="W36" s="31">
        <f>'[1]Sheet 1'!$P$345+106965.333333333</f>
        <v>121399.7179487176</v>
      </c>
      <c r="X36" s="31">
        <f>'[1]Sheet 1'!$P$345+126092.333333333</f>
        <v>140526.71794871762</v>
      </c>
      <c r="Y36" s="31">
        <f>'[1]Sheet 1'!$P$345+109828.666666667</f>
        <v>124263.05128205162</v>
      </c>
      <c r="Z36" s="31">
        <f>'[1]Sheet 1'!$P$345+67300.6666666667</f>
        <v>81735.05128205131</v>
      </c>
      <c r="AA36" s="31">
        <f>'[1]Sheet 1'!$P$345+60248.3333333333</f>
        <v>74682.717948717909</v>
      </c>
      <c r="AB36" s="31">
        <f>'[1]Sheet 1'!$P$345+46322</f>
        <v>60756.384615384617</v>
      </c>
      <c r="AC36" s="31">
        <f>'[1]Sheet 1'!$P$345+416255.1</f>
        <v>430689.4846153846</v>
      </c>
      <c r="AD36" s="31">
        <f>'[1]Sheet 1'!$P$345+361033.4</f>
        <v>375467.78461538465</v>
      </c>
      <c r="AE36" s="31">
        <f>'[1]Sheet 1'!$P$345+229183.1</f>
        <v>243617.48461538463</v>
      </c>
      <c r="AF36" s="31">
        <f>'[1]Sheet 1'!$P$345+23934.6923076923</f>
        <v>38369.076923076915</v>
      </c>
      <c r="AG36" s="31">
        <f>'[1]Sheet 1'!$P$345+49481.5</f>
        <v>63915.884615384617</v>
      </c>
      <c r="AH36" s="31">
        <f>'[1]Sheet 1'!$P$345+99191.7230769231</f>
        <v>113626.10769230771</v>
      </c>
      <c r="AI36" s="31">
        <f>'[1]Sheet 1'!$P$345+266753.388888889</f>
        <v>281187.77350427362</v>
      </c>
      <c r="AJ36" s="29">
        <v>0</v>
      </c>
      <c r="AK36" s="31">
        <f>'[1]Sheet 1'!$P$345+91009.9230769231</f>
        <v>105444.30769230772</v>
      </c>
      <c r="AL36" s="31">
        <f>'[1]Sheet 1'!$P$345+85825.4267399267</f>
        <v>100259.81135531131</v>
      </c>
      <c r="AM36" s="31">
        <f>'[1]Sheet 1'!$P$345+6802.38461538462</f>
        <v>21236.769230769234</v>
      </c>
      <c r="AN36" s="31">
        <f>'[1]Sheet 1'!$P$345+90972.8424908425</f>
        <v>105407.2271062271</v>
      </c>
      <c r="AO36" s="31">
        <f>'[1]Sheet 1'!$P$345+72292.1428571429</f>
        <v>86726.527472527509</v>
      </c>
      <c r="AP36" s="31">
        <f>'[1]Sheet 1'!$P$345+20470.4926739927</f>
        <v>34904.877289377313</v>
      </c>
    </row>
    <row r="37" spans="2:42" x14ac:dyDescent="0.25">
      <c r="B37" s="29" t="str">
        <f>'Flujo multimodal marítimo NUTs'!B38</f>
        <v>NL41</v>
      </c>
      <c r="C37" s="31">
        <f>'[1]Sheet 1'!$P$350+48220.8461538462</f>
        <v>141154.76923076928</v>
      </c>
      <c r="D37" s="31">
        <f>'[1]Sheet 1'!$P$350+38609.2307692308</f>
        <v>131543.15384615387</v>
      </c>
      <c r="E37" s="31">
        <f>'[1]Sheet 1'!$P$350+41643.4615384615</f>
        <v>134577.38461538457</v>
      </c>
      <c r="F37" s="31">
        <f>'[1]Sheet 1'!$P$350+30750.3846153846</f>
        <v>123684.30769230767</v>
      </c>
      <c r="G37" s="31">
        <f>'[1]Sheet 1'!$P$350+62550.4615384615</f>
        <v>155484.38461538457</v>
      </c>
      <c r="H37" s="31">
        <f>'[1]Sheet 1'!$P$350+128339.772893773</f>
        <v>221273.69597069608</v>
      </c>
      <c r="I37" s="31">
        <f>'[1]Sheet 1'!$P$350+61886.0769230769</f>
        <v>154819.99999999997</v>
      </c>
      <c r="J37" s="31">
        <f>'[1]Sheet 1'!$P$350+119483.846153846</f>
        <v>212417.76923076907</v>
      </c>
      <c r="K37" s="31">
        <f>'[1]Sheet 1'!$P$350+569816.621794872</f>
        <v>662750.54487179511</v>
      </c>
      <c r="L37" s="31">
        <f>'[1]Sheet 1'!$P$350+94192.9230769231</f>
        <v>187126.84615384619</v>
      </c>
      <c r="M37" s="31">
        <f>'[1]Sheet 1'!$P$350+96957</f>
        <v>189890.92307692306</v>
      </c>
      <c r="N37" s="31">
        <f>'[1]Sheet 1'!$P$350+41683.0769230769</f>
        <v>134616.99999999997</v>
      </c>
      <c r="O37" s="31">
        <f>'[1]Sheet 1'!$P$350+23371.5384615385</f>
        <v>116305.46153846158</v>
      </c>
      <c r="P37" s="31">
        <f>'[1]Sheet 1'!$P$350+169835.769230769</f>
        <v>262769.69230769208</v>
      </c>
      <c r="Q37" s="31">
        <f>'[1]Sheet 1'!$P$350+292011.461538462</f>
        <v>384945.38461538509</v>
      </c>
      <c r="R37" s="31">
        <f>'[1]Sheet 1'!$P$350+530224.692307692</f>
        <v>623158.61538461514</v>
      </c>
      <c r="S37" s="31">
        <f>'[1]Sheet 1'!$P$350+175108.538461538</f>
        <v>268042.4615384611</v>
      </c>
      <c r="T37" s="31">
        <f>'[1]Sheet 1'!$P$350+52279.3846153846</f>
        <v>145213.30769230769</v>
      </c>
      <c r="U37" s="31">
        <f>'[1]Sheet 1'!$P$350+90998.3846153846</f>
        <v>183932.30769230769</v>
      </c>
      <c r="V37" s="31">
        <f>'[1]Sheet 1'!$P$350+62813.6666666667</f>
        <v>155747.58974358978</v>
      </c>
      <c r="W37" s="31">
        <f>'[1]Sheet 1'!$P$350+106965.333333333</f>
        <v>199899.25641025609</v>
      </c>
      <c r="X37" s="31">
        <f>'[1]Sheet 1'!$P$350+126092.333333333</f>
        <v>219026.25641025609</v>
      </c>
      <c r="Y37" s="31">
        <f>'[1]Sheet 1'!$P$350+109828.666666667</f>
        <v>202762.5897435901</v>
      </c>
      <c r="Z37" s="31">
        <f>'[1]Sheet 1'!$P$350+67300.6666666667</f>
        <v>160234.58974358978</v>
      </c>
      <c r="AA37" s="31">
        <f>'[1]Sheet 1'!$P$350+60248.3333333333</f>
        <v>153182.25641025638</v>
      </c>
      <c r="AB37" s="31">
        <f>'[1]Sheet 1'!$P$350+46322</f>
        <v>139255.92307692306</v>
      </c>
      <c r="AC37" s="31">
        <f>'[1]Sheet 1'!$P$350+416255.1</f>
        <v>509189.02307692304</v>
      </c>
      <c r="AD37" s="31">
        <f>'[1]Sheet 1'!$P$350+361033.4</f>
        <v>453967.32307692309</v>
      </c>
      <c r="AE37" s="31">
        <f>'[1]Sheet 1'!$P$350+229183.1</f>
        <v>322117.0230769231</v>
      </c>
      <c r="AF37" s="31">
        <f>'[1]Sheet 1'!$P$350+23934.6923076923</f>
        <v>116868.61538461538</v>
      </c>
      <c r="AG37" s="31">
        <f>'[1]Sheet 1'!$P$350+49481.5</f>
        <v>142415.42307692306</v>
      </c>
      <c r="AH37" s="31">
        <f>'[1]Sheet 1'!$P$350+99191.7230769231</f>
        <v>192125.64615384617</v>
      </c>
      <c r="AI37" s="31">
        <f>'[1]Sheet 1'!$P$350+266753.388888889</f>
        <v>359687.31196581206</v>
      </c>
      <c r="AJ37" s="31">
        <f>'[1]Sheet 1'!$P$350+15163.5384615385</f>
        <v>108097.46153846158</v>
      </c>
      <c r="AK37" s="29">
        <v>0</v>
      </c>
      <c r="AL37" s="31">
        <f>'[1]Sheet 1'!$P$350+85825.4267399267</f>
        <v>178759.34981684978</v>
      </c>
      <c r="AM37" s="31">
        <f>'[1]Sheet 1'!$P$350+6802.38461538462</f>
        <v>99736.307692307702</v>
      </c>
      <c r="AN37" s="31">
        <f>'[1]Sheet 1'!$P$350+90972.8424908425</f>
        <v>183906.76556776557</v>
      </c>
      <c r="AO37" s="31">
        <f>'[1]Sheet 1'!$P$350+72292.1428571429</f>
        <v>165226.06593406596</v>
      </c>
      <c r="AP37" s="31">
        <f>'[1]Sheet 1'!$P$350+20470.4926739927</f>
        <v>113404.41575091578</v>
      </c>
    </row>
    <row r="38" spans="2:42" x14ac:dyDescent="0.25">
      <c r="B38" s="29" t="str">
        <f>'Flujo multimodal marítimo NUTs'!B39</f>
        <v>PT11</v>
      </c>
      <c r="C38" s="31">
        <f>'[1]Sheet 1'!$P$365+48220.8461538462</f>
        <v>130586.4212454213</v>
      </c>
      <c r="D38" s="31">
        <f>'[1]Sheet 1'!$P$365+38609.2307692308</f>
        <v>120974.80586080591</v>
      </c>
      <c r="E38" s="31">
        <f>'[1]Sheet 1'!$P$365+41643.4615384615</f>
        <v>124009.0366300366</v>
      </c>
      <c r="F38" s="31">
        <f>'[1]Sheet 1'!$P$365+30750.3846153846</f>
        <v>113115.95970695969</v>
      </c>
      <c r="G38" s="31">
        <f>'[1]Sheet 1'!$P$365+62550.4615384615</f>
        <v>144916.0366300366</v>
      </c>
      <c r="H38" s="31">
        <f>'[1]Sheet 1'!$P$365+128339.772893773</f>
        <v>210705.34798534808</v>
      </c>
      <c r="I38" s="31">
        <f>'[1]Sheet 1'!$P$365+61886.0769230769</f>
        <v>144251.65201465201</v>
      </c>
      <c r="J38" s="31">
        <f>'[1]Sheet 1'!$P$365+119483.846153846</f>
        <v>201849.42124542111</v>
      </c>
      <c r="K38" s="31">
        <f>'[1]Sheet 1'!$P$365+569816.621794872</f>
        <v>652182.19688644703</v>
      </c>
      <c r="L38" s="31">
        <f>'[1]Sheet 1'!$P$365+94192.9230769231</f>
        <v>176558.49816849822</v>
      </c>
      <c r="M38" s="31">
        <f>'[1]Sheet 1'!$P$365+96957</f>
        <v>179322.5750915751</v>
      </c>
      <c r="N38" s="31">
        <f>'[1]Sheet 1'!$P$365+41683.0769230769</f>
        <v>124048.65201465201</v>
      </c>
      <c r="O38" s="31">
        <f>'[1]Sheet 1'!$P$365+23371.5384615385</f>
        <v>105737.1135531136</v>
      </c>
      <c r="P38" s="31">
        <f>'[1]Sheet 1'!$P$365+169835.769230769</f>
        <v>252201.34432234408</v>
      </c>
      <c r="Q38" s="31">
        <f>'[1]Sheet 1'!$P$365+292011.461538462</f>
        <v>374377.03663003712</v>
      </c>
      <c r="R38" s="31">
        <f>'[1]Sheet 1'!$P$365+530224.692307692</f>
        <v>612590.26739926706</v>
      </c>
      <c r="S38" s="31">
        <f>'[1]Sheet 1'!$P$365+175108.538461538</f>
        <v>257474.1135531131</v>
      </c>
      <c r="T38" s="31">
        <f>'[1]Sheet 1'!$P$365+52279.3846153846</f>
        <v>134644.95970695969</v>
      </c>
      <c r="U38" s="31">
        <f>'[1]Sheet 1'!$P$365+90998.3846153846</f>
        <v>173363.95970695969</v>
      </c>
      <c r="V38" s="31">
        <f>'[1]Sheet 1'!$P$365+62813.6666666667</f>
        <v>145179.24175824178</v>
      </c>
      <c r="W38" s="31">
        <f>'[1]Sheet 1'!$P$365+106965.333333333</f>
        <v>189330.90842490809</v>
      </c>
      <c r="X38" s="31">
        <f>'[1]Sheet 1'!$P$365+126092.333333333</f>
        <v>208457.90842490809</v>
      </c>
      <c r="Y38" s="31">
        <f>'[1]Sheet 1'!$P$365+109828.666666667</f>
        <v>192194.2417582421</v>
      </c>
      <c r="Z38" s="31">
        <f>'[1]Sheet 1'!$P$365+67300.6666666667</f>
        <v>149666.24175824178</v>
      </c>
      <c r="AA38" s="31">
        <f>'[1]Sheet 1'!$P$365+60248.3333333333</f>
        <v>142613.90842490841</v>
      </c>
      <c r="AB38" s="31">
        <f>'[1]Sheet 1'!$P$365+46322</f>
        <v>128687.5750915751</v>
      </c>
      <c r="AC38" s="31">
        <f>'[1]Sheet 1'!$P$365+416255.1</f>
        <v>498620.67509157507</v>
      </c>
      <c r="AD38" s="31">
        <f>'[1]Sheet 1'!$P$365+361033.4</f>
        <v>443398.97509157512</v>
      </c>
      <c r="AE38" s="31">
        <f>'[1]Sheet 1'!$P$365+229183.1</f>
        <v>311548.67509157513</v>
      </c>
      <c r="AF38" s="31">
        <f>'[1]Sheet 1'!$P$365+23934.6923076923</f>
        <v>106300.2673992674</v>
      </c>
      <c r="AG38" s="31">
        <f>'[1]Sheet 1'!$P$365+49481.5</f>
        <v>131847.0750915751</v>
      </c>
      <c r="AH38" s="31">
        <f>'[1]Sheet 1'!$P$365+99191.7230769231</f>
        <v>181557.29816849821</v>
      </c>
      <c r="AI38" s="31">
        <f>'[1]Sheet 1'!$P$365+266753.388888889</f>
        <v>349118.96398046409</v>
      </c>
      <c r="AJ38" s="31">
        <f>'[1]Sheet 1'!$P$365+15163.5384615385</f>
        <v>97529.113553113595</v>
      </c>
      <c r="AK38" s="31">
        <f>'[1]Sheet 1'!$P$365+91009.9230769231</f>
        <v>173375.49816849822</v>
      </c>
      <c r="AL38" s="29">
        <v>0</v>
      </c>
      <c r="AM38" s="31">
        <f>'[1]Sheet 1'!$P$365+6802.38461538462</f>
        <v>89167.959706959722</v>
      </c>
      <c r="AN38" s="31">
        <f>'[1]Sheet 1'!$P$365+90972.8424908425</f>
        <v>173338.41758241761</v>
      </c>
      <c r="AO38" s="31">
        <f>'[1]Sheet 1'!$P$365+72292.1428571429</f>
        <v>154657.717948718</v>
      </c>
      <c r="AP38" s="31">
        <f>'[1]Sheet 1'!$P$365+20470.4926739927</f>
        <v>102836.0677655678</v>
      </c>
    </row>
    <row r="39" spans="2:42" x14ac:dyDescent="0.25">
      <c r="B39" s="29" t="str">
        <f>'Flujo multimodal marítimo NUTs'!B40</f>
        <v>PT15</v>
      </c>
      <c r="C39" s="31">
        <f>'[1]Sheet 1'!$P$366+48220.8461538462</f>
        <v>53919.538461538505</v>
      </c>
      <c r="D39" s="31">
        <f>'[1]Sheet 1'!$P$366+38609.2307692308</f>
        <v>44307.923076923107</v>
      </c>
      <c r="E39" s="31">
        <f>'[1]Sheet 1'!$P$366+41643.4615384615</f>
        <v>47342.153846153808</v>
      </c>
      <c r="F39" s="31">
        <f>'[1]Sheet 1'!$P$366+30750.3846153846</f>
        <v>36449.076923076907</v>
      </c>
      <c r="G39" s="31">
        <f>'[1]Sheet 1'!$P$366+62550.4615384615</f>
        <v>68249.153846153815</v>
      </c>
      <c r="H39" s="31">
        <f>'[1]Sheet 1'!$P$366+128339.772893773</f>
        <v>134038.4652014653</v>
      </c>
      <c r="I39" s="31">
        <f>'[1]Sheet 1'!$P$366+61886.0769230769</f>
        <v>67584.769230769205</v>
      </c>
      <c r="J39" s="31">
        <f>'[1]Sheet 1'!$P$366+119483.846153846</f>
        <v>125182.53846153831</v>
      </c>
      <c r="K39" s="31">
        <f>'[1]Sheet 1'!$P$366+569816.621794872</f>
        <v>575515.31410256424</v>
      </c>
      <c r="L39" s="31">
        <f>'[1]Sheet 1'!$P$366+94192.9230769231</f>
        <v>99891.615384615419</v>
      </c>
      <c r="M39" s="31">
        <f>'[1]Sheet 1'!$P$366+96957</f>
        <v>102655.69230769231</v>
      </c>
      <c r="N39" s="31">
        <f>'[1]Sheet 1'!$P$366+41683.0769230769</f>
        <v>47381.769230769205</v>
      </c>
      <c r="O39" s="31">
        <f>'[1]Sheet 1'!$P$366+23371.5384615385</f>
        <v>29070.23076923081</v>
      </c>
      <c r="P39" s="31">
        <f>'[1]Sheet 1'!$P$366+169835.769230769</f>
        <v>175534.4615384613</v>
      </c>
      <c r="Q39" s="31">
        <f>'[1]Sheet 1'!$P$366+292011.461538462</f>
        <v>297710.15384615434</v>
      </c>
      <c r="R39" s="31">
        <f>'[1]Sheet 1'!$P$366+530224.692307692</f>
        <v>535923.38461538428</v>
      </c>
      <c r="S39" s="31">
        <f>'[1]Sheet 1'!$P$366+175108.538461538</f>
        <v>180807.23076923031</v>
      </c>
      <c r="T39" s="31">
        <f>'[1]Sheet 1'!$P$366+52279.3846153846</f>
        <v>57978.076923076907</v>
      </c>
      <c r="U39" s="31">
        <f>'[1]Sheet 1'!$P$366+90998.3846153846</f>
        <v>96697.076923076907</v>
      </c>
      <c r="V39" s="31">
        <f>'[1]Sheet 1'!$P$366+62813.6666666667</f>
        <v>68512.358974359013</v>
      </c>
      <c r="W39" s="31">
        <f>'[1]Sheet 1'!$P$366+106965.333333333</f>
        <v>112664.02564102531</v>
      </c>
      <c r="X39" s="31">
        <f>'[1]Sheet 1'!$P$366+126092.333333333</f>
        <v>131791.02564102531</v>
      </c>
      <c r="Y39" s="31">
        <f>'[1]Sheet 1'!$P$366+109828.666666667</f>
        <v>115527.35897435932</v>
      </c>
      <c r="Z39" s="31">
        <f>'[1]Sheet 1'!$P$366+67300.6666666667</f>
        <v>72999.358974359013</v>
      </c>
      <c r="AA39" s="31">
        <f>'[1]Sheet 1'!$P$366+60248.3333333333</f>
        <v>65947.025641025612</v>
      </c>
      <c r="AB39" s="31">
        <f>'[1]Sheet 1'!$P$366+46322</f>
        <v>52020.692307692305</v>
      </c>
      <c r="AC39" s="31">
        <f>'[1]Sheet 1'!$P$366+416255.1</f>
        <v>421953.79230769229</v>
      </c>
      <c r="AD39" s="31">
        <f>'[1]Sheet 1'!$P$366+361033.4</f>
        <v>366732.09230769234</v>
      </c>
      <c r="AE39" s="31">
        <f>'[1]Sheet 1'!$P$366+229183.1</f>
        <v>234881.79230769232</v>
      </c>
      <c r="AF39" s="31">
        <f>'[1]Sheet 1'!$P$366+23934.6923076923</f>
        <v>29633.38461538461</v>
      </c>
      <c r="AG39" s="31">
        <f>'[1]Sheet 1'!$P$366+49481.5</f>
        <v>55180.192307692305</v>
      </c>
      <c r="AH39" s="31">
        <f>'[1]Sheet 1'!$P$366+99191.7230769231</f>
        <v>104890.41538461541</v>
      </c>
      <c r="AI39" s="31">
        <f>'[1]Sheet 1'!$P$366+266753.388888889</f>
        <v>272452.0811965813</v>
      </c>
      <c r="AJ39" s="31">
        <f>'[1]Sheet 1'!$P$366+15163.5384615385</f>
        <v>20862.230769230806</v>
      </c>
      <c r="AK39" s="31">
        <f>'[1]Sheet 1'!$P$366+91009.9230769231</f>
        <v>96708.615384615419</v>
      </c>
      <c r="AL39" s="31">
        <f>'[1]Sheet 1'!$P$366+85825.4267399267</f>
        <v>91524.11904761901</v>
      </c>
      <c r="AM39" s="29">
        <v>0</v>
      </c>
      <c r="AN39" s="31">
        <f>'[1]Sheet 1'!$P$366+90972.8424908425</f>
        <v>96671.534798534805</v>
      </c>
      <c r="AO39" s="31">
        <f>'[1]Sheet 1'!$P$366+72292.1428571429</f>
        <v>77990.835164835211</v>
      </c>
      <c r="AP39" s="31">
        <f>'[1]Sheet 1'!$P$366+20470.4926739927</f>
        <v>26169.184981685008</v>
      </c>
    </row>
    <row r="40" spans="2:42" x14ac:dyDescent="0.25">
      <c r="B40" s="29" t="str">
        <f>'Flujo multimodal marítimo NUTs'!B41</f>
        <v>PT16</v>
      </c>
      <c r="C40" s="31">
        <f>'[1]Sheet 1'!$P$386+48220.8461538462</f>
        <v>148202.35897435903</v>
      </c>
      <c r="D40" s="31">
        <f>'[1]Sheet 1'!$P$386+38609.2307692308</f>
        <v>138590.74358974362</v>
      </c>
      <c r="E40" s="31">
        <f>'[1]Sheet 1'!$P$386+41643.4615384615</f>
        <v>141624.97435897432</v>
      </c>
      <c r="F40" s="31">
        <f>'[1]Sheet 1'!$P$386+30750.3846153846</f>
        <v>130731.89743589742</v>
      </c>
      <c r="G40" s="31">
        <f>'[1]Sheet 1'!$P$386+62550.4615384615</f>
        <v>162531.97435897432</v>
      </c>
      <c r="H40" s="31">
        <f>'[1]Sheet 1'!$P$386+128339.772893773</f>
        <v>228321.28571428583</v>
      </c>
      <c r="I40" s="31">
        <f>'[1]Sheet 1'!$P$386+61886.0769230769</f>
        <v>161867.58974358972</v>
      </c>
      <c r="J40" s="31">
        <f>'[1]Sheet 1'!$P$386+119483.846153846</f>
        <v>219465.35897435882</v>
      </c>
      <c r="K40" s="31">
        <f>'[1]Sheet 1'!$P$386+569816.621794872</f>
        <v>669798.13461538486</v>
      </c>
      <c r="L40" s="31">
        <f>'[1]Sheet 1'!$P$386+94192.9230769231</f>
        <v>194174.43589743593</v>
      </c>
      <c r="M40" s="31">
        <f>'[1]Sheet 1'!$P$386+96957</f>
        <v>196938.51282051281</v>
      </c>
      <c r="N40" s="31">
        <f>'[1]Sheet 1'!$P$386+41683.0769230769</f>
        <v>141664.58974358972</v>
      </c>
      <c r="O40" s="31">
        <f>'[1]Sheet 1'!$P$386+23371.5384615385</f>
        <v>123353.05128205132</v>
      </c>
      <c r="P40" s="31">
        <f>'[1]Sheet 1'!$P$386+169835.769230769</f>
        <v>269817.28205128183</v>
      </c>
      <c r="Q40" s="31">
        <f>'[1]Sheet 1'!$P$386+292011.461538462</f>
        <v>391992.97435897484</v>
      </c>
      <c r="R40" s="31">
        <f>'[1]Sheet 1'!$P$386+530224.692307692</f>
        <v>630206.20512820489</v>
      </c>
      <c r="S40" s="31">
        <f>'[1]Sheet 1'!$P$386+175108.538461538</f>
        <v>275090.05128205084</v>
      </c>
      <c r="T40" s="31">
        <f>'[1]Sheet 1'!$P$386+52279.3846153846</f>
        <v>152260.89743589744</v>
      </c>
      <c r="U40" s="31">
        <f>'[1]Sheet 1'!$P$386+90998.3846153846</f>
        <v>190979.89743589744</v>
      </c>
      <c r="V40" s="31">
        <f>'[1]Sheet 1'!$P$386+62813.6666666667</f>
        <v>162795.17948717953</v>
      </c>
      <c r="W40" s="31">
        <f>'[1]Sheet 1'!$P$386+106965.333333333</f>
        <v>206946.84615384584</v>
      </c>
      <c r="X40" s="31">
        <f>'[1]Sheet 1'!$P$386+126092.333333333</f>
        <v>226073.84615384584</v>
      </c>
      <c r="Y40" s="31">
        <f>'[1]Sheet 1'!$P$386+109828.666666667</f>
        <v>209810.17948717985</v>
      </c>
      <c r="Z40" s="31">
        <f>'[1]Sheet 1'!$P$386+67300.6666666667</f>
        <v>167282.17948717953</v>
      </c>
      <c r="AA40" s="31">
        <f>'[1]Sheet 1'!$P$386+60248.3333333333</f>
        <v>160229.84615384613</v>
      </c>
      <c r="AB40" s="31">
        <f>'[1]Sheet 1'!$P$386+46322</f>
        <v>146303.51282051281</v>
      </c>
      <c r="AC40" s="31">
        <f>'[1]Sheet 1'!$P$386+416255.1</f>
        <v>516236.61282051279</v>
      </c>
      <c r="AD40" s="31">
        <f>'[1]Sheet 1'!$P$386+361033.4</f>
        <v>461014.91282051284</v>
      </c>
      <c r="AE40" s="31">
        <f>'[1]Sheet 1'!$P$386+229183.1</f>
        <v>329164.61282051285</v>
      </c>
      <c r="AF40" s="31">
        <f>'[1]Sheet 1'!$P$386+23934.6923076923</f>
        <v>123916.20512820513</v>
      </c>
      <c r="AG40" s="31">
        <f>'[1]Sheet 1'!$P$386+49481.5</f>
        <v>149463.01282051281</v>
      </c>
      <c r="AH40" s="31">
        <f>'[1]Sheet 1'!$P$386+99191.7230769231</f>
        <v>199173.23589743592</v>
      </c>
      <c r="AI40" s="31">
        <f>'[1]Sheet 1'!$P$386+266753.388888889</f>
        <v>366734.90170940181</v>
      </c>
      <c r="AJ40" s="31">
        <f>'[1]Sheet 1'!$P$386+15163.5384615385</f>
        <v>115145.05128205132</v>
      </c>
      <c r="AK40" s="31">
        <f>'[1]Sheet 1'!$P$386+91009.9230769231</f>
        <v>190991.43589743593</v>
      </c>
      <c r="AL40" s="31">
        <f>'[1]Sheet 1'!$P$386+85825.4267399267</f>
        <v>185806.93956043952</v>
      </c>
      <c r="AM40" s="31">
        <f>'[1]Sheet 1'!$P$386+6802.38461538462</f>
        <v>106783.89743589745</v>
      </c>
      <c r="AN40" s="29">
        <v>0</v>
      </c>
      <c r="AO40" s="31">
        <f>'[1]Sheet 1'!$P$386+72292.1428571429</f>
        <v>172273.65567765571</v>
      </c>
      <c r="AP40" s="31">
        <f>'[1]Sheet 1'!$P$386+20470.4926739927</f>
        <v>120452.00549450553</v>
      </c>
    </row>
    <row r="41" spans="2:42" x14ac:dyDescent="0.25">
      <c r="B41" s="29" t="str">
        <f>'Flujo multimodal marítimo NUTs'!B42</f>
        <v>PT17</v>
      </c>
      <c r="C41" s="31">
        <f>'[1]Sheet 1'!$P$390+48220.8461538462</f>
        <v>115199.3461538462</v>
      </c>
      <c r="D41" s="31">
        <f>'[1]Sheet 1'!$P$390+38609.2307692308</f>
        <v>105587.73076923081</v>
      </c>
      <c r="E41" s="31">
        <f>'[1]Sheet 1'!$P$390+41643.4615384615</f>
        <v>108621.9615384615</v>
      </c>
      <c r="F41" s="31">
        <f>'[1]Sheet 1'!$P$390+30750.3846153846</f>
        <v>97728.884615384595</v>
      </c>
      <c r="G41" s="31">
        <f>'[1]Sheet 1'!$P$390+62550.4615384615</f>
        <v>129528.9615384615</v>
      </c>
      <c r="H41" s="31">
        <f>'[1]Sheet 1'!$P$390+128339.772893773</f>
        <v>195318.27289377298</v>
      </c>
      <c r="I41" s="31">
        <f>'[1]Sheet 1'!$P$390+61886.0769230769</f>
        <v>128864.57692307691</v>
      </c>
      <c r="J41" s="31">
        <f>'[1]Sheet 1'!$P$390+119483.846153846</f>
        <v>186462.34615384601</v>
      </c>
      <c r="K41" s="31">
        <f>'[1]Sheet 1'!$P$390+569816.621794872</f>
        <v>636795.12179487199</v>
      </c>
      <c r="L41" s="31">
        <f>'[1]Sheet 1'!$P$390+94192.9230769231</f>
        <v>161171.42307692312</v>
      </c>
      <c r="M41" s="31">
        <f>'[1]Sheet 1'!$P$390+96957</f>
        <v>163935.5</v>
      </c>
      <c r="N41" s="31">
        <f>'[1]Sheet 1'!$P$390+41683.0769230769</f>
        <v>108661.57692307691</v>
      </c>
      <c r="O41" s="31">
        <f>'[1]Sheet 1'!$P$390+23371.5384615385</f>
        <v>90350.038461538497</v>
      </c>
      <c r="P41" s="31">
        <f>'[1]Sheet 1'!$P$390+169835.769230769</f>
        <v>236814.26923076899</v>
      </c>
      <c r="Q41" s="31">
        <f>'[1]Sheet 1'!$P$390+292011.461538462</f>
        <v>358989.96153846203</v>
      </c>
      <c r="R41" s="31">
        <f>'[1]Sheet 1'!$P$390+530224.692307692</f>
        <v>597203.19230769202</v>
      </c>
      <c r="S41" s="31">
        <f>'[1]Sheet 1'!$P$390+175108.538461538</f>
        <v>242087.038461538</v>
      </c>
      <c r="T41" s="31">
        <f>'[1]Sheet 1'!$P$390+52279.3846153846</f>
        <v>119257.8846153846</v>
      </c>
      <c r="U41" s="31">
        <f>'[1]Sheet 1'!$P$390+90998.3846153846</f>
        <v>157976.8846153846</v>
      </c>
      <c r="V41" s="31">
        <f>'[1]Sheet 1'!$P$390+62813.6666666667</f>
        <v>129792.1666666667</v>
      </c>
      <c r="W41" s="31">
        <f>'[1]Sheet 1'!$P$390+106965.333333333</f>
        <v>173943.83333333299</v>
      </c>
      <c r="X41" s="31">
        <f>'[1]Sheet 1'!$P$390+126092.333333333</f>
        <v>193070.83333333299</v>
      </c>
      <c r="Y41" s="31">
        <f>'[1]Sheet 1'!$P$390+109828.666666667</f>
        <v>176807.16666666701</v>
      </c>
      <c r="Z41" s="31">
        <f>'[1]Sheet 1'!$P$390+67300.6666666667</f>
        <v>134279.16666666669</v>
      </c>
      <c r="AA41" s="31">
        <f>'[1]Sheet 1'!$P$390+60248.3333333333</f>
        <v>127226.8333333333</v>
      </c>
      <c r="AB41" s="31">
        <f>'[1]Sheet 1'!$P$390+46322</f>
        <v>113300.5</v>
      </c>
      <c r="AC41" s="31">
        <f>'[1]Sheet 1'!$P$390+416255.1</f>
        <v>483233.6</v>
      </c>
      <c r="AD41" s="31">
        <f>'[1]Sheet 1'!$P$390+361033.4</f>
        <v>428011.9</v>
      </c>
      <c r="AE41" s="31">
        <f>'[1]Sheet 1'!$P$390+229183.1</f>
        <v>296161.59999999998</v>
      </c>
      <c r="AF41" s="31">
        <f>'[1]Sheet 1'!$P$390+23934.6923076923</f>
        <v>90913.192307692298</v>
      </c>
      <c r="AG41" s="31">
        <f>'[1]Sheet 1'!$P$390+49481.5</f>
        <v>116460</v>
      </c>
      <c r="AH41" s="31">
        <f>'[1]Sheet 1'!$P$390+99191.7230769231</f>
        <v>166170.22307692311</v>
      </c>
      <c r="AI41" s="31">
        <f>'[1]Sheet 1'!$P$390+266753.388888889</f>
        <v>333731.88888888899</v>
      </c>
      <c r="AJ41" s="31">
        <f>'[1]Sheet 1'!$P$390+15163.5384615385</f>
        <v>82142.038461538497</v>
      </c>
      <c r="AK41" s="31">
        <f>'[1]Sheet 1'!$P$390+91009.9230769231</f>
        <v>157988.42307692312</v>
      </c>
      <c r="AL41" s="31">
        <f>'[1]Sheet 1'!$P$390+85825.4267399267</f>
        <v>152803.92673992668</v>
      </c>
      <c r="AM41" s="31">
        <f>'[1]Sheet 1'!$P$390+6802.38461538462</f>
        <v>73780.884615384624</v>
      </c>
      <c r="AN41" s="31">
        <f>'[1]Sheet 1'!$P$390+90972.8424908425</f>
        <v>157951.34249084251</v>
      </c>
      <c r="AO41" s="29">
        <v>0</v>
      </c>
      <c r="AP41" s="31">
        <f>'[1]Sheet 1'!$P$390+20470.4926739927</f>
        <v>87448.992673992703</v>
      </c>
    </row>
    <row r="42" spans="2:42" x14ac:dyDescent="0.25">
      <c r="B42" s="29" t="str">
        <f>'Flujo multimodal marítimo NUTs'!B43</f>
        <v>PT18</v>
      </c>
      <c r="C42" s="31">
        <f>'[1]Sheet 1'!$P$398+48220.8461538462</f>
        <v>71233.190476190532</v>
      </c>
      <c r="D42" s="31">
        <f>'[1]Sheet 1'!$P$398+38609.2307692308</f>
        <v>61621.575091575127</v>
      </c>
      <c r="E42" s="31">
        <f>'[1]Sheet 1'!$P$398+41643.4615384615</f>
        <v>64655.805860805827</v>
      </c>
      <c r="F42" s="31">
        <f>'[1]Sheet 1'!$P$398+30750.3846153846</f>
        <v>53762.728937728927</v>
      </c>
      <c r="G42" s="31">
        <f>'[1]Sheet 1'!$P$398+62550.4615384615</f>
        <v>85562.80586080582</v>
      </c>
      <c r="H42" s="31">
        <f>'[1]Sheet 1'!$P$398+128339.772893773</f>
        <v>151352.11721611733</v>
      </c>
      <c r="I42" s="31">
        <f>'[1]Sheet 1'!$P$398+61886.0769230769</f>
        <v>84898.421245421225</v>
      </c>
      <c r="J42" s="31">
        <f>'[1]Sheet 1'!$P$398+119483.846153846</f>
        <v>142496.19047619033</v>
      </c>
      <c r="K42" s="31">
        <f>'[1]Sheet 1'!$P$398+569816.621794872</f>
        <v>592828.96611721627</v>
      </c>
      <c r="L42" s="31">
        <f>'[1]Sheet 1'!$P$398+94192.9230769231</f>
        <v>117205.26739926744</v>
      </c>
      <c r="M42" s="31">
        <f>'[1]Sheet 1'!$P$398+96957</f>
        <v>119969.34432234432</v>
      </c>
      <c r="N42" s="31">
        <f>'[1]Sheet 1'!$P$398+41683.0769230769</f>
        <v>64695.421245421225</v>
      </c>
      <c r="O42" s="31">
        <f>'[1]Sheet 1'!$P$398+23371.5384615385</f>
        <v>46383.882783882829</v>
      </c>
      <c r="P42" s="31">
        <f>'[1]Sheet 1'!$P$398+169835.769230769</f>
        <v>192848.1135531133</v>
      </c>
      <c r="Q42" s="31">
        <f>'[1]Sheet 1'!$P$398+292011.461538462</f>
        <v>315023.80586080637</v>
      </c>
      <c r="R42" s="31">
        <f>'[1]Sheet 1'!$P$398+530224.692307692</f>
        <v>553237.03663003631</v>
      </c>
      <c r="S42" s="31">
        <f>'[1]Sheet 1'!$P$398+175108.538461538</f>
        <v>198120.88278388232</v>
      </c>
      <c r="T42" s="31">
        <f>'[1]Sheet 1'!$P$398+52279.3846153846</f>
        <v>75291.728937728927</v>
      </c>
      <c r="U42" s="31">
        <f>'[1]Sheet 1'!$P$398+90998.3846153846</f>
        <v>114010.72893772891</v>
      </c>
      <c r="V42" s="31">
        <f>'[1]Sheet 1'!$P$398+62813.6666666667</f>
        <v>85826.010989011033</v>
      </c>
      <c r="W42" s="31">
        <f>'[1]Sheet 1'!$P$398+106965.333333333</f>
        <v>129977.67765567731</v>
      </c>
      <c r="X42" s="31">
        <f>'[1]Sheet 1'!$P$398+126092.333333333</f>
        <v>149104.67765567731</v>
      </c>
      <c r="Y42" s="31">
        <f>'[1]Sheet 1'!$P$398+109828.666666667</f>
        <v>132841.01098901132</v>
      </c>
      <c r="Z42" s="31">
        <f>'[1]Sheet 1'!$P$398+67300.6666666667</f>
        <v>90313.010989011033</v>
      </c>
      <c r="AA42" s="31">
        <f>'[1]Sheet 1'!$P$398+60248.3333333333</f>
        <v>83260.677655677631</v>
      </c>
      <c r="AB42" s="31">
        <f>'[1]Sheet 1'!$P$398+46322</f>
        <v>69334.344322344317</v>
      </c>
      <c r="AC42" s="31">
        <f>'[1]Sheet 1'!$P$398+416255.1</f>
        <v>439267.44432234432</v>
      </c>
      <c r="AD42" s="31">
        <f>'[1]Sheet 1'!$P$398+361033.4</f>
        <v>384045.74432234437</v>
      </c>
      <c r="AE42" s="31">
        <f>'[1]Sheet 1'!$P$398+229183.1</f>
        <v>252195.44432234432</v>
      </c>
      <c r="AF42" s="31">
        <f>'[1]Sheet 1'!$P$398+23934.6923076923</f>
        <v>46947.03663003663</v>
      </c>
      <c r="AG42" s="31">
        <f>'[1]Sheet 1'!$P$398+49481.5</f>
        <v>72493.844322344317</v>
      </c>
      <c r="AH42" s="31">
        <f>'[1]Sheet 1'!$P$398+99191.7230769231</f>
        <v>122204.06739926743</v>
      </c>
      <c r="AI42" s="31">
        <f>'[1]Sheet 1'!$P$398+266753.388888889</f>
        <v>289765.73321123334</v>
      </c>
      <c r="AJ42" s="31">
        <f>'[1]Sheet 1'!$P$398+15163.5384615385</f>
        <v>38175.882783882822</v>
      </c>
      <c r="AK42" s="31">
        <f>'[1]Sheet 1'!$P$398+91009.9230769231</f>
        <v>114022.26739926744</v>
      </c>
      <c r="AL42" s="31">
        <f>'[1]Sheet 1'!$P$398+85825.4267399267</f>
        <v>108837.77106227103</v>
      </c>
      <c r="AM42" s="31">
        <f>'[1]Sheet 1'!$P$398+6802.38461538462</f>
        <v>29814.728937728945</v>
      </c>
      <c r="AN42" s="31">
        <f>'[1]Sheet 1'!$P$398+90972.8424908425</f>
        <v>113985.18681318683</v>
      </c>
      <c r="AO42" s="31">
        <f>'[1]Sheet 1'!$P$398+72292.1428571429</f>
        <v>95304.487179487216</v>
      </c>
      <c r="AP42" s="29">
        <v>0</v>
      </c>
    </row>
    <row r="43" spans="2:42" x14ac:dyDescent="0.25">
      <c r="B43" s="17"/>
    </row>
    <row r="44" spans="2:42" x14ac:dyDescent="0.25">
      <c r="B44" s="17"/>
    </row>
    <row r="45" spans="2:42" x14ac:dyDescent="0.25">
      <c r="B4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topLeftCell="A4" workbookViewId="0"/>
  </sheetViews>
  <sheetFormatPr baseColWidth="10" defaultColWidth="9.140625" defaultRowHeight="15" x14ac:dyDescent="0.25"/>
  <cols>
    <col min="1" max="1" width="19.85546875" customWidth="1"/>
    <col min="2" max="2" width="10.42578125" customWidth="1"/>
    <col min="3" max="3" width="25" customWidth="1"/>
    <col min="4" max="4" width="50.85546875" customWidth="1"/>
    <col min="5" max="5" width="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34" t="s">
        <v>4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0" t="s">
        <v>10</v>
      </c>
      <c r="C15" s="10" t="s">
        <v>11</v>
      </c>
      <c r="D15" s="10" t="s">
        <v>12</v>
      </c>
      <c r="E15" s="10" t="s">
        <v>13</v>
      </c>
    </row>
    <row r="16" spans="1:15" x14ac:dyDescent="0.25">
      <c r="B16" s="14" t="s">
        <v>14</v>
      </c>
      <c r="C16" s="2" t="s">
        <v>15</v>
      </c>
      <c r="D16" s="2" t="s">
        <v>16</v>
      </c>
      <c r="E16" s="2" t="s">
        <v>17</v>
      </c>
    </row>
    <row r="17" spans="2:5" x14ac:dyDescent="0.25">
      <c r="B17" s="13" t="s">
        <v>18</v>
      </c>
      <c r="C17" s="12" t="s">
        <v>15</v>
      </c>
      <c r="D17" s="12" t="s">
        <v>19</v>
      </c>
      <c r="E17" s="12" t="s">
        <v>17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showGridLines="0" workbookViewId="0"/>
  </sheetViews>
  <sheetFormatPr baseColWidth="10" defaultColWidth="9.140625" defaultRowHeight="15" x14ac:dyDescent="0.25"/>
  <cols>
    <col min="2" max="5" width="79.7109375" customWidth="1"/>
  </cols>
  <sheetData>
    <row r="1" spans="1:5" x14ac:dyDescent="0.25">
      <c r="A1" s="1" t="s">
        <v>20</v>
      </c>
    </row>
    <row r="2" spans="1:5" x14ac:dyDescent="0.25">
      <c r="B2" s="15" t="s">
        <v>21</v>
      </c>
      <c r="C2" s="15" t="s">
        <v>22</v>
      </c>
      <c r="D2" s="15" t="s">
        <v>23</v>
      </c>
      <c r="E2" s="15" t="s">
        <v>22</v>
      </c>
    </row>
    <row r="3" spans="1:5" x14ac:dyDescent="0.25">
      <c r="B3" s="16" t="s">
        <v>24</v>
      </c>
      <c r="C3" s="16" t="s">
        <v>25</v>
      </c>
      <c r="D3" s="16" t="s">
        <v>24</v>
      </c>
      <c r="E3" s="16" t="s">
        <v>25</v>
      </c>
    </row>
    <row r="4" spans="1:5" x14ac:dyDescent="0.25">
      <c r="B4" s="2" t="s">
        <v>26</v>
      </c>
      <c r="C4" s="2" t="s">
        <v>27</v>
      </c>
      <c r="D4" s="2" t="s">
        <v>28</v>
      </c>
      <c r="E4" s="2" t="s">
        <v>29</v>
      </c>
    </row>
    <row r="5" spans="1:5" x14ac:dyDescent="0.25">
      <c r="B5" s="12" t="s">
        <v>30</v>
      </c>
      <c r="C5" s="12" t="s">
        <v>31</v>
      </c>
      <c r="D5" s="12" t="s">
        <v>32</v>
      </c>
      <c r="E5" s="12" t="s">
        <v>33</v>
      </c>
    </row>
    <row r="6" spans="1:5" x14ac:dyDescent="0.25">
      <c r="B6" s="2" t="s">
        <v>30</v>
      </c>
      <c r="C6" s="2" t="s">
        <v>31</v>
      </c>
      <c r="D6" s="2" t="s">
        <v>34</v>
      </c>
      <c r="E6" s="2" t="s">
        <v>35</v>
      </c>
    </row>
    <row r="7" spans="1:5" x14ac:dyDescent="0.25">
      <c r="B7" s="12" t="s">
        <v>36</v>
      </c>
      <c r="C7" s="12" t="s">
        <v>37</v>
      </c>
      <c r="D7" s="12" t="s">
        <v>38</v>
      </c>
      <c r="E7" s="12" t="s">
        <v>39</v>
      </c>
    </row>
    <row r="8" spans="1:5" x14ac:dyDescent="0.25">
      <c r="B8" s="2" t="s">
        <v>40</v>
      </c>
      <c r="C8" s="2" t="s">
        <v>41</v>
      </c>
      <c r="D8" s="2" t="s">
        <v>42</v>
      </c>
      <c r="E8" s="2" t="s">
        <v>43</v>
      </c>
    </row>
    <row r="9" spans="1:5" x14ac:dyDescent="0.25">
      <c r="B9" s="12" t="s">
        <v>40</v>
      </c>
      <c r="C9" s="12" t="s">
        <v>41</v>
      </c>
      <c r="D9" s="12" t="s">
        <v>44</v>
      </c>
      <c r="E9" s="12" t="s">
        <v>45</v>
      </c>
    </row>
    <row r="10" spans="1:5" x14ac:dyDescent="0.25">
      <c r="B10" s="2" t="s">
        <v>40</v>
      </c>
      <c r="C10" s="2" t="s">
        <v>41</v>
      </c>
      <c r="D10" s="2" t="s">
        <v>46</v>
      </c>
      <c r="E10" s="2" t="s">
        <v>47</v>
      </c>
    </row>
    <row r="11" spans="1:5" x14ac:dyDescent="0.25">
      <c r="B11" s="12" t="s">
        <v>40</v>
      </c>
      <c r="C11" s="12" t="s">
        <v>41</v>
      </c>
      <c r="D11" s="12" t="s">
        <v>48</v>
      </c>
      <c r="E11" s="12" t="s">
        <v>49</v>
      </c>
    </row>
    <row r="12" spans="1:5" x14ac:dyDescent="0.25">
      <c r="B12" s="2" t="s">
        <v>40</v>
      </c>
      <c r="C12" s="2" t="s">
        <v>41</v>
      </c>
      <c r="D12" s="2" t="s">
        <v>50</v>
      </c>
      <c r="E12" s="2" t="s">
        <v>51</v>
      </c>
    </row>
    <row r="13" spans="1:5" x14ac:dyDescent="0.25">
      <c r="B13" s="12" t="s">
        <v>40</v>
      </c>
      <c r="C13" s="12" t="s">
        <v>41</v>
      </c>
      <c r="D13" s="12" t="s">
        <v>52</v>
      </c>
      <c r="E13" s="12" t="s">
        <v>53</v>
      </c>
    </row>
    <row r="14" spans="1:5" x14ac:dyDescent="0.25">
      <c r="B14" s="2" t="s">
        <v>40</v>
      </c>
      <c r="C14" s="2" t="s">
        <v>41</v>
      </c>
      <c r="D14" s="2" t="s">
        <v>54</v>
      </c>
      <c r="E14" s="2" t="s">
        <v>55</v>
      </c>
    </row>
    <row r="15" spans="1:5" x14ac:dyDescent="0.25">
      <c r="B15" s="12" t="s">
        <v>40</v>
      </c>
      <c r="C15" s="12" t="s">
        <v>41</v>
      </c>
      <c r="D15" s="12" t="s">
        <v>56</v>
      </c>
      <c r="E15" s="12" t="s">
        <v>55</v>
      </c>
    </row>
    <row r="16" spans="1:5" x14ac:dyDescent="0.25">
      <c r="B16" s="2" t="s">
        <v>40</v>
      </c>
      <c r="C16" s="2" t="s">
        <v>41</v>
      </c>
      <c r="D16" s="2" t="s">
        <v>57</v>
      </c>
      <c r="E16" s="2" t="s">
        <v>58</v>
      </c>
    </row>
    <row r="17" spans="2:5" x14ac:dyDescent="0.25">
      <c r="B17" s="12" t="s">
        <v>40</v>
      </c>
      <c r="C17" s="12" t="s">
        <v>41</v>
      </c>
      <c r="D17" s="12" t="s">
        <v>59</v>
      </c>
      <c r="E17" s="12" t="s">
        <v>58</v>
      </c>
    </row>
    <row r="18" spans="2:5" x14ac:dyDescent="0.25">
      <c r="B18" s="2" t="s">
        <v>40</v>
      </c>
      <c r="C18" s="2" t="s">
        <v>41</v>
      </c>
      <c r="D18" s="2" t="s">
        <v>60</v>
      </c>
      <c r="E18" s="2" t="s">
        <v>61</v>
      </c>
    </row>
    <row r="19" spans="2:5" x14ac:dyDescent="0.25">
      <c r="B19" s="12" t="s">
        <v>40</v>
      </c>
      <c r="C19" s="12" t="s">
        <v>41</v>
      </c>
      <c r="D19" s="12" t="s">
        <v>62</v>
      </c>
      <c r="E19" s="12" t="s">
        <v>61</v>
      </c>
    </row>
    <row r="20" spans="2:5" x14ac:dyDescent="0.25">
      <c r="B20" s="2" t="s">
        <v>40</v>
      </c>
      <c r="C20" s="2" t="s">
        <v>41</v>
      </c>
      <c r="D20" s="2" t="s">
        <v>63</v>
      </c>
      <c r="E20" s="2" t="s">
        <v>64</v>
      </c>
    </row>
    <row r="21" spans="2:5" x14ac:dyDescent="0.25">
      <c r="B21" s="12" t="s">
        <v>40</v>
      </c>
      <c r="C21" s="12" t="s">
        <v>41</v>
      </c>
      <c r="D21" s="12" t="s">
        <v>65</v>
      </c>
      <c r="E21" s="12" t="s">
        <v>66</v>
      </c>
    </row>
    <row r="22" spans="2:5" x14ac:dyDescent="0.25">
      <c r="B22" s="2" t="s">
        <v>40</v>
      </c>
      <c r="C22" s="2" t="s">
        <v>41</v>
      </c>
      <c r="D22" s="2" t="s">
        <v>67</v>
      </c>
      <c r="E22" s="2" t="s">
        <v>68</v>
      </c>
    </row>
    <row r="23" spans="2:5" x14ac:dyDescent="0.25">
      <c r="B23" s="12" t="s">
        <v>40</v>
      </c>
      <c r="C23" s="12" t="s">
        <v>41</v>
      </c>
      <c r="D23" s="12" t="s">
        <v>69</v>
      </c>
      <c r="E23" s="12" t="s">
        <v>70</v>
      </c>
    </row>
    <row r="24" spans="2:5" x14ac:dyDescent="0.25">
      <c r="B24" s="2" t="s">
        <v>40</v>
      </c>
      <c r="C24" s="2" t="s">
        <v>41</v>
      </c>
      <c r="D24" s="2" t="s">
        <v>71</v>
      </c>
      <c r="E24" s="2" t="s">
        <v>72</v>
      </c>
    </row>
    <row r="25" spans="2:5" x14ac:dyDescent="0.25">
      <c r="B25" s="12" t="s">
        <v>40</v>
      </c>
      <c r="C25" s="12" t="s">
        <v>41</v>
      </c>
      <c r="D25" s="12" t="s">
        <v>73</v>
      </c>
      <c r="E25" s="12" t="s">
        <v>74</v>
      </c>
    </row>
    <row r="26" spans="2:5" x14ac:dyDescent="0.25">
      <c r="B26" s="2" t="s">
        <v>40</v>
      </c>
      <c r="C26" s="2" t="s">
        <v>41</v>
      </c>
      <c r="D26" s="2" t="s">
        <v>75</v>
      </c>
      <c r="E26" s="2" t="s">
        <v>76</v>
      </c>
    </row>
    <row r="27" spans="2:5" x14ac:dyDescent="0.25">
      <c r="B27" s="12" t="s">
        <v>40</v>
      </c>
      <c r="C27" s="12" t="s">
        <v>41</v>
      </c>
      <c r="D27" s="12" t="s">
        <v>77</v>
      </c>
      <c r="E27" s="12" t="s">
        <v>78</v>
      </c>
    </row>
    <row r="28" spans="2:5" x14ac:dyDescent="0.25">
      <c r="B28" s="2" t="s">
        <v>40</v>
      </c>
      <c r="C28" s="2" t="s">
        <v>41</v>
      </c>
      <c r="D28" s="2" t="s">
        <v>79</v>
      </c>
      <c r="E28" s="2" t="s">
        <v>78</v>
      </c>
    </row>
    <row r="29" spans="2:5" x14ac:dyDescent="0.25">
      <c r="B29" s="12" t="s">
        <v>40</v>
      </c>
      <c r="C29" s="12" t="s">
        <v>41</v>
      </c>
      <c r="D29" s="12" t="s">
        <v>80</v>
      </c>
      <c r="E29" s="12" t="s">
        <v>81</v>
      </c>
    </row>
    <row r="30" spans="2:5" x14ac:dyDescent="0.25">
      <c r="B30" s="2" t="s">
        <v>40</v>
      </c>
      <c r="C30" s="2" t="s">
        <v>41</v>
      </c>
      <c r="D30" s="2" t="s">
        <v>82</v>
      </c>
      <c r="E30" s="2" t="s">
        <v>83</v>
      </c>
    </row>
    <row r="31" spans="2:5" x14ac:dyDescent="0.25">
      <c r="B31" s="12" t="s">
        <v>40</v>
      </c>
      <c r="C31" s="12" t="s">
        <v>41</v>
      </c>
      <c r="D31" s="12" t="s">
        <v>84</v>
      </c>
      <c r="E31" s="12" t="s">
        <v>85</v>
      </c>
    </row>
    <row r="32" spans="2:5" x14ac:dyDescent="0.25">
      <c r="B32" s="2" t="s">
        <v>40</v>
      </c>
      <c r="C32" s="2" t="s">
        <v>41</v>
      </c>
      <c r="D32" s="2" t="s">
        <v>86</v>
      </c>
      <c r="E32" s="2" t="s">
        <v>87</v>
      </c>
    </row>
    <row r="33" spans="2:5" x14ac:dyDescent="0.25">
      <c r="B33" s="12" t="s">
        <v>40</v>
      </c>
      <c r="C33" s="12" t="s">
        <v>41</v>
      </c>
      <c r="D33" s="12" t="s">
        <v>88</v>
      </c>
      <c r="E33" s="12" t="s">
        <v>89</v>
      </c>
    </row>
    <row r="34" spans="2:5" x14ac:dyDescent="0.25">
      <c r="B34" s="2" t="s">
        <v>40</v>
      </c>
      <c r="C34" s="2" t="s">
        <v>41</v>
      </c>
      <c r="D34" s="2" t="s">
        <v>90</v>
      </c>
      <c r="E34" s="2" t="s">
        <v>91</v>
      </c>
    </row>
    <row r="35" spans="2:5" x14ac:dyDescent="0.25">
      <c r="B35" s="12" t="s">
        <v>40</v>
      </c>
      <c r="C35" s="12" t="s">
        <v>41</v>
      </c>
      <c r="D35" s="12" t="s">
        <v>92</v>
      </c>
      <c r="E35" s="12" t="s">
        <v>93</v>
      </c>
    </row>
    <row r="36" spans="2:5" x14ac:dyDescent="0.25">
      <c r="B36" s="2" t="s">
        <v>40</v>
      </c>
      <c r="C36" s="2" t="s">
        <v>41</v>
      </c>
      <c r="D36" s="2" t="s">
        <v>94</v>
      </c>
      <c r="E36" s="2" t="s">
        <v>95</v>
      </c>
    </row>
    <row r="37" spans="2:5" x14ac:dyDescent="0.25">
      <c r="B37" s="12" t="s">
        <v>40</v>
      </c>
      <c r="C37" s="12" t="s">
        <v>41</v>
      </c>
      <c r="D37" s="12" t="s">
        <v>96</v>
      </c>
      <c r="E37" s="12" t="s">
        <v>97</v>
      </c>
    </row>
    <row r="38" spans="2:5" x14ac:dyDescent="0.25">
      <c r="B38" s="2" t="s">
        <v>40</v>
      </c>
      <c r="C38" s="2" t="s">
        <v>41</v>
      </c>
      <c r="D38" s="2" t="s">
        <v>98</v>
      </c>
      <c r="E38" s="2" t="s">
        <v>99</v>
      </c>
    </row>
    <row r="39" spans="2:5" x14ac:dyDescent="0.25">
      <c r="B39" s="12" t="s">
        <v>40</v>
      </c>
      <c r="C39" s="12" t="s">
        <v>41</v>
      </c>
      <c r="D39" s="12" t="s">
        <v>100</v>
      </c>
      <c r="E39" s="12" t="s">
        <v>101</v>
      </c>
    </row>
    <row r="40" spans="2:5" x14ac:dyDescent="0.25">
      <c r="B40" s="2" t="s">
        <v>40</v>
      </c>
      <c r="C40" s="2" t="s">
        <v>41</v>
      </c>
      <c r="D40" s="2" t="s">
        <v>102</v>
      </c>
      <c r="E40" s="2" t="s">
        <v>103</v>
      </c>
    </row>
    <row r="41" spans="2:5" x14ac:dyDescent="0.25">
      <c r="B41" s="12" t="s">
        <v>40</v>
      </c>
      <c r="C41" s="12" t="s">
        <v>41</v>
      </c>
      <c r="D41" s="12" t="s">
        <v>104</v>
      </c>
      <c r="E41" s="12" t="s">
        <v>105</v>
      </c>
    </row>
    <row r="42" spans="2:5" x14ac:dyDescent="0.25">
      <c r="B42" s="2" t="s">
        <v>40</v>
      </c>
      <c r="C42" s="2" t="s">
        <v>41</v>
      </c>
      <c r="D42" s="2" t="s">
        <v>106</v>
      </c>
      <c r="E42" s="2" t="s">
        <v>107</v>
      </c>
    </row>
    <row r="43" spans="2:5" x14ac:dyDescent="0.25">
      <c r="B43" s="12" t="s">
        <v>40</v>
      </c>
      <c r="C43" s="12" t="s">
        <v>41</v>
      </c>
      <c r="D43" s="12" t="s">
        <v>108</v>
      </c>
      <c r="E43" s="12" t="s">
        <v>107</v>
      </c>
    </row>
    <row r="44" spans="2:5" x14ac:dyDescent="0.25">
      <c r="B44" s="2" t="s">
        <v>40</v>
      </c>
      <c r="C44" s="2" t="s">
        <v>41</v>
      </c>
      <c r="D44" s="2" t="s">
        <v>109</v>
      </c>
      <c r="E44" s="2" t="s">
        <v>110</v>
      </c>
    </row>
    <row r="45" spans="2:5" x14ac:dyDescent="0.25">
      <c r="B45" s="12" t="s">
        <v>40</v>
      </c>
      <c r="C45" s="12" t="s">
        <v>41</v>
      </c>
      <c r="D45" s="12" t="s">
        <v>111</v>
      </c>
      <c r="E45" s="12" t="s">
        <v>110</v>
      </c>
    </row>
    <row r="46" spans="2:5" x14ac:dyDescent="0.25">
      <c r="B46" s="2" t="s">
        <v>40</v>
      </c>
      <c r="C46" s="2" t="s">
        <v>41</v>
      </c>
      <c r="D46" s="2" t="s">
        <v>112</v>
      </c>
      <c r="E46" s="2" t="s">
        <v>113</v>
      </c>
    </row>
    <row r="47" spans="2:5" x14ac:dyDescent="0.25">
      <c r="B47" s="12" t="s">
        <v>40</v>
      </c>
      <c r="C47" s="12" t="s">
        <v>41</v>
      </c>
      <c r="D47" s="12" t="s">
        <v>114</v>
      </c>
      <c r="E47" s="12" t="s">
        <v>115</v>
      </c>
    </row>
    <row r="48" spans="2:5" x14ac:dyDescent="0.25">
      <c r="B48" s="2" t="s">
        <v>40</v>
      </c>
      <c r="C48" s="2" t="s">
        <v>41</v>
      </c>
      <c r="D48" s="2" t="s">
        <v>116</v>
      </c>
      <c r="E48" s="2" t="s">
        <v>117</v>
      </c>
    </row>
    <row r="49" spans="2:5" x14ac:dyDescent="0.25">
      <c r="B49" s="12" t="s">
        <v>40</v>
      </c>
      <c r="C49" s="12" t="s">
        <v>41</v>
      </c>
      <c r="D49" s="12" t="s">
        <v>118</v>
      </c>
      <c r="E49" s="12" t="s">
        <v>119</v>
      </c>
    </row>
    <row r="50" spans="2:5" x14ac:dyDescent="0.25">
      <c r="B50" s="2" t="s">
        <v>40</v>
      </c>
      <c r="C50" s="2" t="s">
        <v>41</v>
      </c>
      <c r="D50" s="2" t="s">
        <v>120</v>
      </c>
      <c r="E50" s="2" t="s">
        <v>121</v>
      </c>
    </row>
    <row r="51" spans="2:5" x14ac:dyDescent="0.25">
      <c r="B51" s="12" t="s">
        <v>40</v>
      </c>
      <c r="C51" s="12" t="s">
        <v>41</v>
      </c>
      <c r="D51" s="12" t="s">
        <v>122</v>
      </c>
      <c r="E51" s="12" t="s">
        <v>123</v>
      </c>
    </row>
    <row r="52" spans="2:5" x14ac:dyDescent="0.25">
      <c r="B52" s="2" t="s">
        <v>40</v>
      </c>
      <c r="C52" s="2" t="s">
        <v>41</v>
      </c>
      <c r="D52" s="2" t="s">
        <v>124</v>
      </c>
      <c r="E52" s="2" t="s">
        <v>123</v>
      </c>
    </row>
    <row r="53" spans="2:5" x14ac:dyDescent="0.25">
      <c r="B53" s="12" t="s">
        <v>40</v>
      </c>
      <c r="C53" s="12" t="s">
        <v>41</v>
      </c>
      <c r="D53" s="12" t="s">
        <v>125</v>
      </c>
      <c r="E53" s="12" t="s">
        <v>126</v>
      </c>
    </row>
    <row r="54" spans="2:5" x14ac:dyDescent="0.25">
      <c r="B54" s="2" t="s">
        <v>40</v>
      </c>
      <c r="C54" s="2" t="s">
        <v>41</v>
      </c>
      <c r="D54" s="2" t="s">
        <v>127</v>
      </c>
      <c r="E54" s="2" t="s">
        <v>128</v>
      </c>
    </row>
    <row r="55" spans="2:5" x14ac:dyDescent="0.25">
      <c r="B55" s="12" t="s">
        <v>40</v>
      </c>
      <c r="C55" s="12" t="s">
        <v>41</v>
      </c>
      <c r="D55" s="12" t="s">
        <v>129</v>
      </c>
      <c r="E55" s="12" t="s">
        <v>130</v>
      </c>
    </row>
    <row r="56" spans="2:5" x14ac:dyDescent="0.25">
      <c r="B56" s="2" t="s">
        <v>40</v>
      </c>
      <c r="C56" s="2" t="s">
        <v>41</v>
      </c>
      <c r="D56" s="2" t="s">
        <v>131</v>
      </c>
      <c r="E56" s="2" t="s">
        <v>132</v>
      </c>
    </row>
    <row r="57" spans="2:5" x14ac:dyDescent="0.25">
      <c r="B57" s="12" t="s">
        <v>40</v>
      </c>
      <c r="C57" s="12" t="s">
        <v>41</v>
      </c>
      <c r="D57" s="12" t="s">
        <v>133</v>
      </c>
      <c r="E57" s="12" t="s">
        <v>132</v>
      </c>
    </row>
    <row r="58" spans="2:5" x14ac:dyDescent="0.25">
      <c r="B58" s="2" t="s">
        <v>40</v>
      </c>
      <c r="C58" s="2" t="s">
        <v>41</v>
      </c>
      <c r="D58" s="2" t="s">
        <v>134</v>
      </c>
      <c r="E58" s="2" t="s">
        <v>135</v>
      </c>
    </row>
    <row r="59" spans="2:5" x14ac:dyDescent="0.25">
      <c r="B59" s="12" t="s">
        <v>40</v>
      </c>
      <c r="C59" s="12" t="s">
        <v>41</v>
      </c>
      <c r="D59" s="12" t="s">
        <v>136</v>
      </c>
      <c r="E59" s="12" t="s">
        <v>137</v>
      </c>
    </row>
    <row r="60" spans="2:5" x14ac:dyDescent="0.25">
      <c r="B60" s="2" t="s">
        <v>40</v>
      </c>
      <c r="C60" s="2" t="s">
        <v>41</v>
      </c>
      <c r="D60" s="2" t="s">
        <v>138</v>
      </c>
      <c r="E60" s="2" t="s">
        <v>139</v>
      </c>
    </row>
    <row r="61" spans="2:5" x14ac:dyDescent="0.25">
      <c r="B61" s="12" t="s">
        <v>40</v>
      </c>
      <c r="C61" s="12" t="s">
        <v>41</v>
      </c>
      <c r="D61" s="12" t="s">
        <v>140</v>
      </c>
      <c r="E61" s="12" t="s">
        <v>141</v>
      </c>
    </row>
    <row r="62" spans="2:5" x14ac:dyDescent="0.25">
      <c r="B62" s="2" t="s">
        <v>40</v>
      </c>
      <c r="C62" s="2" t="s">
        <v>41</v>
      </c>
      <c r="D62" s="2" t="s">
        <v>142</v>
      </c>
      <c r="E62" s="2" t="s">
        <v>143</v>
      </c>
    </row>
    <row r="63" spans="2:5" x14ac:dyDescent="0.25">
      <c r="B63" s="12" t="s">
        <v>40</v>
      </c>
      <c r="C63" s="12" t="s">
        <v>41</v>
      </c>
      <c r="D63" s="12" t="s">
        <v>144</v>
      </c>
      <c r="E63" s="12" t="s">
        <v>145</v>
      </c>
    </row>
    <row r="64" spans="2:5" x14ac:dyDescent="0.25">
      <c r="B64" s="2" t="s">
        <v>40</v>
      </c>
      <c r="C64" s="2" t="s">
        <v>41</v>
      </c>
      <c r="D64" s="2" t="s">
        <v>146</v>
      </c>
      <c r="E64" s="2" t="s">
        <v>147</v>
      </c>
    </row>
    <row r="65" spans="2:5" x14ac:dyDescent="0.25">
      <c r="B65" s="12" t="s">
        <v>40</v>
      </c>
      <c r="C65" s="12" t="s">
        <v>41</v>
      </c>
      <c r="D65" s="12" t="s">
        <v>148</v>
      </c>
      <c r="E65" s="12" t="s">
        <v>149</v>
      </c>
    </row>
    <row r="66" spans="2:5" x14ac:dyDescent="0.25">
      <c r="B66" s="2" t="s">
        <v>40</v>
      </c>
      <c r="C66" s="2" t="s">
        <v>41</v>
      </c>
      <c r="D66" s="2" t="s">
        <v>150</v>
      </c>
      <c r="E66" s="2" t="s">
        <v>151</v>
      </c>
    </row>
    <row r="67" spans="2:5" x14ac:dyDescent="0.25">
      <c r="B67" s="12" t="s">
        <v>40</v>
      </c>
      <c r="C67" s="12" t="s">
        <v>41</v>
      </c>
      <c r="D67" s="12" t="s">
        <v>152</v>
      </c>
      <c r="E67" s="12" t="s">
        <v>153</v>
      </c>
    </row>
    <row r="68" spans="2:5" x14ac:dyDescent="0.25">
      <c r="B68" s="2" t="s">
        <v>40</v>
      </c>
      <c r="C68" s="2" t="s">
        <v>41</v>
      </c>
      <c r="D68" s="2" t="s">
        <v>154</v>
      </c>
      <c r="E68" s="2" t="s">
        <v>155</v>
      </c>
    </row>
    <row r="69" spans="2:5" x14ac:dyDescent="0.25">
      <c r="B69" s="12" t="s">
        <v>40</v>
      </c>
      <c r="C69" s="12" t="s">
        <v>41</v>
      </c>
      <c r="D69" s="12" t="s">
        <v>156</v>
      </c>
      <c r="E69" s="12" t="s">
        <v>157</v>
      </c>
    </row>
    <row r="70" spans="2:5" x14ac:dyDescent="0.25">
      <c r="B70" s="2" t="s">
        <v>40</v>
      </c>
      <c r="C70" s="2" t="s">
        <v>41</v>
      </c>
      <c r="D70" s="2" t="s">
        <v>158</v>
      </c>
      <c r="E70" s="2" t="s">
        <v>159</v>
      </c>
    </row>
    <row r="71" spans="2:5" x14ac:dyDescent="0.25">
      <c r="B71" s="12" t="s">
        <v>40</v>
      </c>
      <c r="C71" s="12" t="s">
        <v>41</v>
      </c>
      <c r="D71" s="12" t="s">
        <v>160</v>
      </c>
      <c r="E71" s="12" t="s">
        <v>161</v>
      </c>
    </row>
    <row r="72" spans="2:5" x14ac:dyDescent="0.25">
      <c r="B72" s="2" t="s">
        <v>40</v>
      </c>
      <c r="C72" s="2" t="s">
        <v>41</v>
      </c>
      <c r="D72" s="2" t="s">
        <v>162</v>
      </c>
      <c r="E72" s="2" t="s">
        <v>163</v>
      </c>
    </row>
    <row r="73" spans="2:5" x14ac:dyDescent="0.25">
      <c r="B73" s="12" t="s">
        <v>40</v>
      </c>
      <c r="C73" s="12" t="s">
        <v>41</v>
      </c>
      <c r="D73" s="12" t="s">
        <v>164</v>
      </c>
      <c r="E73" s="12" t="s">
        <v>165</v>
      </c>
    </row>
    <row r="74" spans="2:5" x14ac:dyDescent="0.25">
      <c r="B74" s="2" t="s">
        <v>40</v>
      </c>
      <c r="C74" s="2" t="s">
        <v>41</v>
      </c>
      <c r="D74" s="2" t="s">
        <v>166</v>
      </c>
      <c r="E74" s="2" t="s">
        <v>167</v>
      </c>
    </row>
    <row r="75" spans="2:5" x14ac:dyDescent="0.25">
      <c r="B75" s="12" t="s">
        <v>40</v>
      </c>
      <c r="C75" s="12" t="s">
        <v>41</v>
      </c>
      <c r="D75" s="12" t="s">
        <v>168</v>
      </c>
      <c r="E75" s="12" t="s">
        <v>169</v>
      </c>
    </row>
    <row r="76" spans="2:5" x14ac:dyDescent="0.25">
      <c r="B76" s="2" t="s">
        <v>40</v>
      </c>
      <c r="C76" s="2" t="s">
        <v>41</v>
      </c>
      <c r="D76" s="2" t="s">
        <v>170</v>
      </c>
      <c r="E76" s="2" t="s">
        <v>171</v>
      </c>
    </row>
    <row r="77" spans="2:5" x14ac:dyDescent="0.25">
      <c r="B77" s="12" t="s">
        <v>40</v>
      </c>
      <c r="C77" s="12" t="s">
        <v>41</v>
      </c>
      <c r="D77" s="12" t="s">
        <v>172</v>
      </c>
      <c r="E77" s="12" t="s">
        <v>173</v>
      </c>
    </row>
    <row r="78" spans="2:5" x14ac:dyDescent="0.25">
      <c r="B78" s="2" t="s">
        <v>40</v>
      </c>
      <c r="C78" s="2" t="s">
        <v>41</v>
      </c>
      <c r="D78" s="2" t="s">
        <v>174</v>
      </c>
      <c r="E78" s="2" t="s">
        <v>175</v>
      </c>
    </row>
    <row r="79" spans="2:5" x14ac:dyDescent="0.25">
      <c r="B79" s="12" t="s">
        <v>40</v>
      </c>
      <c r="C79" s="12" t="s">
        <v>41</v>
      </c>
      <c r="D79" s="12" t="s">
        <v>176</v>
      </c>
      <c r="E79" s="12" t="s">
        <v>177</v>
      </c>
    </row>
    <row r="80" spans="2:5" x14ac:dyDescent="0.25">
      <c r="B80" s="2" t="s">
        <v>178</v>
      </c>
      <c r="C80" s="2" t="s">
        <v>179</v>
      </c>
      <c r="D80" s="2" t="s">
        <v>180</v>
      </c>
      <c r="E80" s="2" t="s">
        <v>180</v>
      </c>
    </row>
    <row r="81" spans="2:5" x14ac:dyDescent="0.25">
      <c r="B81" s="12" t="s">
        <v>178</v>
      </c>
      <c r="C81" s="12" t="s">
        <v>179</v>
      </c>
      <c r="D81" s="12" t="s">
        <v>181</v>
      </c>
      <c r="E81" s="12" t="s">
        <v>181</v>
      </c>
    </row>
    <row r="82" spans="2:5" x14ac:dyDescent="0.25">
      <c r="B82" s="2" t="s">
        <v>178</v>
      </c>
      <c r="C82" s="2" t="s">
        <v>179</v>
      </c>
      <c r="D82" s="2" t="s">
        <v>182</v>
      </c>
      <c r="E82" s="2" t="s">
        <v>182</v>
      </c>
    </row>
    <row r="83" spans="2:5" x14ac:dyDescent="0.25">
      <c r="B83" s="12" t="s">
        <v>178</v>
      </c>
      <c r="C83" s="12" t="s">
        <v>179</v>
      </c>
      <c r="D83" s="12" t="s">
        <v>183</v>
      </c>
      <c r="E83" s="12" t="s">
        <v>183</v>
      </c>
    </row>
    <row r="84" spans="2:5" x14ac:dyDescent="0.25">
      <c r="B84" s="2" t="s">
        <v>178</v>
      </c>
      <c r="C84" s="2" t="s">
        <v>179</v>
      </c>
      <c r="D84" s="2" t="s">
        <v>184</v>
      </c>
      <c r="E84" s="2" t="s">
        <v>184</v>
      </c>
    </row>
    <row r="85" spans="2:5" x14ac:dyDescent="0.25">
      <c r="B85" s="12" t="s">
        <v>178</v>
      </c>
      <c r="C85" s="12" t="s">
        <v>179</v>
      </c>
      <c r="D85" s="12" t="s">
        <v>185</v>
      </c>
      <c r="E85" s="12" t="s">
        <v>185</v>
      </c>
    </row>
    <row r="86" spans="2:5" x14ac:dyDescent="0.25">
      <c r="B86" s="2" t="s">
        <v>178</v>
      </c>
      <c r="C86" s="2" t="s">
        <v>179</v>
      </c>
      <c r="D86" s="2" t="s">
        <v>186</v>
      </c>
      <c r="E86" s="2" t="s">
        <v>186</v>
      </c>
    </row>
    <row r="87" spans="2:5" x14ac:dyDescent="0.25">
      <c r="B87" s="12" t="s">
        <v>178</v>
      </c>
      <c r="C87" s="12" t="s">
        <v>179</v>
      </c>
      <c r="D87" s="12" t="s">
        <v>187</v>
      </c>
      <c r="E87" s="12" t="s">
        <v>187</v>
      </c>
    </row>
    <row r="88" spans="2:5" x14ac:dyDescent="0.25">
      <c r="B88" s="2" t="s">
        <v>178</v>
      </c>
      <c r="C88" s="2" t="s">
        <v>179</v>
      </c>
      <c r="D88" s="2" t="s">
        <v>188</v>
      </c>
      <c r="E88" s="2" t="s">
        <v>188</v>
      </c>
    </row>
    <row r="89" spans="2:5" x14ac:dyDescent="0.25">
      <c r="B89" s="12" t="s">
        <v>178</v>
      </c>
      <c r="C89" s="12" t="s">
        <v>179</v>
      </c>
      <c r="D89" s="12" t="s">
        <v>189</v>
      </c>
      <c r="E89" s="12" t="s">
        <v>189</v>
      </c>
    </row>
    <row r="90" spans="2:5" x14ac:dyDescent="0.25">
      <c r="B90" s="2" t="s">
        <v>178</v>
      </c>
      <c r="C90" s="2" t="s">
        <v>179</v>
      </c>
      <c r="D90" s="2" t="s">
        <v>190</v>
      </c>
      <c r="E90" s="2" t="s">
        <v>190</v>
      </c>
    </row>
    <row r="91" spans="2:5" x14ac:dyDescent="0.25">
      <c r="B91" s="12" t="s">
        <v>178</v>
      </c>
      <c r="C91" s="12" t="s">
        <v>179</v>
      </c>
      <c r="D91" s="12" t="s">
        <v>191</v>
      </c>
      <c r="E91" s="12" t="s">
        <v>191</v>
      </c>
    </row>
    <row r="92" spans="2:5" x14ac:dyDescent="0.25">
      <c r="B92" s="2" t="s">
        <v>178</v>
      </c>
      <c r="C92" s="2" t="s">
        <v>179</v>
      </c>
      <c r="D92" s="2" t="s">
        <v>192</v>
      </c>
      <c r="E92" s="2" t="s">
        <v>192</v>
      </c>
    </row>
    <row r="93" spans="2:5" x14ac:dyDescent="0.25">
      <c r="B93" s="12" t="s">
        <v>178</v>
      </c>
      <c r="C93" s="12" t="s">
        <v>179</v>
      </c>
      <c r="D93" s="12" t="s">
        <v>193</v>
      </c>
      <c r="E93" s="12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7"/>
  <sheetViews>
    <sheetView workbookViewId="0">
      <pane xSplit="2" ySplit="10" topLeftCell="C59" activePane="bottomRight" state="frozen"/>
      <selection pane="topRight"/>
      <selection pane="bottomLeft"/>
      <selection pane="bottomRight" activeCell="B1" sqref="B1:Q1048576"/>
    </sheetView>
  </sheetViews>
  <sheetFormatPr baseColWidth="10" defaultColWidth="9.140625" defaultRowHeight="11.45" customHeight="1" x14ac:dyDescent="0.25"/>
  <cols>
    <col min="1" max="1" width="11" customWidth="1"/>
    <col min="2" max="2" width="29.85546875" customWidth="1"/>
    <col min="3" max="16" width="10" customWidth="1"/>
  </cols>
  <sheetData>
    <row r="1" spans="1:18" ht="15" x14ac:dyDescent="0.25">
      <c r="A1" s="3" t="s">
        <v>194</v>
      </c>
    </row>
    <row r="2" spans="1:18" ht="15" x14ac:dyDescent="0.25">
      <c r="A2" s="2" t="s">
        <v>195</v>
      </c>
      <c r="B2" s="1" t="s">
        <v>0</v>
      </c>
    </row>
    <row r="3" spans="1:18" ht="15" x14ac:dyDescent="0.25">
      <c r="A3" s="2" t="s">
        <v>196</v>
      </c>
      <c r="B3" s="2" t="s">
        <v>6</v>
      </c>
    </row>
    <row r="4" spans="1:18" ht="15" x14ac:dyDescent="0.25"/>
    <row r="5" spans="1:18" ht="15" x14ac:dyDescent="0.25">
      <c r="A5" s="1" t="s">
        <v>11</v>
      </c>
      <c r="C5" s="2" t="s">
        <v>15</v>
      </c>
    </row>
    <row r="6" spans="1:18" ht="15" x14ac:dyDescent="0.25">
      <c r="A6" s="1" t="s">
        <v>12</v>
      </c>
      <c r="C6" s="2" t="s">
        <v>16</v>
      </c>
    </row>
    <row r="7" spans="1:18" ht="15" x14ac:dyDescent="0.25">
      <c r="A7" s="1" t="s">
        <v>13</v>
      </c>
      <c r="C7" s="2" t="s">
        <v>17</v>
      </c>
    </row>
    <row r="8" spans="1:18" ht="15" x14ac:dyDescent="0.25"/>
    <row r="9" spans="1:18" ht="15" x14ac:dyDescent="0.25">
      <c r="A9" s="36" t="s">
        <v>197</v>
      </c>
      <c r="B9" s="36" t="s">
        <v>197</v>
      </c>
      <c r="C9" s="4" t="s">
        <v>180</v>
      </c>
      <c r="D9" s="4" t="s">
        <v>181</v>
      </c>
      <c r="E9" s="4" t="s">
        <v>182</v>
      </c>
      <c r="F9" s="4" t="s">
        <v>183</v>
      </c>
      <c r="G9" s="4" t="s">
        <v>184</v>
      </c>
      <c r="H9" s="4" t="s">
        <v>185</v>
      </c>
      <c r="I9" s="4" t="s">
        <v>186</v>
      </c>
      <c r="J9" s="4" t="s">
        <v>187</v>
      </c>
      <c r="K9" s="4" t="s">
        <v>188</v>
      </c>
      <c r="L9" s="4" t="s">
        <v>189</v>
      </c>
      <c r="M9" s="4" t="s">
        <v>190</v>
      </c>
      <c r="N9" s="4" t="s">
        <v>191</v>
      </c>
      <c r="O9" s="4" t="s">
        <v>192</v>
      </c>
      <c r="P9" s="4" t="s">
        <v>193</v>
      </c>
    </row>
    <row r="10" spans="1:18" ht="15" x14ac:dyDescent="0.25">
      <c r="A10" s="5" t="s">
        <v>198</v>
      </c>
      <c r="B10" s="5" t="s">
        <v>199</v>
      </c>
      <c r="C10" s="7" t="s">
        <v>22</v>
      </c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</row>
    <row r="11" spans="1:18" ht="15" hidden="1" x14ac:dyDescent="0.25">
      <c r="A11" s="6" t="s">
        <v>42</v>
      </c>
      <c r="B11" s="6" t="s">
        <v>43</v>
      </c>
      <c r="C11" s="8">
        <v>101376</v>
      </c>
      <c r="D11" s="8">
        <v>102907</v>
      </c>
      <c r="E11" s="8">
        <v>91272</v>
      </c>
      <c r="F11" s="8">
        <v>100798</v>
      </c>
      <c r="G11" s="8">
        <v>102587</v>
      </c>
      <c r="H11" s="8">
        <v>101789</v>
      </c>
      <c r="I11" s="8">
        <v>104157</v>
      </c>
      <c r="J11" s="8">
        <v>111544</v>
      </c>
      <c r="K11" s="8">
        <v>112468</v>
      </c>
      <c r="L11" s="8">
        <v>114886</v>
      </c>
      <c r="M11" s="8">
        <v>117801</v>
      </c>
      <c r="N11" s="8">
        <v>122303</v>
      </c>
      <c r="O11" s="8">
        <v>125914</v>
      </c>
      <c r="P11" s="8">
        <v>92941</v>
      </c>
      <c r="Q11" s="18">
        <f>AVERAGE(C11:P11)</f>
        <v>107338.78571428571</v>
      </c>
    </row>
    <row r="12" spans="1:18" ht="15" hidden="1" x14ac:dyDescent="0.25">
      <c r="A12" s="6" t="s">
        <v>44</v>
      </c>
      <c r="B12" s="6" t="s">
        <v>45</v>
      </c>
      <c r="C12" s="9">
        <v>101376</v>
      </c>
      <c r="D12" s="9">
        <v>102907</v>
      </c>
      <c r="E12" s="9">
        <v>91272</v>
      </c>
      <c r="F12" s="9">
        <v>100798</v>
      </c>
      <c r="G12" s="9">
        <v>102587</v>
      </c>
      <c r="H12" s="9">
        <v>101789</v>
      </c>
      <c r="I12" s="9">
        <v>104157</v>
      </c>
      <c r="J12" s="9">
        <v>111544</v>
      </c>
      <c r="K12" s="9">
        <v>112468</v>
      </c>
      <c r="L12" s="9">
        <v>114886</v>
      </c>
      <c r="M12" s="9">
        <v>117801</v>
      </c>
      <c r="N12" s="9">
        <v>122303</v>
      </c>
      <c r="O12" s="9">
        <v>125914</v>
      </c>
      <c r="P12" s="9">
        <v>92941</v>
      </c>
      <c r="Q12" s="18">
        <f t="shared" ref="Q12:Q72" si="0">AVERAGE(C12:P12)</f>
        <v>107338.78571428571</v>
      </c>
    </row>
    <row r="13" spans="1:18" ht="15" x14ac:dyDescent="0.25">
      <c r="A13" s="28" t="s">
        <v>46</v>
      </c>
      <c r="B13" s="6" t="s">
        <v>47</v>
      </c>
      <c r="C13" s="8">
        <v>74618</v>
      </c>
      <c r="D13" s="8">
        <v>75463</v>
      </c>
      <c r="E13" s="8">
        <v>68550</v>
      </c>
      <c r="F13" s="8">
        <v>76156</v>
      </c>
      <c r="G13" s="8">
        <v>79727</v>
      </c>
      <c r="H13" s="8">
        <v>79556</v>
      </c>
      <c r="I13" s="8">
        <v>83017</v>
      </c>
      <c r="J13" s="8">
        <v>90749</v>
      </c>
      <c r="K13" s="8">
        <v>93447</v>
      </c>
      <c r="L13" s="8">
        <v>95407</v>
      </c>
      <c r="M13" s="8">
        <v>98603</v>
      </c>
      <c r="N13" s="8">
        <v>102808</v>
      </c>
      <c r="O13" s="8">
        <v>105333</v>
      </c>
      <c r="P13" s="8">
        <v>76745</v>
      </c>
      <c r="Q13" s="18">
        <f t="shared" si="0"/>
        <v>85727.071428571435</v>
      </c>
      <c r="R13" s="8"/>
    </row>
    <row r="14" spans="1:18" ht="15" x14ac:dyDescent="0.25">
      <c r="A14" s="28" t="s">
        <v>48</v>
      </c>
      <c r="B14" s="6" t="s">
        <v>49</v>
      </c>
      <c r="C14" s="9">
        <v>4912</v>
      </c>
      <c r="D14" s="9">
        <v>5786</v>
      </c>
      <c r="E14" s="9">
        <v>4899</v>
      </c>
      <c r="F14" s="9">
        <v>6773</v>
      </c>
      <c r="G14" s="9">
        <v>6964</v>
      </c>
      <c r="H14" s="9">
        <v>6697</v>
      </c>
      <c r="I14" s="9">
        <v>6663</v>
      </c>
      <c r="J14" s="9">
        <v>6685</v>
      </c>
      <c r="K14" s="9">
        <v>6572</v>
      </c>
      <c r="L14" s="9">
        <v>7383</v>
      </c>
      <c r="M14" s="9">
        <v>7865</v>
      </c>
      <c r="N14" s="9">
        <v>7390</v>
      </c>
      <c r="O14" s="9">
        <v>7671</v>
      </c>
      <c r="P14" s="9">
        <v>5118</v>
      </c>
      <c r="Q14" s="18">
        <f t="shared" si="0"/>
        <v>6527</v>
      </c>
      <c r="R14" s="9"/>
    </row>
    <row r="15" spans="1:18" ht="15" x14ac:dyDescent="0.25">
      <c r="A15" s="28" t="s">
        <v>50</v>
      </c>
      <c r="B15" s="6" t="s">
        <v>51</v>
      </c>
      <c r="C15" s="8">
        <v>21846</v>
      </c>
      <c r="D15" s="8">
        <v>21658</v>
      </c>
      <c r="E15" s="8">
        <v>17824</v>
      </c>
      <c r="F15" s="8">
        <v>17869</v>
      </c>
      <c r="G15" s="8">
        <v>15896</v>
      </c>
      <c r="H15" s="8">
        <v>15536</v>
      </c>
      <c r="I15" s="8">
        <v>14477</v>
      </c>
      <c r="J15" s="8">
        <v>14110</v>
      </c>
      <c r="K15" s="8">
        <v>12448</v>
      </c>
      <c r="L15" s="8">
        <v>12095</v>
      </c>
      <c r="M15" s="8">
        <v>11333</v>
      </c>
      <c r="N15" s="8">
        <v>12104</v>
      </c>
      <c r="O15" s="8">
        <v>12910</v>
      </c>
      <c r="P15" s="8">
        <v>11078</v>
      </c>
      <c r="Q15" s="18">
        <f t="shared" si="0"/>
        <v>15084.571428571429</v>
      </c>
      <c r="R15" s="8"/>
    </row>
    <row r="16" spans="1:18" ht="15" hidden="1" x14ac:dyDescent="0.25">
      <c r="A16" s="6" t="s">
        <v>52</v>
      </c>
      <c r="B16" s="6" t="s">
        <v>53</v>
      </c>
      <c r="C16" s="9" t="s">
        <v>200</v>
      </c>
      <c r="D16" s="9" t="s">
        <v>200</v>
      </c>
      <c r="E16" s="9" t="s">
        <v>200</v>
      </c>
      <c r="F16" s="9" t="s">
        <v>200</v>
      </c>
      <c r="G16" s="9" t="s">
        <v>200</v>
      </c>
      <c r="H16" s="9" t="s">
        <v>200</v>
      </c>
      <c r="I16" s="9" t="s">
        <v>200</v>
      </c>
      <c r="J16" s="9" t="s">
        <v>200</v>
      </c>
      <c r="K16" s="9" t="s">
        <v>200</v>
      </c>
      <c r="L16" s="9" t="s">
        <v>200</v>
      </c>
      <c r="M16" s="9" t="s">
        <v>200</v>
      </c>
      <c r="N16" s="9" t="s">
        <v>200</v>
      </c>
      <c r="O16" s="9" t="s">
        <v>200</v>
      </c>
      <c r="P16" s="9" t="s">
        <v>200</v>
      </c>
      <c r="Q16" s="18"/>
      <c r="R16" s="9"/>
    </row>
    <row r="17" spans="1:18" ht="15" hidden="1" x14ac:dyDescent="0.25">
      <c r="A17" s="6" t="s">
        <v>54</v>
      </c>
      <c r="B17" s="6" t="s">
        <v>55</v>
      </c>
      <c r="C17" s="8">
        <v>27758</v>
      </c>
      <c r="D17" s="8">
        <v>29976</v>
      </c>
      <c r="E17" s="8">
        <v>25967</v>
      </c>
      <c r="F17" s="8">
        <v>28484</v>
      </c>
      <c r="G17" s="8">
        <v>33298</v>
      </c>
      <c r="H17" s="8">
        <v>35535</v>
      </c>
      <c r="I17" s="8">
        <v>33626</v>
      </c>
      <c r="J17" s="8">
        <v>33316</v>
      </c>
      <c r="K17" s="8">
        <v>30600</v>
      </c>
      <c r="L17" s="8">
        <v>31349</v>
      </c>
      <c r="M17" s="8">
        <v>30919</v>
      </c>
      <c r="N17" s="8">
        <v>31902</v>
      </c>
      <c r="O17" s="8">
        <v>29364</v>
      </c>
      <c r="P17" s="8">
        <v>14044</v>
      </c>
      <c r="Q17" s="18">
        <f t="shared" si="0"/>
        <v>29724.142857142859</v>
      </c>
      <c r="R17" s="8"/>
    </row>
    <row r="18" spans="1:18" ht="15" x14ac:dyDescent="0.25">
      <c r="A18" s="28" t="s">
        <v>56</v>
      </c>
      <c r="B18" s="6" t="s">
        <v>55</v>
      </c>
      <c r="C18" s="9">
        <v>27758</v>
      </c>
      <c r="D18" s="9">
        <v>29976</v>
      </c>
      <c r="E18" s="9">
        <v>25967</v>
      </c>
      <c r="F18" s="9">
        <v>28484</v>
      </c>
      <c r="G18" s="9">
        <v>33298</v>
      </c>
      <c r="H18" s="9">
        <v>35535</v>
      </c>
      <c r="I18" s="9">
        <v>33626</v>
      </c>
      <c r="J18" s="9">
        <v>33316</v>
      </c>
      <c r="K18" s="9">
        <v>30600</v>
      </c>
      <c r="L18" s="9">
        <v>31349</v>
      </c>
      <c r="M18" s="9">
        <v>30919</v>
      </c>
      <c r="N18" s="9">
        <v>31902</v>
      </c>
      <c r="O18" s="9">
        <v>29364</v>
      </c>
      <c r="P18" s="9">
        <v>14044</v>
      </c>
      <c r="Q18" s="18">
        <f t="shared" si="0"/>
        <v>29724.142857142859</v>
      </c>
      <c r="R18" s="9"/>
    </row>
    <row r="19" spans="1:18" ht="15" hidden="1" x14ac:dyDescent="0.25">
      <c r="A19" s="6" t="s">
        <v>57</v>
      </c>
      <c r="B19" s="6" t="s">
        <v>58</v>
      </c>
      <c r="C19" s="8">
        <v>47190</v>
      </c>
      <c r="D19" s="8">
        <v>48033</v>
      </c>
      <c r="E19" s="8">
        <v>40842</v>
      </c>
      <c r="F19" s="8">
        <v>42620</v>
      </c>
      <c r="G19" s="8">
        <v>47174</v>
      </c>
      <c r="H19" s="8">
        <v>48445</v>
      </c>
      <c r="I19" s="8">
        <v>52058</v>
      </c>
      <c r="J19" s="8">
        <v>54707</v>
      </c>
      <c r="K19" s="8">
        <v>52160</v>
      </c>
      <c r="L19" s="8">
        <v>50352</v>
      </c>
      <c r="M19" s="8">
        <v>49366</v>
      </c>
      <c r="N19" s="8">
        <v>47168</v>
      </c>
      <c r="O19" s="8">
        <v>49040</v>
      </c>
      <c r="P19" s="8">
        <v>23946</v>
      </c>
      <c r="Q19" s="18">
        <f t="shared" si="0"/>
        <v>46650.071428571428</v>
      </c>
      <c r="R19" s="8"/>
    </row>
    <row r="20" spans="1:18" ht="15" x14ac:dyDescent="0.25">
      <c r="A20" s="28" t="s">
        <v>59</v>
      </c>
      <c r="B20" s="6" t="s">
        <v>58</v>
      </c>
      <c r="C20" s="9">
        <v>47190</v>
      </c>
      <c r="D20" s="9">
        <v>48033</v>
      </c>
      <c r="E20" s="9">
        <v>40842</v>
      </c>
      <c r="F20" s="9">
        <v>42620</v>
      </c>
      <c r="G20" s="9">
        <v>47174</v>
      </c>
      <c r="H20" s="9">
        <v>48445</v>
      </c>
      <c r="I20" s="9">
        <v>52058</v>
      </c>
      <c r="J20" s="9">
        <v>54707</v>
      </c>
      <c r="K20" s="9">
        <v>52160</v>
      </c>
      <c r="L20" s="9">
        <v>50352</v>
      </c>
      <c r="M20" s="9">
        <v>49366</v>
      </c>
      <c r="N20" s="9">
        <v>47168</v>
      </c>
      <c r="O20" s="9">
        <v>49040</v>
      </c>
      <c r="P20" s="9">
        <v>23946</v>
      </c>
      <c r="Q20" s="18">
        <f t="shared" si="0"/>
        <v>46650.071428571428</v>
      </c>
      <c r="R20" s="9"/>
    </row>
    <row r="21" spans="1:18" ht="15" hidden="1" x14ac:dyDescent="0.25">
      <c r="A21" s="6" t="s">
        <v>60</v>
      </c>
      <c r="B21" s="6" t="s">
        <v>61</v>
      </c>
      <c r="C21" s="8">
        <v>11675</v>
      </c>
      <c r="D21" s="8">
        <v>12104</v>
      </c>
      <c r="E21" s="8">
        <v>10323</v>
      </c>
      <c r="F21" s="8">
        <v>10790</v>
      </c>
      <c r="G21" s="8">
        <v>10774</v>
      </c>
      <c r="H21" s="8">
        <v>10317</v>
      </c>
      <c r="I21" s="8">
        <v>12198</v>
      </c>
      <c r="J21" s="8">
        <v>12139</v>
      </c>
      <c r="K21" s="8">
        <v>13185</v>
      </c>
      <c r="L21" s="8">
        <v>13167</v>
      </c>
      <c r="M21" s="8">
        <v>11917</v>
      </c>
      <c r="N21" s="8">
        <v>12607</v>
      </c>
      <c r="O21" s="8">
        <v>12865</v>
      </c>
      <c r="P21" s="8">
        <v>8552</v>
      </c>
      <c r="Q21" s="18">
        <f t="shared" si="0"/>
        <v>11615.214285714286</v>
      </c>
      <c r="R21" s="8"/>
    </row>
    <row r="22" spans="1:18" ht="15" x14ac:dyDescent="0.25">
      <c r="A22" s="28" t="s">
        <v>62</v>
      </c>
      <c r="B22" s="6" t="s">
        <v>61</v>
      </c>
      <c r="C22" s="9">
        <v>11675</v>
      </c>
      <c r="D22" s="9">
        <v>12104</v>
      </c>
      <c r="E22" s="9">
        <v>10323</v>
      </c>
      <c r="F22" s="9">
        <v>10790</v>
      </c>
      <c r="G22" s="9">
        <v>10774</v>
      </c>
      <c r="H22" s="9">
        <v>10317</v>
      </c>
      <c r="I22" s="9">
        <v>12198</v>
      </c>
      <c r="J22" s="9">
        <v>12139</v>
      </c>
      <c r="K22" s="9">
        <v>13185</v>
      </c>
      <c r="L22" s="9">
        <v>13167</v>
      </c>
      <c r="M22" s="9">
        <v>11917</v>
      </c>
      <c r="N22" s="9">
        <v>12607</v>
      </c>
      <c r="O22" s="9">
        <v>12865</v>
      </c>
      <c r="P22" s="9">
        <v>8552</v>
      </c>
      <c r="Q22" s="18">
        <f t="shared" si="0"/>
        <v>11615.214285714286</v>
      </c>
      <c r="R22" s="9"/>
    </row>
    <row r="23" spans="1:18" ht="15" x14ac:dyDescent="0.25">
      <c r="A23" s="28" t="s">
        <v>63</v>
      </c>
      <c r="B23" s="6" t="s">
        <v>64</v>
      </c>
      <c r="C23" s="8">
        <v>2893</v>
      </c>
      <c r="D23" s="8">
        <v>2713</v>
      </c>
      <c r="E23" s="8">
        <v>2692</v>
      </c>
      <c r="F23" s="8">
        <v>3198</v>
      </c>
      <c r="G23" s="8">
        <v>3074</v>
      </c>
      <c r="H23" s="8">
        <v>3007</v>
      </c>
      <c r="I23" s="8">
        <v>2944</v>
      </c>
      <c r="J23" s="8">
        <v>3037</v>
      </c>
      <c r="K23" s="8">
        <v>3135</v>
      </c>
      <c r="L23" s="8">
        <v>3092</v>
      </c>
      <c r="M23" s="8">
        <v>3183</v>
      </c>
      <c r="N23" s="8">
        <v>3142</v>
      </c>
      <c r="O23" s="8">
        <v>3178</v>
      </c>
      <c r="P23" s="8">
        <v>1454</v>
      </c>
      <c r="Q23" s="18">
        <f t="shared" si="0"/>
        <v>2910.1428571428573</v>
      </c>
      <c r="R23" s="8"/>
    </row>
    <row r="24" spans="1:18" ht="15" x14ac:dyDescent="0.25">
      <c r="A24" s="28" t="s">
        <v>65</v>
      </c>
      <c r="B24" s="6" t="s">
        <v>66</v>
      </c>
      <c r="C24" s="9">
        <v>13556</v>
      </c>
      <c r="D24" s="9">
        <v>11204</v>
      </c>
      <c r="E24" s="9">
        <v>7706</v>
      </c>
      <c r="F24" s="9">
        <v>3467</v>
      </c>
      <c r="G24" s="9">
        <v>3778</v>
      </c>
      <c r="H24" s="9">
        <v>4014</v>
      </c>
      <c r="I24" s="9">
        <v>5462</v>
      </c>
      <c r="J24" s="9">
        <v>5800</v>
      </c>
      <c r="K24" s="9">
        <v>8111</v>
      </c>
      <c r="L24" s="9">
        <v>7433</v>
      </c>
      <c r="M24" s="9">
        <v>8475</v>
      </c>
      <c r="N24" s="9">
        <v>8280</v>
      </c>
      <c r="O24" s="9">
        <v>7868</v>
      </c>
      <c r="P24" s="9">
        <v>3779</v>
      </c>
      <c r="Q24" s="18">
        <f t="shared" si="0"/>
        <v>7066.6428571428569</v>
      </c>
      <c r="R24" s="9"/>
    </row>
    <row r="25" spans="1:18" ht="15" x14ac:dyDescent="0.25">
      <c r="A25" s="28" t="s">
        <v>67</v>
      </c>
      <c r="B25" s="6" t="s">
        <v>68</v>
      </c>
      <c r="C25" s="8">
        <v>1547</v>
      </c>
      <c r="D25" s="8">
        <v>1578</v>
      </c>
      <c r="E25" s="8" t="s">
        <v>200</v>
      </c>
      <c r="F25" s="8">
        <v>877</v>
      </c>
      <c r="G25" s="8">
        <v>540</v>
      </c>
      <c r="H25" s="8">
        <v>590</v>
      </c>
      <c r="I25" s="8">
        <v>809</v>
      </c>
      <c r="J25" s="8">
        <v>951</v>
      </c>
      <c r="K25" s="8">
        <v>1054</v>
      </c>
      <c r="L25" s="8">
        <v>1839</v>
      </c>
      <c r="M25" s="8">
        <v>460</v>
      </c>
      <c r="N25" s="8" t="s">
        <v>200</v>
      </c>
      <c r="O25" s="8" t="s">
        <v>200</v>
      </c>
      <c r="P25" s="8" t="s">
        <v>200</v>
      </c>
      <c r="Q25" s="18">
        <f t="shared" si="0"/>
        <v>1024.5</v>
      </c>
      <c r="R25" s="8"/>
    </row>
    <row r="26" spans="1:18" ht="15" hidden="1" x14ac:dyDescent="0.25">
      <c r="A26" s="6" t="s">
        <v>69</v>
      </c>
      <c r="B26" s="6" t="s">
        <v>70</v>
      </c>
      <c r="C26" s="9">
        <v>1547</v>
      </c>
      <c r="D26" s="9">
        <v>1578</v>
      </c>
      <c r="E26" s="9" t="s">
        <v>200</v>
      </c>
      <c r="F26" s="9">
        <v>877</v>
      </c>
      <c r="G26" s="9">
        <v>540</v>
      </c>
      <c r="H26" s="9">
        <v>590</v>
      </c>
      <c r="I26" s="9">
        <v>795</v>
      </c>
      <c r="J26" s="9">
        <v>919</v>
      </c>
      <c r="K26" s="9">
        <v>1035</v>
      </c>
      <c r="L26" s="9">
        <v>1825</v>
      </c>
      <c r="M26" s="9">
        <v>459</v>
      </c>
      <c r="N26" s="9" t="s">
        <v>200</v>
      </c>
      <c r="O26" s="9" t="s">
        <v>200</v>
      </c>
      <c r="P26" s="9" t="s">
        <v>200</v>
      </c>
      <c r="Q26" s="18">
        <f t="shared" si="0"/>
        <v>1016.5</v>
      </c>
      <c r="R26" s="9"/>
    </row>
    <row r="27" spans="1:18" ht="15" hidden="1" x14ac:dyDescent="0.25">
      <c r="A27" s="6" t="s">
        <v>71</v>
      </c>
      <c r="B27" s="6" t="s">
        <v>72</v>
      </c>
      <c r="C27" s="8" t="s">
        <v>200</v>
      </c>
      <c r="D27" s="8" t="s">
        <v>200</v>
      </c>
      <c r="E27" s="8" t="s">
        <v>200</v>
      </c>
      <c r="F27" s="8" t="s">
        <v>200</v>
      </c>
      <c r="G27" s="8" t="s">
        <v>200</v>
      </c>
      <c r="H27" s="8" t="s">
        <v>200</v>
      </c>
      <c r="I27" s="8">
        <v>14</v>
      </c>
      <c r="J27" s="8">
        <v>31</v>
      </c>
      <c r="K27" s="8">
        <v>20</v>
      </c>
      <c r="L27" s="8">
        <v>13</v>
      </c>
      <c r="M27" s="8">
        <v>1</v>
      </c>
      <c r="N27" s="8" t="s">
        <v>200</v>
      </c>
      <c r="O27" s="8" t="s">
        <v>200</v>
      </c>
      <c r="P27" s="8" t="s">
        <v>200</v>
      </c>
      <c r="Q27" s="18">
        <f t="shared" si="0"/>
        <v>15.8</v>
      </c>
      <c r="R27" s="8"/>
    </row>
    <row r="28" spans="1:18" ht="15" hidden="1" x14ac:dyDescent="0.25">
      <c r="A28" s="6" t="s">
        <v>73</v>
      </c>
      <c r="B28" s="6" t="s">
        <v>74</v>
      </c>
      <c r="C28" s="9" t="s">
        <v>200</v>
      </c>
      <c r="D28" s="9" t="s">
        <v>200</v>
      </c>
      <c r="E28" s="9" t="s">
        <v>200</v>
      </c>
      <c r="F28" s="9" t="s">
        <v>200</v>
      </c>
      <c r="G28" s="9" t="s">
        <v>200</v>
      </c>
      <c r="H28" s="9" t="s">
        <v>200</v>
      </c>
      <c r="I28" s="9" t="s">
        <v>200</v>
      </c>
      <c r="J28" s="9">
        <v>1</v>
      </c>
      <c r="K28" s="9" t="s">
        <v>200</v>
      </c>
      <c r="L28" s="9">
        <v>1</v>
      </c>
      <c r="M28" s="9" t="s">
        <v>200</v>
      </c>
      <c r="N28" s="9" t="s">
        <v>200</v>
      </c>
      <c r="O28" s="9" t="s">
        <v>200</v>
      </c>
      <c r="P28" s="9" t="s">
        <v>200</v>
      </c>
      <c r="Q28" s="18">
        <f t="shared" si="0"/>
        <v>1</v>
      </c>
      <c r="R28" s="9"/>
    </row>
    <row r="29" spans="1:18" ht="15" hidden="1" x14ac:dyDescent="0.25">
      <c r="A29" s="6" t="s">
        <v>75</v>
      </c>
      <c r="B29" s="6" t="s">
        <v>76</v>
      </c>
      <c r="C29" s="8" t="s">
        <v>200</v>
      </c>
      <c r="D29" s="8" t="s">
        <v>200</v>
      </c>
      <c r="E29" s="8" t="s">
        <v>200</v>
      </c>
      <c r="F29" s="8" t="s">
        <v>200</v>
      </c>
      <c r="G29" s="8" t="s">
        <v>200</v>
      </c>
      <c r="H29" s="8" t="s">
        <v>200</v>
      </c>
      <c r="I29" s="8" t="s">
        <v>200</v>
      </c>
      <c r="J29" s="8" t="s">
        <v>200</v>
      </c>
      <c r="K29" s="8" t="s">
        <v>200</v>
      </c>
      <c r="L29" s="8" t="s">
        <v>200</v>
      </c>
      <c r="M29" s="8" t="s">
        <v>200</v>
      </c>
      <c r="N29" s="8" t="s">
        <v>200</v>
      </c>
      <c r="O29" s="8" t="s">
        <v>200</v>
      </c>
      <c r="P29" s="8" t="s">
        <v>200</v>
      </c>
      <c r="Q29" s="18"/>
      <c r="R29" s="8"/>
    </row>
    <row r="30" spans="1:18" ht="15" hidden="1" x14ac:dyDescent="0.25">
      <c r="A30" s="6" t="s">
        <v>77</v>
      </c>
      <c r="B30" s="6" t="s">
        <v>78</v>
      </c>
      <c r="C30" s="9">
        <v>16316</v>
      </c>
      <c r="D30" s="9">
        <v>16284</v>
      </c>
      <c r="E30" s="9">
        <v>13302</v>
      </c>
      <c r="F30" s="9">
        <v>13521</v>
      </c>
      <c r="G30" s="9">
        <v>14393</v>
      </c>
      <c r="H30" s="9">
        <v>14745</v>
      </c>
      <c r="I30" s="9">
        <v>14853</v>
      </c>
      <c r="J30" s="9">
        <v>14796</v>
      </c>
      <c r="K30" s="9">
        <v>13943</v>
      </c>
      <c r="L30" s="9">
        <v>14177</v>
      </c>
      <c r="M30" s="9">
        <v>14982</v>
      </c>
      <c r="N30" s="9">
        <v>14546</v>
      </c>
      <c r="O30" s="9">
        <v>14748</v>
      </c>
      <c r="P30" s="9">
        <v>7614</v>
      </c>
      <c r="Q30" s="18">
        <f t="shared" si="0"/>
        <v>14158.571428571429</v>
      </c>
      <c r="R30" s="9"/>
    </row>
    <row r="31" spans="1:18" ht="15" x14ac:dyDescent="0.25">
      <c r="A31" s="28" t="s">
        <v>79</v>
      </c>
      <c r="B31" s="6" t="s">
        <v>78</v>
      </c>
      <c r="C31" s="8">
        <v>16316</v>
      </c>
      <c r="D31" s="8">
        <v>16284</v>
      </c>
      <c r="E31" s="8">
        <v>13302</v>
      </c>
      <c r="F31" s="8">
        <v>13521</v>
      </c>
      <c r="G31" s="8">
        <v>14393</v>
      </c>
      <c r="H31" s="8">
        <v>14745</v>
      </c>
      <c r="I31" s="8">
        <v>14853</v>
      </c>
      <c r="J31" s="8">
        <v>14796</v>
      </c>
      <c r="K31" s="8">
        <v>13943</v>
      </c>
      <c r="L31" s="8">
        <v>14177</v>
      </c>
      <c r="M31" s="8">
        <v>14982</v>
      </c>
      <c r="N31" s="8">
        <v>14546</v>
      </c>
      <c r="O31" s="8">
        <v>14748</v>
      </c>
      <c r="P31" s="8">
        <v>7614</v>
      </c>
      <c r="Q31" s="18">
        <f t="shared" si="0"/>
        <v>14158.571428571429</v>
      </c>
      <c r="R31" s="8"/>
    </row>
    <row r="32" spans="1:18" ht="15" x14ac:dyDescent="0.25">
      <c r="A32" s="28" t="s">
        <v>80</v>
      </c>
      <c r="B32" s="6" t="s">
        <v>81</v>
      </c>
      <c r="C32" s="9">
        <v>6695</v>
      </c>
      <c r="D32" s="9">
        <v>6663</v>
      </c>
      <c r="E32" s="9">
        <v>5908</v>
      </c>
      <c r="F32" s="9">
        <v>6876</v>
      </c>
      <c r="G32" s="9">
        <v>7073</v>
      </c>
      <c r="H32" s="9">
        <v>7787</v>
      </c>
      <c r="I32" s="9">
        <v>8569</v>
      </c>
      <c r="J32" s="9">
        <v>7890</v>
      </c>
      <c r="K32" s="9">
        <v>17938</v>
      </c>
      <c r="L32" s="9">
        <v>18030</v>
      </c>
      <c r="M32" s="9">
        <v>18956</v>
      </c>
      <c r="N32" s="9">
        <v>18709</v>
      </c>
      <c r="O32" s="9">
        <v>9316</v>
      </c>
      <c r="P32" s="9" t="s">
        <v>200</v>
      </c>
      <c r="Q32" s="18">
        <f t="shared" si="0"/>
        <v>10800.76923076923</v>
      </c>
      <c r="R32" s="9"/>
    </row>
    <row r="33" spans="1:18" ht="15" x14ac:dyDescent="0.25">
      <c r="A33" s="28" t="s">
        <v>82</v>
      </c>
      <c r="B33" s="6" t="s">
        <v>83</v>
      </c>
      <c r="C33" s="8">
        <v>4383</v>
      </c>
      <c r="D33" s="8">
        <v>4366</v>
      </c>
      <c r="E33" s="8">
        <v>3850</v>
      </c>
      <c r="F33" s="8">
        <v>4425</v>
      </c>
      <c r="G33" s="8">
        <v>4371</v>
      </c>
      <c r="H33" s="8">
        <v>4797</v>
      </c>
      <c r="I33" s="8">
        <v>5690</v>
      </c>
      <c r="J33" s="8">
        <v>5410</v>
      </c>
      <c r="K33" s="8">
        <v>6224</v>
      </c>
      <c r="L33" s="8">
        <v>6582</v>
      </c>
      <c r="M33" s="8">
        <v>6640</v>
      </c>
      <c r="N33" s="8">
        <v>7890</v>
      </c>
      <c r="O33" s="8">
        <v>6396</v>
      </c>
      <c r="P33" s="8" t="s">
        <v>200</v>
      </c>
      <c r="Q33" s="18">
        <f t="shared" si="0"/>
        <v>5463.3846153846152</v>
      </c>
      <c r="R33" s="8"/>
    </row>
    <row r="34" spans="1:18" ht="15" x14ac:dyDescent="0.25">
      <c r="A34" s="28" t="s">
        <v>84</v>
      </c>
      <c r="B34" s="6" t="s">
        <v>85</v>
      </c>
      <c r="C34" s="9">
        <v>1411</v>
      </c>
      <c r="D34" s="9">
        <v>1477</v>
      </c>
      <c r="E34" s="9">
        <v>1370</v>
      </c>
      <c r="F34" s="9">
        <v>1721</v>
      </c>
      <c r="G34" s="9">
        <v>1823</v>
      </c>
      <c r="H34" s="9">
        <v>1870</v>
      </c>
      <c r="I34" s="9">
        <v>2073</v>
      </c>
      <c r="J34" s="9">
        <v>2149</v>
      </c>
      <c r="K34" s="9">
        <v>2057</v>
      </c>
      <c r="L34" s="9">
        <v>2047</v>
      </c>
      <c r="M34" s="9">
        <v>2061</v>
      </c>
      <c r="N34" s="9">
        <v>2305</v>
      </c>
      <c r="O34" s="9">
        <v>2542</v>
      </c>
      <c r="P34" s="9" t="s">
        <v>200</v>
      </c>
      <c r="Q34" s="18">
        <f t="shared" si="0"/>
        <v>1915.8461538461538</v>
      </c>
      <c r="R34" s="9"/>
    </row>
    <row r="35" spans="1:18" ht="15" x14ac:dyDescent="0.25">
      <c r="A35" s="28" t="s">
        <v>86</v>
      </c>
      <c r="B35" s="6" t="s">
        <v>87</v>
      </c>
      <c r="C35" s="8">
        <v>10495</v>
      </c>
      <c r="D35" s="8">
        <v>11151</v>
      </c>
      <c r="E35" s="8">
        <v>9790</v>
      </c>
      <c r="F35" s="8">
        <v>10759</v>
      </c>
      <c r="G35" s="8">
        <v>11044</v>
      </c>
      <c r="H35" s="8">
        <v>10618</v>
      </c>
      <c r="I35" s="8">
        <v>10909</v>
      </c>
      <c r="J35" s="8">
        <v>12054</v>
      </c>
      <c r="K35" s="8">
        <v>12578</v>
      </c>
      <c r="L35" s="8">
        <v>12686</v>
      </c>
      <c r="M35" s="8">
        <v>12846</v>
      </c>
      <c r="N35" s="8">
        <v>13638</v>
      </c>
      <c r="O35" s="8">
        <v>13026</v>
      </c>
      <c r="P35" s="8" t="s">
        <v>200</v>
      </c>
      <c r="Q35" s="18">
        <f t="shared" si="0"/>
        <v>11661.076923076924</v>
      </c>
      <c r="R35" s="8"/>
    </row>
    <row r="36" spans="1:18" ht="15" x14ac:dyDescent="0.25">
      <c r="A36" s="28" t="s">
        <v>88</v>
      </c>
      <c r="B36" s="6" t="s">
        <v>89</v>
      </c>
      <c r="C36" s="9">
        <v>22206</v>
      </c>
      <c r="D36" s="9">
        <v>22496</v>
      </c>
      <c r="E36" s="9">
        <v>21740</v>
      </c>
      <c r="F36" s="9">
        <v>22073</v>
      </c>
      <c r="G36" s="9">
        <v>24085</v>
      </c>
      <c r="H36" s="9">
        <v>24287</v>
      </c>
      <c r="I36" s="9">
        <v>24024</v>
      </c>
      <c r="J36" s="9">
        <v>28253</v>
      </c>
      <c r="K36" s="9">
        <v>27918</v>
      </c>
      <c r="L36" s="9">
        <v>27464</v>
      </c>
      <c r="M36" s="9">
        <v>33157</v>
      </c>
      <c r="N36" s="9">
        <v>33050</v>
      </c>
      <c r="O36" s="9">
        <v>32067</v>
      </c>
      <c r="P36" s="9" t="s">
        <v>200</v>
      </c>
      <c r="Q36" s="18">
        <f t="shared" si="0"/>
        <v>26370.76923076923</v>
      </c>
      <c r="R36" s="9"/>
    </row>
    <row r="37" spans="1:18" ht="15" x14ac:dyDescent="0.25">
      <c r="A37" s="28" t="s">
        <v>90</v>
      </c>
      <c r="B37" s="6" t="s">
        <v>91</v>
      </c>
      <c r="C37" s="8">
        <v>23025</v>
      </c>
      <c r="D37" s="8">
        <v>26259</v>
      </c>
      <c r="E37" s="8">
        <v>26804</v>
      </c>
      <c r="F37" s="8">
        <v>30241</v>
      </c>
      <c r="G37" s="8">
        <v>32378</v>
      </c>
      <c r="H37" s="8">
        <v>34344</v>
      </c>
      <c r="I37" s="8">
        <v>35559</v>
      </c>
      <c r="J37" s="8">
        <v>37260</v>
      </c>
      <c r="K37" s="8">
        <v>42116</v>
      </c>
      <c r="L37" s="8">
        <v>42658</v>
      </c>
      <c r="M37" s="8">
        <v>45583</v>
      </c>
      <c r="N37" s="8">
        <v>41601</v>
      </c>
      <c r="O37" s="8">
        <v>42703</v>
      </c>
      <c r="P37" s="8" t="s">
        <v>200</v>
      </c>
      <c r="Q37" s="18">
        <f t="shared" si="0"/>
        <v>35425.461538461539</v>
      </c>
      <c r="R37" s="8"/>
    </row>
    <row r="38" spans="1:18" ht="15" x14ac:dyDescent="0.25">
      <c r="A38" s="28" t="s">
        <v>92</v>
      </c>
      <c r="B38" s="6" t="s">
        <v>93</v>
      </c>
      <c r="C38" s="9">
        <v>37898</v>
      </c>
      <c r="D38" s="9">
        <v>37721</v>
      </c>
      <c r="E38" s="9">
        <v>32875</v>
      </c>
      <c r="F38" s="9">
        <v>35609</v>
      </c>
      <c r="G38" s="9">
        <v>49936</v>
      </c>
      <c r="H38" s="9">
        <v>54112</v>
      </c>
      <c r="I38" s="9">
        <v>50641</v>
      </c>
      <c r="J38" s="9">
        <v>61612</v>
      </c>
      <c r="K38" s="9">
        <v>63407</v>
      </c>
      <c r="L38" s="9">
        <v>68326</v>
      </c>
      <c r="M38" s="9">
        <v>70901</v>
      </c>
      <c r="N38" s="9">
        <v>74563</v>
      </c>
      <c r="O38" s="9">
        <v>68557</v>
      </c>
      <c r="P38" s="9" t="s">
        <v>200</v>
      </c>
      <c r="Q38" s="18">
        <f t="shared" si="0"/>
        <v>54319.846153846156</v>
      </c>
      <c r="R38" s="9"/>
    </row>
    <row r="39" spans="1:18" ht="15" x14ac:dyDescent="0.25">
      <c r="A39" s="28" t="s">
        <v>94</v>
      </c>
      <c r="B39" s="6" t="s">
        <v>95</v>
      </c>
      <c r="C39" s="8">
        <v>2365</v>
      </c>
      <c r="D39" s="8">
        <v>3503</v>
      </c>
      <c r="E39" s="8">
        <v>2349</v>
      </c>
      <c r="F39" s="8">
        <v>2130</v>
      </c>
      <c r="G39" s="8">
        <v>3500</v>
      </c>
      <c r="H39" s="8">
        <v>8422</v>
      </c>
      <c r="I39" s="8">
        <v>8295</v>
      </c>
      <c r="J39" s="8">
        <v>9664</v>
      </c>
      <c r="K39" s="8">
        <v>9261</v>
      </c>
      <c r="L39" s="8">
        <v>9093</v>
      </c>
      <c r="M39" s="8">
        <v>10792</v>
      </c>
      <c r="N39" s="8">
        <v>9906</v>
      </c>
      <c r="O39" s="8">
        <v>9570</v>
      </c>
      <c r="P39" s="8" t="s">
        <v>200</v>
      </c>
      <c r="Q39" s="18">
        <f t="shared" si="0"/>
        <v>6834.6153846153848</v>
      </c>
      <c r="R39" s="8"/>
    </row>
    <row r="40" spans="1:18" ht="15" hidden="1" x14ac:dyDescent="0.25">
      <c r="A40" s="6" t="s">
        <v>96</v>
      </c>
      <c r="B40" s="6" t="s">
        <v>97</v>
      </c>
      <c r="C40" s="9">
        <v>34432</v>
      </c>
      <c r="D40" s="9">
        <v>36174</v>
      </c>
      <c r="E40" s="9">
        <v>34094</v>
      </c>
      <c r="F40" s="9">
        <v>35640</v>
      </c>
      <c r="G40" s="9">
        <v>32924</v>
      </c>
      <c r="H40" s="9">
        <v>29525</v>
      </c>
      <c r="I40" s="9">
        <v>33176</v>
      </c>
      <c r="J40" s="9">
        <v>32200</v>
      </c>
      <c r="K40" s="9">
        <v>34356</v>
      </c>
      <c r="L40" s="9">
        <v>31069</v>
      </c>
      <c r="M40" s="9">
        <v>32302</v>
      </c>
      <c r="N40" s="9">
        <v>34407</v>
      </c>
      <c r="O40" s="9">
        <v>41608</v>
      </c>
      <c r="P40" s="9" t="s">
        <v>200</v>
      </c>
      <c r="Q40" s="18">
        <f t="shared" si="0"/>
        <v>33992.846153846156</v>
      </c>
      <c r="R40" s="9"/>
    </row>
    <row r="41" spans="1:18" ht="15" x14ac:dyDescent="0.25">
      <c r="A41" s="28" t="s">
        <v>98</v>
      </c>
      <c r="B41" s="6" t="s">
        <v>99</v>
      </c>
      <c r="C41" s="8">
        <v>2472</v>
      </c>
      <c r="D41" s="8">
        <v>2248</v>
      </c>
      <c r="E41" s="8">
        <v>1824</v>
      </c>
      <c r="F41" s="8">
        <v>2088</v>
      </c>
      <c r="G41" s="8">
        <v>1819</v>
      </c>
      <c r="H41" s="8">
        <v>1734</v>
      </c>
      <c r="I41" s="8">
        <v>1894</v>
      </c>
      <c r="J41" s="8">
        <v>1617</v>
      </c>
      <c r="K41" s="8">
        <v>1786</v>
      </c>
      <c r="L41" s="8">
        <v>1729</v>
      </c>
      <c r="M41" s="8">
        <v>1659</v>
      </c>
      <c r="N41" s="8">
        <v>1786</v>
      </c>
      <c r="O41" s="8">
        <v>2238</v>
      </c>
      <c r="P41" s="8" t="s">
        <v>200</v>
      </c>
      <c r="Q41" s="18">
        <f t="shared" si="0"/>
        <v>1914.9230769230769</v>
      </c>
      <c r="R41" s="8"/>
    </row>
    <row r="42" spans="1:18" ht="15" x14ac:dyDescent="0.25">
      <c r="A42" s="28" t="s">
        <v>100</v>
      </c>
      <c r="B42" s="6" t="s">
        <v>101</v>
      </c>
      <c r="C42" s="9">
        <v>31960</v>
      </c>
      <c r="D42" s="9">
        <v>33926</v>
      </c>
      <c r="E42" s="9">
        <v>32269</v>
      </c>
      <c r="F42" s="9">
        <v>33552</v>
      </c>
      <c r="G42" s="9">
        <v>31104</v>
      </c>
      <c r="H42" s="9">
        <v>27791</v>
      </c>
      <c r="I42" s="9">
        <v>31282</v>
      </c>
      <c r="J42" s="9">
        <v>30583</v>
      </c>
      <c r="K42" s="9">
        <v>32570</v>
      </c>
      <c r="L42" s="9">
        <v>29340</v>
      </c>
      <c r="M42" s="9">
        <v>30643</v>
      </c>
      <c r="N42" s="9">
        <v>32621</v>
      </c>
      <c r="O42" s="9">
        <v>39370</v>
      </c>
      <c r="P42" s="9" t="s">
        <v>200</v>
      </c>
      <c r="Q42" s="18">
        <f t="shared" si="0"/>
        <v>32077.76923076923</v>
      </c>
      <c r="R42" s="9"/>
    </row>
    <row r="43" spans="1:18" ht="15" hidden="1" x14ac:dyDescent="0.25">
      <c r="A43" s="6" t="s">
        <v>102</v>
      </c>
      <c r="B43" s="6" t="s">
        <v>103</v>
      </c>
      <c r="C43" s="8">
        <v>24923</v>
      </c>
      <c r="D43" s="8">
        <v>24985</v>
      </c>
      <c r="E43" s="8">
        <v>23200</v>
      </c>
      <c r="F43" s="8">
        <v>21534</v>
      </c>
      <c r="G43" s="8">
        <v>23722</v>
      </c>
      <c r="H43" s="8">
        <v>22311</v>
      </c>
      <c r="I43" s="8">
        <v>21910</v>
      </c>
      <c r="J43" s="8">
        <v>23649</v>
      </c>
      <c r="K43" s="8">
        <v>23639</v>
      </c>
      <c r="L43" s="8">
        <v>22937</v>
      </c>
      <c r="M43" s="8">
        <v>22466</v>
      </c>
      <c r="N43" s="8">
        <v>23038</v>
      </c>
      <c r="O43" s="8">
        <v>24541</v>
      </c>
      <c r="P43" s="8" t="s">
        <v>200</v>
      </c>
      <c r="Q43" s="18">
        <f t="shared" si="0"/>
        <v>23296.538461538461</v>
      </c>
      <c r="R43" s="8"/>
    </row>
    <row r="44" spans="1:18" ht="15" x14ac:dyDescent="0.25">
      <c r="A44" s="28" t="s">
        <v>104</v>
      </c>
      <c r="B44" s="6" t="s">
        <v>105</v>
      </c>
      <c r="C44" s="9">
        <v>24923</v>
      </c>
      <c r="D44" s="9">
        <v>24985</v>
      </c>
      <c r="E44" s="9">
        <v>23200</v>
      </c>
      <c r="F44" s="9">
        <v>21534</v>
      </c>
      <c r="G44" s="9">
        <v>23722</v>
      </c>
      <c r="H44" s="9">
        <v>22311</v>
      </c>
      <c r="I44" s="9">
        <v>21910</v>
      </c>
      <c r="J44" s="9">
        <v>23649</v>
      </c>
      <c r="K44" s="9">
        <v>23639</v>
      </c>
      <c r="L44" s="9">
        <v>22937</v>
      </c>
      <c r="M44" s="9">
        <v>22466</v>
      </c>
      <c r="N44" s="9">
        <v>23038</v>
      </c>
      <c r="O44" s="9">
        <v>24541</v>
      </c>
      <c r="P44" s="9" t="s">
        <v>200</v>
      </c>
      <c r="Q44" s="18">
        <f t="shared" si="0"/>
        <v>23296.538461538461</v>
      </c>
      <c r="R44" s="9"/>
    </row>
    <row r="45" spans="1:18" ht="15" hidden="1" x14ac:dyDescent="0.25">
      <c r="A45" s="6" t="s">
        <v>106</v>
      </c>
      <c r="B45" s="6" t="s">
        <v>107</v>
      </c>
      <c r="C45" s="8">
        <v>7724</v>
      </c>
      <c r="D45" s="8">
        <v>7620</v>
      </c>
      <c r="E45" s="8">
        <v>7206</v>
      </c>
      <c r="F45" s="8">
        <v>8126</v>
      </c>
      <c r="G45" s="8">
        <v>8753</v>
      </c>
      <c r="H45" s="8">
        <v>9309</v>
      </c>
      <c r="I45" s="8">
        <v>8918</v>
      </c>
      <c r="J45" s="8">
        <v>8965</v>
      </c>
      <c r="K45" s="8">
        <v>8975</v>
      </c>
      <c r="L45" s="8">
        <v>8409</v>
      </c>
      <c r="M45" s="8">
        <v>9157</v>
      </c>
      <c r="N45" s="8">
        <v>10544</v>
      </c>
      <c r="O45" s="8">
        <v>10324</v>
      </c>
      <c r="P45" s="8" t="s">
        <v>200</v>
      </c>
      <c r="Q45" s="18">
        <f t="shared" si="0"/>
        <v>8771.538461538461</v>
      </c>
      <c r="R45" s="8"/>
    </row>
    <row r="46" spans="1:18" ht="15" x14ac:dyDescent="0.25">
      <c r="A46" s="28" t="s">
        <v>108</v>
      </c>
      <c r="B46" s="6" t="s">
        <v>107</v>
      </c>
      <c r="C46" s="9">
        <v>7724</v>
      </c>
      <c r="D46" s="9">
        <v>7620</v>
      </c>
      <c r="E46" s="9">
        <v>7206</v>
      </c>
      <c r="F46" s="9">
        <v>8126</v>
      </c>
      <c r="G46" s="9">
        <v>8753</v>
      </c>
      <c r="H46" s="9">
        <v>9309</v>
      </c>
      <c r="I46" s="9">
        <v>8918</v>
      </c>
      <c r="J46" s="9">
        <v>8965</v>
      </c>
      <c r="K46" s="9">
        <v>8975</v>
      </c>
      <c r="L46" s="9">
        <v>8409</v>
      </c>
      <c r="M46" s="9">
        <v>9157</v>
      </c>
      <c r="N46" s="9">
        <v>10544</v>
      </c>
      <c r="O46" s="9">
        <v>10324</v>
      </c>
      <c r="P46" s="9" t="s">
        <v>200</v>
      </c>
      <c r="Q46" s="18">
        <f t="shared" si="0"/>
        <v>8771.538461538461</v>
      </c>
      <c r="R46" s="9"/>
    </row>
    <row r="47" spans="1:18" ht="15" hidden="1" x14ac:dyDescent="0.25">
      <c r="A47" s="6" t="s">
        <v>109</v>
      </c>
      <c r="B47" s="6" t="s">
        <v>110</v>
      </c>
      <c r="C47" s="8">
        <v>822</v>
      </c>
      <c r="D47" s="8">
        <v>822</v>
      </c>
      <c r="E47" s="8">
        <v>801</v>
      </c>
      <c r="F47" s="8">
        <v>1062</v>
      </c>
      <c r="G47" s="8">
        <v>1012</v>
      </c>
      <c r="H47" s="8">
        <v>813</v>
      </c>
      <c r="I47" s="8">
        <v>1300</v>
      </c>
      <c r="J47" s="8">
        <v>1080</v>
      </c>
      <c r="K47" s="8">
        <v>808</v>
      </c>
      <c r="L47" s="8">
        <v>762</v>
      </c>
      <c r="M47" s="8">
        <v>714</v>
      </c>
      <c r="N47" s="8">
        <v>853</v>
      </c>
      <c r="O47" s="8">
        <v>1027</v>
      </c>
      <c r="P47" s="8" t="s">
        <v>200</v>
      </c>
      <c r="Q47" s="18">
        <f t="shared" si="0"/>
        <v>913.53846153846155</v>
      </c>
      <c r="R47" s="8"/>
    </row>
    <row r="48" spans="1:18" ht="15" x14ac:dyDescent="0.25">
      <c r="A48" s="28" t="s">
        <v>111</v>
      </c>
      <c r="B48" s="6" t="s">
        <v>110</v>
      </c>
      <c r="C48" s="9">
        <v>822</v>
      </c>
      <c r="D48" s="9">
        <v>822</v>
      </c>
      <c r="E48" s="9">
        <v>801</v>
      </c>
      <c r="F48" s="9">
        <v>1062</v>
      </c>
      <c r="G48" s="9">
        <v>1012</v>
      </c>
      <c r="H48" s="9">
        <v>813</v>
      </c>
      <c r="I48" s="9">
        <v>1300</v>
      </c>
      <c r="J48" s="9">
        <v>1080</v>
      </c>
      <c r="K48" s="9">
        <v>808</v>
      </c>
      <c r="L48" s="9">
        <v>762</v>
      </c>
      <c r="M48" s="9">
        <v>714</v>
      </c>
      <c r="N48" s="9">
        <v>853</v>
      </c>
      <c r="O48" s="9">
        <v>1027</v>
      </c>
      <c r="P48" s="9" t="s">
        <v>200</v>
      </c>
      <c r="Q48" s="18">
        <f t="shared" si="0"/>
        <v>913.53846153846155</v>
      </c>
      <c r="R48" s="9"/>
    </row>
    <row r="49" spans="1:20" ht="15" hidden="1" x14ac:dyDescent="0.25">
      <c r="A49" s="6" t="s">
        <v>112</v>
      </c>
      <c r="B49" s="6" t="s">
        <v>113</v>
      </c>
      <c r="C49" s="8">
        <v>6016</v>
      </c>
      <c r="D49" s="8">
        <v>7385</v>
      </c>
      <c r="E49" s="8">
        <v>8224</v>
      </c>
      <c r="F49" s="8">
        <v>8781</v>
      </c>
      <c r="G49" s="8">
        <v>8387</v>
      </c>
      <c r="H49" s="8">
        <v>7306</v>
      </c>
      <c r="I49" s="8">
        <v>8550</v>
      </c>
      <c r="J49" s="8">
        <v>7913</v>
      </c>
      <c r="K49" s="8">
        <v>8122</v>
      </c>
      <c r="L49" s="8">
        <v>7142</v>
      </c>
      <c r="M49" s="8">
        <v>6250</v>
      </c>
      <c r="N49" s="8">
        <v>6799</v>
      </c>
      <c r="O49" s="8">
        <v>8611</v>
      </c>
      <c r="P49" s="8" t="s">
        <v>200</v>
      </c>
      <c r="Q49" s="18">
        <f t="shared" si="0"/>
        <v>7652.7692307692305</v>
      </c>
      <c r="R49" s="8"/>
    </row>
    <row r="50" spans="1:20" ht="15" x14ac:dyDescent="0.25">
      <c r="A50" s="28" t="s">
        <v>114</v>
      </c>
      <c r="B50" s="6" t="s">
        <v>115</v>
      </c>
      <c r="C50" s="9">
        <v>3860</v>
      </c>
      <c r="D50" s="9">
        <v>4271</v>
      </c>
      <c r="E50" s="9">
        <v>5111</v>
      </c>
      <c r="F50" s="9">
        <v>5107</v>
      </c>
      <c r="G50" s="9">
        <v>4717</v>
      </c>
      <c r="H50" s="9">
        <v>3894</v>
      </c>
      <c r="I50" s="9">
        <v>4011</v>
      </c>
      <c r="J50" s="9">
        <v>3525</v>
      </c>
      <c r="K50" s="9">
        <v>3528</v>
      </c>
      <c r="L50" s="9">
        <v>3230</v>
      </c>
      <c r="M50" s="9">
        <v>2901</v>
      </c>
      <c r="N50" s="9">
        <v>2660</v>
      </c>
      <c r="O50" s="9">
        <v>3176</v>
      </c>
      <c r="P50" s="9" t="s">
        <v>200</v>
      </c>
      <c r="Q50" s="18">
        <f t="shared" si="0"/>
        <v>3845.4615384615386</v>
      </c>
      <c r="R50" s="9"/>
    </row>
    <row r="51" spans="1:20" ht="15" x14ac:dyDescent="0.25">
      <c r="A51" s="28" t="s">
        <v>116</v>
      </c>
      <c r="B51" s="6" t="s">
        <v>117</v>
      </c>
      <c r="C51" s="8">
        <v>2156</v>
      </c>
      <c r="D51" s="8">
        <v>3113</v>
      </c>
      <c r="E51" s="8">
        <v>3113</v>
      </c>
      <c r="F51" s="8">
        <v>3675</v>
      </c>
      <c r="G51" s="8">
        <v>3670</v>
      </c>
      <c r="H51" s="8">
        <v>3412</v>
      </c>
      <c r="I51" s="8">
        <v>4539</v>
      </c>
      <c r="J51" s="8">
        <v>4389</v>
      </c>
      <c r="K51" s="8">
        <v>4594</v>
      </c>
      <c r="L51" s="8">
        <v>3911</v>
      </c>
      <c r="M51" s="8">
        <v>3349</v>
      </c>
      <c r="N51" s="8">
        <v>4139</v>
      </c>
      <c r="O51" s="8">
        <v>5435</v>
      </c>
      <c r="P51" s="8" t="s">
        <v>200</v>
      </c>
      <c r="Q51" s="18">
        <f t="shared" si="0"/>
        <v>3807.3076923076924</v>
      </c>
      <c r="R51" s="8"/>
    </row>
    <row r="52" spans="1:20" ht="15" hidden="1" x14ac:dyDescent="0.25">
      <c r="A52" s="6" t="s">
        <v>118</v>
      </c>
      <c r="B52" s="6" t="s">
        <v>119</v>
      </c>
      <c r="C52" s="9">
        <v>1132</v>
      </c>
      <c r="D52" s="9">
        <v>1143</v>
      </c>
      <c r="E52" s="9">
        <v>1033</v>
      </c>
      <c r="F52" s="9">
        <v>1329</v>
      </c>
      <c r="G52" s="9">
        <v>1678</v>
      </c>
      <c r="H52" s="9">
        <v>1311</v>
      </c>
      <c r="I52" s="9">
        <v>1390</v>
      </c>
      <c r="J52" s="9">
        <v>1108</v>
      </c>
      <c r="K52" s="9">
        <v>1243</v>
      </c>
      <c r="L52" s="9">
        <v>1132</v>
      </c>
      <c r="M52" s="9">
        <v>1321</v>
      </c>
      <c r="N52" s="9">
        <v>1133</v>
      </c>
      <c r="O52" s="9">
        <v>1639</v>
      </c>
      <c r="P52" s="9" t="s">
        <v>200</v>
      </c>
      <c r="Q52" s="18">
        <f t="shared" si="0"/>
        <v>1276.3076923076924</v>
      </c>
      <c r="R52" s="9"/>
    </row>
    <row r="53" spans="1:20" s="26" customFormat="1" ht="15" x14ac:dyDescent="0.25">
      <c r="A53" s="28" t="s">
        <v>120</v>
      </c>
      <c r="B53" s="6" t="s">
        <v>121</v>
      </c>
      <c r="C53" s="24">
        <v>1132</v>
      </c>
      <c r="D53" s="24">
        <v>1143</v>
      </c>
      <c r="E53" s="24">
        <v>1033</v>
      </c>
      <c r="F53" s="24">
        <v>1329</v>
      </c>
      <c r="G53" s="24">
        <v>1678</v>
      </c>
      <c r="H53" s="24">
        <v>1311</v>
      </c>
      <c r="I53" s="24">
        <v>1390</v>
      </c>
      <c r="J53" s="24">
        <v>1108</v>
      </c>
      <c r="K53" s="24">
        <v>1243</v>
      </c>
      <c r="L53" s="24">
        <v>1132</v>
      </c>
      <c r="M53" s="24">
        <v>1321</v>
      </c>
      <c r="N53" s="24">
        <v>1133</v>
      </c>
      <c r="O53" s="24">
        <v>1639</v>
      </c>
      <c r="P53" s="24" t="s">
        <v>200</v>
      </c>
      <c r="Q53" s="25">
        <f t="shared" si="0"/>
        <v>1276.3076923076924</v>
      </c>
      <c r="R53" s="24"/>
    </row>
    <row r="54" spans="1:20" s="26" customFormat="1" ht="15" x14ac:dyDescent="0.25">
      <c r="A54" s="28" t="s">
        <v>125</v>
      </c>
      <c r="B54" s="6" t="s">
        <v>126</v>
      </c>
      <c r="C54" s="24">
        <v>34432</v>
      </c>
      <c r="D54" s="24">
        <v>36174</v>
      </c>
      <c r="E54" s="24">
        <v>34094</v>
      </c>
      <c r="F54" s="24">
        <v>35640</v>
      </c>
      <c r="G54" s="24">
        <v>32924</v>
      </c>
      <c r="H54" s="24">
        <v>29525</v>
      </c>
      <c r="I54" s="24">
        <v>33176</v>
      </c>
      <c r="J54" s="24">
        <v>32241</v>
      </c>
      <c r="K54" s="24">
        <v>34399</v>
      </c>
      <c r="L54" s="24">
        <v>31115</v>
      </c>
      <c r="M54" s="24" t="s">
        <v>200</v>
      </c>
      <c r="N54" s="24" t="s">
        <v>200</v>
      </c>
      <c r="O54" s="24" t="s">
        <v>200</v>
      </c>
      <c r="P54" s="24" t="s">
        <v>200</v>
      </c>
      <c r="Q54" s="25">
        <f t="shared" si="0"/>
        <v>33372</v>
      </c>
      <c r="R54" s="24"/>
    </row>
    <row r="55" spans="1:20" s="22" customFormat="1" ht="15" hidden="1" x14ac:dyDescent="0.25">
      <c r="A55" s="6" t="s">
        <v>127</v>
      </c>
      <c r="B55" s="6" t="s">
        <v>128</v>
      </c>
      <c r="C55" s="20">
        <v>31960</v>
      </c>
      <c r="D55" s="20">
        <v>33926</v>
      </c>
      <c r="E55" s="20">
        <v>32269</v>
      </c>
      <c r="F55" s="20">
        <v>33552</v>
      </c>
      <c r="G55" s="20">
        <v>31104</v>
      </c>
      <c r="H55" s="20">
        <v>27791</v>
      </c>
      <c r="I55" s="20">
        <v>31282</v>
      </c>
      <c r="J55" s="20">
        <v>30624</v>
      </c>
      <c r="K55" s="20">
        <v>32614</v>
      </c>
      <c r="L55" s="20">
        <v>29386</v>
      </c>
      <c r="M55" s="20" t="s">
        <v>200</v>
      </c>
      <c r="N55" s="20" t="s">
        <v>200</v>
      </c>
      <c r="O55" s="20" t="s">
        <v>200</v>
      </c>
      <c r="P55" s="20" t="s">
        <v>200</v>
      </c>
      <c r="Q55" s="21">
        <f t="shared" si="0"/>
        <v>31450.799999999999</v>
      </c>
      <c r="R55" s="20"/>
    </row>
    <row r="56" spans="1:20" s="22" customFormat="1" ht="15" hidden="1" x14ac:dyDescent="0.25">
      <c r="A56" s="6" t="s">
        <v>129</v>
      </c>
      <c r="B56" s="6" t="s">
        <v>130</v>
      </c>
      <c r="C56" s="20">
        <v>2472</v>
      </c>
      <c r="D56" s="20">
        <v>2248</v>
      </c>
      <c r="E56" s="20">
        <v>1824</v>
      </c>
      <c r="F56" s="20">
        <v>2088</v>
      </c>
      <c r="G56" s="20">
        <v>1819</v>
      </c>
      <c r="H56" s="20">
        <v>1734</v>
      </c>
      <c r="I56" s="20">
        <v>1894</v>
      </c>
      <c r="J56" s="20">
        <v>1617</v>
      </c>
      <c r="K56" s="20">
        <v>1786</v>
      </c>
      <c r="L56" s="20">
        <v>1729</v>
      </c>
      <c r="M56" s="20" t="s">
        <v>200</v>
      </c>
      <c r="N56" s="20" t="s">
        <v>200</v>
      </c>
      <c r="O56" s="20" t="s">
        <v>200</v>
      </c>
      <c r="P56" s="20" t="s">
        <v>200</v>
      </c>
      <c r="Q56" s="21">
        <f t="shared" si="0"/>
        <v>1921.1</v>
      </c>
      <c r="R56" s="20"/>
    </row>
    <row r="57" spans="1:20" s="22" customFormat="1" ht="15" hidden="1" x14ac:dyDescent="0.25">
      <c r="A57" s="6" t="s">
        <v>131</v>
      </c>
      <c r="B57" s="6" t="s">
        <v>132</v>
      </c>
      <c r="C57" s="20">
        <v>24923</v>
      </c>
      <c r="D57" s="20">
        <v>24985</v>
      </c>
      <c r="E57" s="20">
        <v>23200</v>
      </c>
      <c r="F57" s="20">
        <v>21994</v>
      </c>
      <c r="G57" s="20">
        <v>23722</v>
      </c>
      <c r="H57" s="20">
        <v>22453</v>
      </c>
      <c r="I57" s="20">
        <v>22046</v>
      </c>
      <c r="J57" s="20">
        <v>23773</v>
      </c>
      <c r="K57" s="20">
        <v>23815</v>
      </c>
      <c r="L57" s="20">
        <v>22937</v>
      </c>
      <c r="M57" s="20" t="s">
        <v>200</v>
      </c>
      <c r="N57" s="20" t="s">
        <v>200</v>
      </c>
      <c r="O57" s="20" t="s">
        <v>200</v>
      </c>
      <c r="P57" s="20" t="s">
        <v>200</v>
      </c>
      <c r="Q57" s="21">
        <f t="shared" si="0"/>
        <v>23384.799999999999</v>
      </c>
      <c r="R57" s="20"/>
    </row>
    <row r="58" spans="1:20" s="26" customFormat="1" ht="15" hidden="1" x14ac:dyDescent="0.25">
      <c r="A58" s="28" t="s">
        <v>133</v>
      </c>
      <c r="B58" s="6" t="s">
        <v>132</v>
      </c>
      <c r="C58" s="24">
        <v>24923</v>
      </c>
      <c r="D58" s="24">
        <v>24985</v>
      </c>
      <c r="E58" s="24">
        <v>23200</v>
      </c>
      <c r="F58" s="24">
        <v>21994</v>
      </c>
      <c r="G58" s="24">
        <v>23722</v>
      </c>
      <c r="H58" s="24">
        <v>22453</v>
      </c>
      <c r="I58" s="24">
        <v>22046</v>
      </c>
      <c r="J58" s="24">
        <v>23773</v>
      </c>
      <c r="K58" s="24">
        <v>23815</v>
      </c>
      <c r="L58" s="24">
        <v>22937</v>
      </c>
      <c r="M58" s="24" t="s">
        <v>200</v>
      </c>
      <c r="N58" s="24" t="s">
        <v>200</v>
      </c>
      <c r="O58" s="24" t="s">
        <v>200</v>
      </c>
      <c r="P58" s="24" t="s">
        <v>200</v>
      </c>
      <c r="Q58" s="25">
        <f t="shared" si="0"/>
        <v>23384.799999999999</v>
      </c>
      <c r="R58" s="24"/>
    </row>
    <row r="59" spans="1:20" s="26" customFormat="1" ht="15" x14ac:dyDescent="0.25">
      <c r="A59" s="28" t="s">
        <v>134</v>
      </c>
      <c r="B59" s="6" t="s">
        <v>135</v>
      </c>
      <c r="C59" s="24">
        <v>10702</v>
      </c>
      <c r="D59" s="24">
        <v>11556</v>
      </c>
      <c r="E59" s="24">
        <v>11121</v>
      </c>
      <c r="F59" s="24">
        <v>12862</v>
      </c>
      <c r="G59" s="24">
        <v>13679</v>
      </c>
      <c r="H59" s="24">
        <v>13722</v>
      </c>
      <c r="I59" s="24">
        <v>14793</v>
      </c>
      <c r="J59" s="24">
        <v>14789</v>
      </c>
      <c r="K59" s="24">
        <v>14770</v>
      </c>
      <c r="L59" s="24">
        <v>13121</v>
      </c>
      <c r="M59" s="24" t="s">
        <v>200</v>
      </c>
      <c r="N59" s="24" t="s">
        <v>200</v>
      </c>
      <c r="O59" s="24" t="s">
        <v>200</v>
      </c>
      <c r="P59" s="24" t="s">
        <v>200</v>
      </c>
      <c r="Q59" s="25">
        <f t="shared" si="0"/>
        <v>13111.5</v>
      </c>
      <c r="R59" s="24"/>
    </row>
    <row r="60" spans="1:20" s="22" customFormat="1" ht="15" hidden="1" x14ac:dyDescent="0.25">
      <c r="A60" s="6" t="s">
        <v>136</v>
      </c>
      <c r="B60" s="6" t="s">
        <v>137</v>
      </c>
      <c r="C60" s="20">
        <v>7724</v>
      </c>
      <c r="D60" s="20">
        <v>7620</v>
      </c>
      <c r="E60" s="20">
        <v>7206</v>
      </c>
      <c r="F60" s="20">
        <v>8126</v>
      </c>
      <c r="G60" s="20">
        <v>8753</v>
      </c>
      <c r="H60" s="20">
        <v>9309</v>
      </c>
      <c r="I60" s="20">
        <v>8918</v>
      </c>
      <c r="J60" s="20">
        <v>8965</v>
      </c>
      <c r="K60" s="20">
        <v>8975</v>
      </c>
      <c r="L60" s="20">
        <v>8409</v>
      </c>
      <c r="M60" s="20" t="s">
        <v>200</v>
      </c>
      <c r="N60" s="20" t="s">
        <v>200</v>
      </c>
      <c r="O60" s="20" t="s">
        <v>200</v>
      </c>
      <c r="P60" s="20" t="s">
        <v>200</v>
      </c>
      <c r="Q60" s="21">
        <f t="shared" si="0"/>
        <v>8400.5</v>
      </c>
      <c r="R60" s="20"/>
    </row>
    <row r="61" spans="1:20" s="22" customFormat="1" ht="15" hidden="1" x14ac:dyDescent="0.25">
      <c r="A61" s="6" t="s">
        <v>138</v>
      </c>
      <c r="B61" s="6" t="s">
        <v>139</v>
      </c>
      <c r="C61" s="20">
        <v>822</v>
      </c>
      <c r="D61" s="20">
        <v>822</v>
      </c>
      <c r="E61" s="20">
        <v>801</v>
      </c>
      <c r="F61" s="20">
        <v>1062</v>
      </c>
      <c r="G61" s="20">
        <v>1056</v>
      </c>
      <c r="H61" s="20">
        <v>853</v>
      </c>
      <c r="I61" s="20">
        <v>1335</v>
      </c>
      <c r="J61" s="20">
        <v>1129</v>
      </c>
      <c r="K61" s="20">
        <v>859</v>
      </c>
      <c r="L61" s="20">
        <v>800</v>
      </c>
      <c r="M61" s="20" t="s">
        <v>200</v>
      </c>
      <c r="N61" s="20" t="s">
        <v>200</v>
      </c>
      <c r="O61" s="20" t="s">
        <v>200</v>
      </c>
      <c r="P61" s="20" t="s">
        <v>200</v>
      </c>
      <c r="Q61" s="21">
        <f t="shared" si="0"/>
        <v>953.9</v>
      </c>
      <c r="R61" s="20"/>
      <c r="T61" s="23">
        <v>85.727000000000004</v>
      </c>
    </row>
    <row r="62" spans="1:20" s="22" customFormat="1" ht="15" hidden="1" x14ac:dyDescent="0.25">
      <c r="A62" s="6" t="s">
        <v>140</v>
      </c>
      <c r="B62" s="6" t="s">
        <v>141</v>
      </c>
      <c r="C62" s="20">
        <v>2156</v>
      </c>
      <c r="D62" s="20">
        <v>3113</v>
      </c>
      <c r="E62" s="20">
        <v>3113</v>
      </c>
      <c r="F62" s="20">
        <v>3675</v>
      </c>
      <c r="G62" s="20">
        <v>3870</v>
      </c>
      <c r="H62" s="20">
        <v>3561</v>
      </c>
      <c r="I62" s="20">
        <v>4539</v>
      </c>
      <c r="J62" s="20">
        <v>4695</v>
      </c>
      <c r="K62" s="20">
        <v>4937</v>
      </c>
      <c r="L62" s="20">
        <v>3911</v>
      </c>
      <c r="M62" s="20" t="s">
        <v>200</v>
      </c>
      <c r="N62" s="20" t="s">
        <v>200</v>
      </c>
      <c r="O62" s="20" t="s">
        <v>200</v>
      </c>
      <c r="P62" s="20" t="s">
        <v>200</v>
      </c>
      <c r="Q62" s="21">
        <f t="shared" si="0"/>
        <v>3757</v>
      </c>
      <c r="R62" s="20"/>
      <c r="T62" s="23">
        <v>6.5270000000000001</v>
      </c>
    </row>
    <row r="63" spans="1:20" s="26" customFormat="1" ht="15" x14ac:dyDescent="0.25">
      <c r="A63" s="28" t="s">
        <v>142</v>
      </c>
      <c r="B63" s="6" t="s">
        <v>143</v>
      </c>
      <c r="C63" s="24">
        <v>3860</v>
      </c>
      <c r="D63" s="24">
        <v>4271</v>
      </c>
      <c r="E63" s="24">
        <v>5111</v>
      </c>
      <c r="F63" s="24">
        <v>5107</v>
      </c>
      <c r="G63" s="24">
        <v>4717</v>
      </c>
      <c r="H63" s="24">
        <v>3894</v>
      </c>
      <c r="I63" s="24">
        <v>4011</v>
      </c>
      <c r="J63" s="24">
        <v>3525</v>
      </c>
      <c r="K63" s="24">
        <v>3528</v>
      </c>
      <c r="L63" s="24">
        <v>3230</v>
      </c>
      <c r="M63" s="24" t="s">
        <v>200</v>
      </c>
      <c r="N63" s="24" t="s">
        <v>200</v>
      </c>
      <c r="O63" s="24" t="s">
        <v>200</v>
      </c>
      <c r="P63" s="24" t="s">
        <v>200</v>
      </c>
      <c r="Q63" s="25">
        <f t="shared" si="0"/>
        <v>4125.3999999999996</v>
      </c>
      <c r="R63" s="24"/>
      <c r="T63" s="27">
        <v>15.085000000000001</v>
      </c>
    </row>
    <row r="64" spans="1:20" ht="15" hidden="1" x14ac:dyDescent="0.25">
      <c r="A64" s="6" t="s">
        <v>146</v>
      </c>
      <c r="B64" s="6" t="s">
        <v>147</v>
      </c>
      <c r="C64" s="8">
        <v>129850</v>
      </c>
      <c r="D64" s="8">
        <v>133122</v>
      </c>
      <c r="E64" s="8">
        <v>139976</v>
      </c>
      <c r="F64" s="8">
        <v>152031</v>
      </c>
      <c r="G64" s="8">
        <v>163664</v>
      </c>
      <c r="H64" s="8">
        <v>171329</v>
      </c>
      <c r="I64" s="8">
        <v>171447</v>
      </c>
      <c r="J64" s="8">
        <v>174824</v>
      </c>
      <c r="K64" s="8">
        <v>187604</v>
      </c>
      <c r="L64" s="8">
        <v>190488</v>
      </c>
      <c r="M64" s="8">
        <v>194482</v>
      </c>
      <c r="N64" s="8">
        <v>197034</v>
      </c>
      <c r="O64" s="8">
        <v>195915</v>
      </c>
      <c r="P64" s="8" t="s">
        <v>200</v>
      </c>
      <c r="Q64" s="18">
        <f t="shared" si="0"/>
        <v>169366.61538461538</v>
      </c>
      <c r="R64" s="8"/>
      <c r="T64" s="19"/>
    </row>
    <row r="65" spans="1:20" ht="15" hidden="1" x14ac:dyDescent="0.25">
      <c r="A65" s="6" t="s">
        <v>148</v>
      </c>
      <c r="B65" s="6" t="s">
        <v>149</v>
      </c>
      <c r="C65" s="9">
        <v>2159</v>
      </c>
      <c r="D65" s="9">
        <v>2248</v>
      </c>
      <c r="E65" s="9">
        <v>1748</v>
      </c>
      <c r="F65" s="9">
        <v>2831</v>
      </c>
      <c r="G65" s="9">
        <v>2264</v>
      </c>
      <c r="H65" s="9">
        <v>2162</v>
      </c>
      <c r="I65" s="9">
        <v>2297</v>
      </c>
      <c r="J65" s="9">
        <v>2002</v>
      </c>
      <c r="K65" s="9">
        <v>2223</v>
      </c>
      <c r="L65" s="9">
        <v>2018</v>
      </c>
      <c r="M65" s="9">
        <v>2137</v>
      </c>
      <c r="N65" s="9">
        <v>2202</v>
      </c>
      <c r="O65" s="9">
        <v>1741</v>
      </c>
      <c r="P65" s="9" t="s">
        <v>200</v>
      </c>
      <c r="Q65" s="18">
        <f t="shared" si="0"/>
        <v>2156.3076923076924</v>
      </c>
      <c r="R65" s="9"/>
      <c r="T65" s="19">
        <v>29.724</v>
      </c>
    </row>
    <row r="66" spans="1:20" ht="15" x14ac:dyDescent="0.25">
      <c r="A66" s="28" t="s">
        <v>150</v>
      </c>
      <c r="B66" s="6" t="s">
        <v>151</v>
      </c>
      <c r="C66" s="8">
        <v>1606</v>
      </c>
      <c r="D66" s="8">
        <v>1702</v>
      </c>
      <c r="E66" s="8">
        <v>1314</v>
      </c>
      <c r="F66" s="8">
        <v>2407</v>
      </c>
      <c r="G66" s="8">
        <v>2210</v>
      </c>
      <c r="H66" s="8">
        <v>2084</v>
      </c>
      <c r="I66" s="8">
        <v>2169</v>
      </c>
      <c r="J66" s="8">
        <v>1846</v>
      </c>
      <c r="K66" s="8">
        <v>2077</v>
      </c>
      <c r="L66" s="8">
        <v>1931</v>
      </c>
      <c r="M66" s="8">
        <v>2065</v>
      </c>
      <c r="N66" s="8">
        <v>2145</v>
      </c>
      <c r="O66" s="8">
        <v>1694</v>
      </c>
      <c r="P66" s="8" t="s">
        <v>200</v>
      </c>
      <c r="Q66" s="18">
        <f t="shared" si="0"/>
        <v>1942.3076923076924</v>
      </c>
      <c r="R66" s="8"/>
      <c r="T66" s="19"/>
    </row>
    <row r="67" spans="1:20" ht="15" x14ac:dyDescent="0.25">
      <c r="A67" s="28" t="s">
        <v>152</v>
      </c>
      <c r="B67" s="6" t="s">
        <v>153</v>
      </c>
      <c r="C67" s="9">
        <v>553</v>
      </c>
      <c r="D67" s="9">
        <v>545</v>
      </c>
      <c r="E67" s="9">
        <v>434</v>
      </c>
      <c r="F67" s="9">
        <v>424</v>
      </c>
      <c r="G67" s="9">
        <v>54</v>
      </c>
      <c r="H67" s="9">
        <v>78</v>
      </c>
      <c r="I67" s="9">
        <v>128</v>
      </c>
      <c r="J67" s="9">
        <v>156</v>
      </c>
      <c r="K67" s="9">
        <v>146</v>
      </c>
      <c r="L67" s="9">
        <v>88</v>
      </c>
      <c r="M67" s="9">
        <v>72</v>
      </c>
      <c r="N67" s="9">
        <v>58</v>
      </c>
      <c r="O67" s="9">
        <v>47</v>
      </c>
      <c r="P67" s="9" t="s">
        <v>200</v>
      </c>
      <c r="Q67" s="18">
        <f t="shared" si="0"/>
        <v>214.07692307692307</v>
      </c>
      <c r="R67" s="9"/>
    </row>
    <row r="68" spans="1:20" ht="15" hidden="1" x14ac:dyDescent="0.25">
      <c r="A68" s="6" t="s">
        <v>154</v>
      </c>
      <c r="B68" s="6" t="s">
        <v>155</v>
      </c>
      <c r="C68" s="8">
        <v>126556</v>
      </c>
      <c r="D68" s="8">
        <v>129437</v>
      </c>
      <c r="E68" s="8">
        <v>137091</v>
      </c>
      <c r="F68" s="8">
        <v>148042</v>
      </c>
      <c r="G68" s="8">
        <v>159249</v>
      </c>
      <c r="H68" s="8">
        <v>166736</v>
      </c>
      <c r="I68" s="8">
        <v>167080</v>
      </c>
      <c r="J68" s="8">
        <v>170399</v>
      </c>
      <c r="K68" s="8">
        <v>182913</v>
      </c>
      <c r="L68" s="8">
        <v>185251</v>
      </c>
      <c r="M68" s="8">
        <v>188714</v>
      </c>
      <c r="N68" s="8">
        <v>191468</v>
      </c>
      <c r="O68" s="8">
        <v>190696</v>
      </c>
      <c r="P68" s="8" t="s">
        <v>200</v>
      </c>
      <c r="Q68" s="18">
        <f t="shared" si="0"/>
        <v>164894.76923076922</v>
      </c>
      <c r="R68" s="8"/>
    </row>
    <row r="69" spans="1:20" ht="15" x14ac:dyDescent="0.25">
      <c r="A69" s="28" t="s">
        <v>156</v>
      </c>
      <c r="B69" s="6" t="s">
        <v>157</v>
      </c>
      <c r="C69" s="9">
        <v>23028</v>
      </c>
      <c r="D69" s="9">
        <v>26780</v>
      </c>
      <c r="E69" s="9">
        <v>25862</v>
      </c>
      <c r="F69" s="9">
        <v>26581</v>
      </c>
      <c r="G69" s="9">
        <v>26749</v>
      </c>
      <c r="H69" s="9">
        <v>29100</v>
      </c>
      <c r="I69" s="9">
        <v>28677</v>
      </c>
      <c r="J69" s="9">
        <v>30052</v>
      </c>
      <c r="K69" s="9">
        <v>34554</v>
      </c>
      <c r="L69" s="9">
        <v>34183</v>
      </c>
      <c r="M69" s="9">
        <v>34495</v>
      </c>
      <c r="N69" s="9">
        <v>35725</v>
      </c>
      <c r="O69" s="9">
        <v>37641</v>
      </c>
      <c r="P69" s="9" t="s">
        <v>200</v>
      </c>
      <c r="Q69" s="18">
        <f t="shared" si="0"/>
        <v>30263.615384615383</v>
      </c>
      <c r="R69" s="9"/>
    </row>
    <row r="70" spans="1:20" ht="15" x14ac:dyDescent="0.25">
      <c r="A70" s="28" t="s">
        <v>158</v>
      </c>
      <c r="B70" s="6" t="s">
        <v>159</v>
      </c>
      <c r="C70" s="8">
        <v>95710</v>
      </c>
      <c r="D70" s="8">
        <v>94552</v>
      </c>
      <c r="E70" s="8">
        <v>104363</v>
      </c>
      <c r="F70" s="8">
        <v>113369</v>
      </c>
      <c r="G70" s="8">
        <v>123391</v>
      </c>
      <c r="H70" s="8">
        <v>127693</v>
      </c>
      <c r="I70" s="8">
        <v>129033</v>
      </c>
      <c r="J70" s="8">
        <v>130020</v>
      </c>
      <c r="K70" s="8">
        <v>137836</v>
      </c>
      <c r="L70" s="8">
        <v>140218</v>
      </c>
      <c r="M70" s="8">
        <v>142205</v>
      </c>
      <c r="N70" s="8">
        <v>144002</v>
      </c>
      <c r="O70" s="8">
        <v>139745</v>
      </c>
      <c r="P70" s="8" t="s">
        <v>200</v>
      </c>
      <c r="Q70" s="18">
        <f t="shared" si="0"/>
        <v>124779.76923076923</v>
      </c>
      <c r="R70" s="8"/>
    </row>
    <row r="71" spans="1:20" ht="15" x14ac:dyDescent="0.25">
      <c r="A71" s="28" t="s">
        <v>160</v>
      </c>
      <c r="B71" s="6" t="s">
        <v>161</v>
      </c>
      <c r="C71" s="9">
        <v>7818</v>
      </c>
      <c r="D71" s="9">
        <v>8105</v>
      </c>
      <c r="E71" s="9">
        <v>6866</v>
      </c>
      <c r="F71" s="9">
        <v>8093</v>
      </c>
      <c r="G71" s="9">
        <v>9108</v>
      </c>
      <c r="H71" s="9">
        <v>9943</v>
      </c>
      <c r="I71" s="9">
        <v>9370</v>
      </c>
      <c r="J71" s="9">
        <v>10327</v>
      </c>
      <c r="K71" s="9">
        <v>10523</v>
      </c>
      <c r="L71" s="9">
        <v>10849</v>
      </c>
      <c r="M71" s="9">
        <v>12014</v>
      </c>
      <c r="N71" s="9">
        <v>11741</v>
      </c>
      <c r="O71" s="9">
        <v>13310</v>
      </c>
      <c r="P71" s="9" t="s">
        <v>200</v>
      </c>
      <c r="Q71" s="18">
        <f t="shared" si="0"/>
        <v>9851.3076923076915</v>
      </c>
      <c r="R71" s="9"/>
    </row>
    <row r="72" spans="1:20" ht="15" hidden="1" x14ac:dyDescent="0.25">
      <c r="A72" s="6" t="s">
        <v>162</v>
      </c>
      <c r="B72" s="6" t="s">
        <v>163</v>
      </c>
      <c r="C72" s="8">
        <v>1136</v>
      </c>
      <c r="D72" s="8">
        <v>1438</v>
      </c>
      <c r="E72" s="8">
        <v>1137</v>
      </c>
      <c r="F72" s="8">
        <v>1158</v>
      </c>
      <c r="G72" s="8">
        <v>2038</v>
      </c>
      <c r="H72" s="8">
        <v>2372</v>
      </c>
      <c r="I72" s="8">
        <v>1854</v>
      </c>
      <c r="J72" s="8">
        <v>2039</v>
      </c>
      <c r="K72" s="8">
        <v>2396</v>
      </c>
      <c r="L72" s="8">
        <v>3141</v>
      </c>
      <c r="M72" s="8">
        <v>3553</v>
      </c>
      <c r="N72" s="8">
        <v>3233</v>
      </c>
      <c r="O72" s="8">
        <v>3303</v>
      </c>
      <c r="P72" s="8" t="s">
        <v>200</v>
      </c>
      <c r="Q72" s="18">
        <f t="shared" si="0"/>
        <v>2215.2307692307691</v>
      </c>
      <c r="R72" s="8"/>
    </row>
    <row r="73" spans="1:20" ht="15" x14ac:dyDescent="0.25">
      <c r="A73" s="28" t="s">
        <v>164</v>
      </c>
      <c r="B73" s="6" t="s">
        <v>165</v>
      </c>
      <c r="C73" s="9">
        <v>1136</v>
      </c>
      <c r="D73" s="9">
        <v>1438</v>
      </c>
      <c r="E73" s="9">
        <v>1137</v>
      </c>
      <c r="F73" s="9">
        <v>1158</v>
      </c>
      <c r="G73" s="9">
        <v>2038</v>
      </c>
      <c r="H73" s="9">
        <v>2372</v>
      </c>
      <c r="I73" s="9">
        <v>1854</v>
      </c>
      <c r="J73" s="9">
        <v>2039</v>
      </c>
      <c r="K73" s="9">
        <v>2396</v>
      </c>
      <c r="L73" s="9">
        <v>3141</v>
      </c>
      <c r="M73" s="9">
        <v>3553</v>
      </c>
      <c r="N73" s="9">
        <v>3233</v>
      </c>
      <c r="O73" s="9">
        <v>3303</v>
      </c>
      <c r="P73" s="9" t="s">
        <v>200</v>
      </c>
      <c r="Q73" s="18">
        <f t="shared" ref="Q73:Q79" si="1">AVERAGE(C73:P73)</f>
        <v>2215.2307692307691</v>
      </c>
      <c r="R73" s="9"/>
    </row>
    <row r="74" spans="1:20" ht="15" hidden="1" x14ac:dyDescent="0.25">
      <c r="A74" s="6" t="s">
        <v>166</v>
      </c>
      <c r="B74" s="6" t="s">
        <v>167</v>
      </c>
      <c r="C74" s="8">
        <v>20206</v>
      </c>
      <c r="D74" s="8">
        <v>20756</v>
      </c>
      <c r="E74" s="8">
        <v>18946</v>
      </c>
      <c r="F74" s="8">
        <v>22077</v>
      </c>
      <c r="G74" s="8">
        <v>23240</v>
      </c>
      <c r="H74" s="8">
        <v>25154</v>
      </c>
      <c r="I74" s="8">
        <v>31710</v>
      </c>
      <c r="J74" s="8">
        <v>33150</v>
      </c>
      <c r="K74" s="8">
        <v>34603</v>
      </c>
      <c r="L74" s="8">
        <v>35200</v>
      </c>
      <c r="M74" s="8">
        <v>35520</v>
      </c>
      <c r="N74" s="8">
        <v>34107</v>
      </c>
      <c r="O74" s="8">
        <v>31804</v>
      </c>
      <c r="P74" s="8" t="s">
        <v>200</v>
      </c>
      <c r="Q74" s="18">
        <f t="shared" si="1"/>
        <v>28190.23076923077</v>
      </c>
      <c r="R74" s="8"/>
    </row>
    <row r="75" spans="1:20" ht="15" x14ac:dyDescent="0.25">
      <c r="A75" s="28" t="s">
        <v>168</v>
      </c>
      <c r="B75" s="6" t="s">
        <v>169</v>
      </c>
      <c r="C75" s="9">
        <v>4074</v>
      </c>
      <c r="D75" s="9">
        <v>4535</v>
      </c>
      <c r="E75" s="9">
        <v>3983</v>
      </c>
      <c r="F75" s="9">
        <v>3982</v>
      </c>
      <c r="G75" s="9">
        <v>5292</v>
      </c>
      <c r="H75" s="9">
        <v>6155</v>
      </c>
      <c r="I75" s="9">
        <v>6618</v>
      </c>
      <c r="J75" s="9">
        <v>6764</v>
      </c>
      <c r="K75" s="9">
        <v>6622</v>
      </c>
      <c r="L75" s="9">
        <v>5355</v>
      </c>
      <c r="M75" s="9">
        <v>6803</v>
      </c>
      <c r="N75" s="9">
        <v>6838</v>
      </c>
      <c r="O75" s="9">
        <v>7133</v>
      </c>
      <c r="P75" s="9" t="s">
        <v>200</v>
      </c>
      <c r="Q75" s="18">
        <f t="shared" si="1"/>
        <v>5704.1538461538457</v>
      </c>
      <c r="R75" s="9"/>
    </row>
    <row r="76" spans="1:20" ht="15" x14ac:dyDescent="0.25">
      <c r="A76" s="28" t="s">
        <v>170</v>
      </c>
      <c r="B76" s="6" t="s">
        <v>171</v>
      </c>
      <c r="C76" s="8" t="s">
        <v>200</v>
      </c>
      <c r="D76" s="8" t="s">
        <v>200</v>
      </c>
      <c r="E76" s="8" t="s">
        <v>200</v>
      </c>
      <c r="F76" s="8" t="s">
        <v>200</v>
      </c>
      <c r="G76" s="8" t="s">
        <v>200</v>
      </c>
      <c r="H76" s="8" t="s">
        <v>200</v>
      </c>
      <c r="I76" s="8" t="s">
        <v>200</v>
      </c>
      <c r="J76" s="8" t="s">
        <v>200</v>
      </c>
      <c r="K76" s="8" t="s">
        <v>200</v>
      </c>
      <c r="L76" s="8" t="s">
        <v>200</v>
      </c>
      <c r="M76" s="8" t="s">
        <v>200</v>
      </c>
      <c r="N76" s="8">
        <v>146</v>
      </c>
      <c r="O76" s="8">
        <v>112</v>
      </c>
      <c r="P76" s="8" t="s">
        <v>200</v>
      </c>
      <c r="Q76" s="18">
        <f t="shared" si="1"/>
        <v>129</v>
      </c>
      <c r="R76" s="8"/>
    </row>
    <row r="77" spans="1:20" ht="15" x14ac:dyDescent="0.25">
      <c r="A77" s="28" t="s">
        <v>172</v>
      </c>
      <c r="B77" s="6" t="s">
        <v>173</v>
      </c>
      <c r="C77" s="9">
        <v>2092</v>
      </c>
      <c r="D77" s="9">
        <v>2236</v>
      </c>
      <c r="E77" s="9">
        <v>2296</v>
      </c>
      <c r="F77" s="9">
        <v>2390</v>
      </c>
      <c r="G77" s="9">
        <v>2425</v>
      </c>
      <c r="H77" s="9">
        <v>2606</v>
      </c>
      <c r="I77" s="9">
        <v>3132</v>
      </c>
      <c r="J77" s="9">
        <v>3577</v>
      </c>
      <c r="K77" s="9">
        <v>3649</v>
      </c>
      <c r="L77" s="9">
        <v>3063</v>
      </c>
      <c r="M77" s="9">
        <v>3010</v>
      </c>
      <c r="N77" s="9">
        <v>3154</v>
      </c>
      <c r="O77" s="9">
        <v>2899</v>
      </c>
      <c r="P77" s="9" t="s">
        <v>200</v>
      </c>
      <c r="Q77" s="18">
        <f t="shared" si="1"/>
        <v>2809.9230769230771</v>
      </c>
      <c r="R77" s="9"/>
    </row>
    <row r="78" spans="1:20" ht="15" x14ac:dyDescent="0.25">
      <c r="A78" s="28" t="s">
        <v>174</v>
      </c>
      <c r="B78" s="6" t="s">
        <v>175</v>
      </c>
      <c r="C78" s="8">
        <v>7226</v>
      </c>
      <c r="D78" s="8">
        <v>7329</v>
      </c>
      <c r="E78" s="8">
        <v>6260</v>
      </c>
      <c r="F78" s="8">
        <v>7529</v>
      </c>
      <c r="G78" s="8">
        <v>7863</v>
      </c>
      <c r="H78" s="8">
        <v>7437</v>
      </c>
      <c r="I78" s="8">
        <v>8947</v>
      </c>
      <c r="J78" s="8">
        <v>9503</v>
      </c>
      <c r="K78" s="8">
        <v>8730</v>
      </c>
      <c r="L78" s="8">
        <v>7446</v>
      </c>
      <c r="M78" s="8">
        <v>8317</v>
      </c>
      <c r="N78" s="8">
        <v>7219</v>
      </c>
      <c r="O78" s="8">
        <v>7414</v>
      </c>
      <c r="P78" s="8" t="s">
        <v>200</v>
      </c>
      <c r="Q78" s="18">
        <f t="shared" si="1"/>
        <v>7786.1538461538457</v>
      </c>
      <c r="R78" s="8"/>
    </row>
    <row r="79" spans="1:20" ht="15" x14ac:dyDescent="0.25">
      <c r="A79" s="28" t="s">
        <v>176</v>
      </c>
      <c r="B79" s="6" t="s">
        <v>177</v>
      </c>
      <c r="C79" s="9">
        <v>6815</v>
      </c>
      <c r="D79" s="9">
        <v>6655</v>
      </c>
      <c r="E79" s="9">
        <v>6407</v>
      </c>
      <c r="F79" s="9">
        <v>8177</v>
      </c>
      <c r="G79" s="9">
        <v>7660</v>
      </c>
      <c r="H79" s="9">
        <v>8956</v>
      </c>
      <c r="I79" s="9">
        <v>13013</v>
      </c>
      <c r="J79" s="9">
        <v>13306</v>
      </c>
      <c r="K79" s="9">
        <v>15602</v>
      </c>
      <c r="L79" s="9">
        <v>19335</v>
      </c>
      <c r="M79" s="9">
        <v>17390</v>
      </c>
      <c r="N79" s="9">
        <v>16750</v>
      </c>
      <c r="O79" s="9">
        <v>14247</v>
      </c>
      <c r="P79" s="9" t="s">
        <v>200</v>
      </c>
      <c r="Q79" s="18">
        <f t="shared" si="1"/>
        <v>11870.23076923077</v>
      </c>
      <c r="R79" s="9"/>
    </row>
    <row r="81" spans="1:20" ht="15" x14ac:dyDescent="0.25">
      <c r="A81" s="1" t="s">
        <v>201</v>
      </c>
    </row>
    <row r="82" spans="1:20" ht="15" x14ac:dyDescent="0.25">
      <c r="A82" s="1" t="s">
        <v>200</v>
      </c>
      <c r="B82" s="2" t="s">
        <v>202</v>
      </c>
      <c r="T82" s="19"/>
    </row>
    <row r="83" spans="1:20" ht="11.45" customHeight="1" x14ac:dyDescent="0.25">
      <c r="T83" s="19"/>
    </row>
    <row r="84" spans="1:20" ht="11.45" customHeight="1" x14ac:dyDescent="0.25">
      <c r="T84" s="18"/>
    </row>
    <row r="85" spans="1:20" ht="11.45" customHeight="1" x14ac:dyDescent="0.25">
      <c r="T85" s="18"/>
    </row>
    <row r="86" spans="1:20" ht="11.45" customHeight="1" x14ac:dyDescent="0.25">
      <c r="T86" s="18"/>
    </row>
    <row r="87" spans="1:20" ht="11.45" customHeight="1" x14ac:dyDescent="0.25">
      <c r="T87" s="18"/>
    </row>
    <row r="88" spans="1:20" ht="11.45" customHeight="1" x14ac:dyDescent="0.25">
      <c r="T88" s="18"/>
    </row>
    <row r="89" spans="1:20" ht="11.45" customHeight="1" x14ac:dyDescent="0.25">
      <c r="T89" s="18"/>
    </row>
    <row r="90" spans="1:20" ht="11.45" customHeight="1" x14ac:dyDescent="0.25">
      <c r="T90" s="18"/>
    </row>
    <row r="91" spans="1:20" ht="11.45" customHeight="1" x14ac:dyDescent="0.25">
      <c r="T91" s="18"/>
    </row>
    <row r="92" spans="1:20" ht="11.45" customHeight="1" x14ac:dyDescent="0.25">
      <c r="T92" s="18"/>
    </row>
    <row r="93" spans="1:20" ht="11.45" customHeight="1" x14ac:dyDescent="0.25">
      <c r="T93" s="18"/>
    </row>
    <row r="94" spans="1:20" ht="11.45" customHeight="1" x14ac:dyDescent="0.25">
      <c r="T94" s="18"/>
    </row>
    <row r="95" spans="1:20" ht="11.45" customHeight="1" x14ac:dyDescent="0.25">
      <c r="T95" s="18"/>
    </row>
    <row r="96" spans="1:20" ht="11.45" customHeight="1" x14ac:dyDescent="0.25">
      <c r="T96" s="18"/>
    </row>
    <row r="97" spans="20:20" ht="11.45" customHeight="1" x14ac:dyDescent="0.25">
      <c r="T97" s="18"/>
    </row>
    <row r="98" spans="20:20" ht="11.45" customHeight="1" x14ac:dyDescent="0.25">
      <c r="T98" s="18"/>
    </row>
    <row r="99" spans="20:20" ht="11.45" customHeight="1" x14ac:dyDescent="0.25">
      <c r="T99" s="18"/>
    </row>
    <row r="100" spans="20:20" ht="11.45" customHeight="1" x14ac:dyDescent="0.25">
      <c r="T100" s="18"/>
    </row>
    <row r="101" spans="20:20" ht="11.45" customHeight="1" x14ac:dyDescent="0.25">
      <c r="T101" s="18"/>
    </row>
    <row r="102" spans="20:20" ht="11.45" customHeight="1" x14ac:dyDescent="0.25">
      <c r="T102" s="18"/>
    </row>
    <row r="103" spans="20:20" ht="11.45" customHeight="1" x14ac:dyDescent="0.25">
      <c r="T103" s="18"/>
    </row>
    <row r="104" spans="20:20" ht="11.45" customHeight="1" x14ac:dyDescent="0.25">
      <c r="T104" s="18"/>
    </row>
    <row r="105" spans="20:20" ht="11.45" customHeight="1" x14ac:dyDescent="0.25">
      <c r="T105" s="18"/>
    </row>
    <row r="106" spans="20:20" ht="11.45" customHeight="1" x14ac:dyDescent="0.25">
      <c r="T106" s="18"/>
    </row>
    <row r="107" spans="20:20" ht="11.45" customHeight="1" x14ac:dyDescent="0.25">
      <c r="T107" s="18"/>
    </row>
    <row r="108" spans="20:20" ht="11.45" customHeight="1" x14ac:dyDescent="0.25">
      <c r="T108" s="18"/>
    </row>
    <row r="109" spans="20:20" ht="11.45" customHeight="1" x14ac:dyDescent="0.25">
      <c r="T109" s="18"/>
    </row>
    <row r="110" spans="20:20" ht="11.45" customHeight="1" x14ac:dyDescent="0.25">
      <c r="T110" s="18"/>
    </row>
    <row r="111" spans="20:20" ht="11.45" customHeight="1" x14ac:dyDescent="0.25">
      <c r="T111" s="18"/>
    </row>
    <row r="112" spans="20:20" ht="11.45" customHeight="1" x14ac:dyDescent="0.25">
      <c r="T112" s="18"/>
    </row>
    <row r="113" spans="20:20" ht="11.45" customHeight="1" x14ac:dyDescent="0.25">
      <c r="T113" s="18"/>
    </row>
    <row r="114" spans="20:20" ht="11.45" customHeight="1" x14ac:dyDescent="0.25">
      <c r="T114" s="18"/>
    </row>
    <row r="115" spans="20:20" ht="11.45" customHeight="1" x14ac:dyDescent="0.25">
      <c r="T115" s="18"/>
    </row>
    <row r="116" spans="20:20" ht="11.45" customHeight="1" x14ac:dyDescent="0.25">
      <c r="T116" s="18"/>
    </row>
    <row r="117" spans="20:20" ht="11.45" customHeight="1" x14ac:dyDescent="0.25">
      <c r="T117" s="18"/>
    </row>
    <row r="118" spans="20:20" ht="11.45" customHeight="1" x14ac:dyDescent="0.25">
      <c r="T118" s="18"/>
    </row>
    <row r="119" spans="20:20" ht="11.45" customHeight="1" x14ac:dyDescent="0.25">
      <c r="T119" s="18"/>
    </row>
    <row r="120" spans="20:20" ht="11.45" customHeight="1" x14ac:dyDescent="0.25">
      <c r="T120" s="18"/>
    </row>
    <row r="121" spans="20:20" ht="11.45" customHeight="1" x14ac:dyDescent="0.25">
      <c r="T121" s="18"/>
    </row>
    <row r="122" spans="20:20" ht="11.45" customHeight="1" x14ac:dyDescent="0.25">
      <c r="T122" s="18"/>
    </row>
    <row r="123" spans="20:20" ht="11.45" customHeight="1" x14ac:dyDescent="0.25">
      <c r="T123" s="18"/>
    </row>
    <row r="124" spans="20:20" ht="11.45" customHeight="1" x14ac:dyDescent="0.25">
      <c r="T124" s="18"/>
    </row>
    <row r="125" spans="20:20" ht="11.45" customHeight="1" x14ac:dyDescent="0.25">
      <c r="T125" s="18"/>
    </row>
    <row r="126" spans="20:20" ht="11.45" customHeight="1" x14ac:dyDescent="0.25">
      <c r="T126" s="18"/>
    </row>
    <row r="127" spans="20:20" ht="11.45" customHeight="1" x14ac:dyDescent="0.25">
      <c r="T127" s="18"/>
    </row>
    <row r="128" spans="20:20" ht="11.45" customHeight="1" x14ac:dyDescent="0.25">
      <c r="T128" s="18"/>
    </row>
    <row r="131" spans="20:20" ht="11.45" customHeight="1" x14ac:dyDescent="0.25">
      <c r="T131" s="18"/>
    </row>
    <row r="135" spans="20:20" ht="11.45" customHeight="1" x14ac:dyDescent="0.25">
      <c r="T135" s="18"/>
    </row>
    <row r="136" spans="20:20" ht="11.45" customHeight="1" x14ac:dyDescent="0.25">
      <c r="T136" s="18"/>
    </row>
    <row r="137" spans="20:20" ht="11.45" customHeight="1" x14ac:dyDescent="0.25">
      <c r="T137" s="18"/>
    </row>
  </sheetData>
  <mergeCells count="1">
    <mergeCell ref="A9:B9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3"/>
  <sheetViews>
    <sheetView workbookViewId="0">
      <pane xSplit="2" ySplit="10" topLeftCell="C61" activePane="bottomRight" state="frozen"/>
      <selection pane="topRight"/>
      <selection pane="bottomLeft"/>
      <selection pane="bottomRight" activeCell="A69" sqref="A69"/>
    </sheetView>
  </sheetViews>
  <sheetFormatPr baseColWidth="10" defaultColWidth="9.140625" defaultRowHeight="11.45" customHeight="1" x14ac:dyDescent="0.25"/>
  <cols>
    <col min="1" max="1" width="11" customWidth="1"/>
    <col min="2" max="2" width="29.85546875" customWidth="1"/>
    <col min="3" max="16" width="10" customWidth="1"/>
  </cols>
  <sheetData>
    <row r="1" spans="1:17" ht="15" x14ac:dyDescent="0.25">
      <c r="A1" s="3" t="s">
        <v>203</v>
      </c>
    </row>
    <row r="2" spans="1:17" ht="15" x14ac:dyDescent="0.25">
      <c r="A2" s="2" t="s">
        <v>195</v>
      </c>
      <c r="B2" s="1" t="s">
        <v>0</v>
      </c>
    </row>
    <row r="3" spans="1:17" ht="15" x14ac:dyDescent="0.25">
      <c r="A3" s="2" t="s">
        <v>196</v>
      </c>
      <c r="B3" s="2" t="s">
        <v>6</v>
      </c>
    </row>
    <row r="4" spans="1:17" ht="15" x14ac:dyDescent="0.25"/>
    <row r="5" spans="1:17" ht="15" x14ac:dyDescent="0.25">
      <c r="A5" s="1" t="s">
        <v>11</v>
      </c>
      <c r="C5" s="2" t="s">
        <v>15</v>
      </c>
    </row>
    <row r="6" spans="1:17" ht="15" x14ac:dyDescent="0.25">
      <c r="A6" s="1" t="s">
        <v>12</v>
      </c>
      <c r="C6" s="2" t="s">
        <v>19</v>
      </c>
    </row>
    <row r="7" spans="1:17" ht="15" x14ac:dyDescent="0.25">
      <c r="A7" s="1" t="s">
        <v>13</v>
      </c>
      <c r="C7" s="2" t="s">
        <v>17</v>
      </c>
    </row>
    <row r="8" spans="1:17" ht="15" x14ac:dyDescent="0.25"/>
    <row r="9" spans="1:17" ht="15" x14ac:dyDescent="0.25">
      <c r="A9" s="36" t="s">
        <v>197</v>
      </c>
      <c r="B9" s="36" t="s">
        <v>197</v>
      </c>
      <c r="C9" s="4" t="s">
        <v>180</v>
      </c>
      <c r="D9" s="4" t="s">
        <v>181</v>
      </c>
      <c r="E9" s="4" t="s">
        <v>182</v>
      </c>
      <c r="F9" s="4" t="s">
        <v>183</v>
      </c>
      <c r="G9" s="4" t="s">
        <v>184</v>
      </c>
      <c r="H9" s="4" t="s">
        <v>185</v>
      </c>
      <c r="I9" s="4" t="s">
        <v>186</v>
      </c>
      <c r="J9" s="4" t="s">
        <v>187</v>
      </c>
      <c r="K9" s="4" t="s">
        <v>188</v>
      </c>
      <c r="L9" s="4" t="s">
        <v>189</v>
      </c>
      <c r="M9" s="4" t="s">
        <v>190</v>
      </c>
      <c r="N9" s="4" t="s">
        <v>191</v>
      </c>
      <c r="O9" s="4" t="s">
        <v>192</v>
      </c>
      <c r="P9" s="4" t="s">
        <v>193</v>
      </c>
    </row>
    <row r="10" spans="1:17" ht="15" x14ac:dyDescent="0.25">
      <c r="A10" s="5" t="s">
        <v>198</v>
      </c>
      <c r="B10" s="5" t="s">
        <v>199</v>
      </c>
      <c r="C10" s="7" t="s">
        <v>22</v>
      </c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  <c r="O10" s="7" t="s">
        <v>22</v>
      </c>
      <c r="P10" s="7" t="s">
        <v>22</v>
      </c>
    </row>
    <row r="11" spans="1:17" ht="15" hidden="1" x14ac:dyDescent="0.25">
      <c r="A11" s="6" t="s">
        <v>42</v>
      </c>
      <c r="B11" s="6" t="s">
        <v>43</v>
      </c>
      <c r="C11" s="8">
        <v>132046</v>
      </c>
      <c r="D11" s="8">
        <v>138370</v>
      </c>
      <c r="E11" s="8">
        <v>110692</v>
      </c>
      <c r="F11" s="8">
        <v>125561</v>
      </c>
      <c r="G11" s="8">
        <v>128399</v>
      </c>
      <c r="H11" s="8">
        <v>120705</v>
      </c>
      <c r="I11" s="8">
        <v>122724</v>
      </c>
      <c r="J11" s="8">
        <v>125815</v>
      </c>
      <c r="K11" s="8">
        <v>128715</v>
      </c>
      <c r="L11" s="8">
        <v>138138</v>
      </c>
      <c r="M11" s="8">
        <v>140027</v>
      </c>
      <c r="N11" s="8">
        <v>147911</v>
      </c>
      <c r="O11" s="8">
        <v>151868</v>
      </c>
      <c r="P11" s="8">
        <v>107090</v>
      </c>
      <c r="Q11" s="18">
        <f>AVERAGE(C11:P11)</f>
        <v>129861.5</v>
      </c>
    </row>
    <row r="12" spans="1:17" ht="15" hidden="1" x14ac:dyDescent="0.25">
      <c r="A12" s="6" t="s">
        <v>44</v>
      </c>
      <c r="B12" s="6" t="s">
        <v>45</v>
      </c>
      <c r="C12" s="9">
        <v>132046</v>
      </c>
      <c r="D12" s="9">
        <v>138370</v>
      </c>
      <c r="E12" s="9">
        <v>110692</v>
      </c>
      <c r="F12" s="9">
        <v>125561</v>
      </c>
      <c r="G12" s="9">
        <v>128399</v>
      </c>
      <c r="H12" s="9">
        <v>120705</v>
      </c>
      <c r="I12" s="9">
        <v>122724</v>
      </c>
      <c r="J12" s="9">
        <v>125815</v>
      </c>
      <c r="K12" s="9">
        <v>128715</v>
      </c>
      <c r="L12" s="9">
        <v>138138</v>
      </c>
      <c r="M12" s="9">
        <v>140027</v>
      </c>
      <c r="N12" s="9">
        <v>147911</v>
      </c>
      <c r="O12" s="9">
        <v>151868</v>
      </c>
      <c r="P12" s="9">
        <v>107090</v>
      </c>
      <c r="Q12" s="18">
        <f t="shared" ref="Q12:Q75" si="0">AVERAGE(C12:P12)</f>
        <v>129861.5</v>
      </c>
    </row>
    <row r="13" spans="1:17" ht="15" x14ac:dyDescent="0.25">
      <c r="A13" s="28" t="s">
        <v>46</v>
      </c>
      <c r="B13" s="6" t="s">
        <v>47</v>
      </c>
      <c r="C13" s="8">
        <v>90894</v>
      </c>
      <c r="D13" s="8">
        <v>95774</v>
      </c>
      <c r="E13" s="8">
        <v>73566</v>
      </c>
      <c r="F13" s="8">
        <v>83861</v>
      </c>
      <c r="G13" s="8">
        <v>88821</v>
      </c>
      <c r="H13" s="8">
        <v>84992</v>
      </c>
      <c r="I13" s="8">
        <v>88967</v>
      </c>
      <c r="J13" s="8">
        <v>89652</v>
      </c>
      <c r="K13" s="8">
        <v>96660</v>
      </c>
      <c r="L13" s="8">
        <v>103283</v>
      </c>
      <c r="M13" s="8">
        <v>102599</v>
      </c>
      <c r="N13" s="8">
        <v>109202</v>
      </c>
      <c r="O13" s="8">
        <v>108697</v>
      </c>
      <c r="P13" s="8">
        <v>76255</v>
      </c>
      <c r="Q13" s="18">
        <f t="shared" si="0"/>
        <v>92373.071428571435</v>
      </c>
    </row>
    <row r="14" spans="1:17" ht="15" x14ac:dyDescent="0.25">
      <c r="A14" s="28" t="s">
        <v>48</v>
      </c>
      <c r="B14" s="6" t="s">
        <v>49</v>
      </c>
      <c r="C14" s="9">
        <v>20074</v>
      </c>
      <c r="D14" s="9">
        <v>21126</v>
      </c>
      <c r="E14" s="9">
        <v>15681</v>
      </c>
      <c r="F14" s="9">
        <v>20799</v>
      </c>
      <c r="G14" s="9">
        <v>20445</v>
      </c>
      <c r="H14" s="9">
        <v>19275</v>
      </c>
      <c r="I14" s="9">
        <v>19262</v>
      </c>
      <c r="J14" s="9">
        <v>22103</v>
      </c>
      <c r="K14" s="9">
        <v>19572</v>
      </c>
      <c r="L14" s="9">
        <v>22580</v>
      </c>
      <c r="M14" s="9">
        <v>25846</v>
      </c>
      <c r="N14" s="9">
        <v>26280</v>
      </c>
      <c r="O14" s="9">
        <v>25665</v>
      </c>
      <c r="P14" s="9">
        <v>16861</v>
      </c>
      <c r="Q14" s="18">
        <f t="shared" si="0"/>
        <v>21112.071428571428</v>
      </c>
    </row>
    <row r="15" spans="1:17" ht="15" x14ac:dyDescent="0.25">
      <c r="A15" s="28" t="s">
        <v>50</v>
      </c>
      <c r="B15" s="6" t="s">
        <v>51</v>
      </c>
      <c r="C15" s="8">
        <v>21079</v>
      </c>
      <c r="D15" s="8">
        <v>21471</v>
      </c>
      <c r="E15" s="8">
        <v>21446</v>
      </c>
      <c r="F15" s="8">
        <v>20902</v>
      </c>
      <c r="G15" s="8">
        <v>19133</v>
      </c>
      <c r="H15" s="8">
        <v>16438</v>
      </c>
      <c r="I15" s="8">
        <v>14495</v>
      </c>
      <c r="J15" s="8">
        <v>14060</v>
      </c>
      <c r="K15" s="8">
        <v>12483</v>
      </c>
      <c r="L15" s="8">
        <v>12275</v>
      </c>
      <c r="M15" s="8">
        <v>11582</v>
      </c>
      <c r="N15" s="8">
        <v>12430</v>
      </c>
      <c r="O15" s="8">
        <v>17506</v>
      </c>
      <c r="P15" s="8">
        <v>13974</v>
      </c>
      <c r="Q15" s="18">
        <f t="shared" si="0"/>
        <v>16376.714285714286</v>
      </c>
    </row>
    <row r="16" spans="1:17" ht="15" hidden="1" x14ac:dyDescent="0.25">
      <c r="A16" s="28" t="s">
        <v>52</v>
      </c>
      <c r="B16" s="6" t="s">
        <v>53</v>
      </c>
      <c r="C16" s="9" t="s">
        <v>200</v>
      </c>
      <c r="D16" s="9" t="s">
        <v>200</v>
      </c>
      <c r="E16" s="9" t="s">
        <v>200</v>
      </c>
      <c r="F16" s="9" t="s">
        <v>200</v>
      </c>
      <c r="G16" s="9" t="s">
        <v>200</v>
      </c>
      <c r="H16" s="9" t="s">
        <v>200</v>
      </c>
      <c r="I16" s="9">
        <v>1</v>
      </c>
      <c r="J16" s="9">
        <v>1</v>
      </c>
      <c r="K16" s="9">
        <v>2</v>
      </c>
      <c r="L16" s="9">
        <v>4</v>
      </c>
      <c r="M16" s="9">
        <v>24</v>
      </c>
      <c r="N16" s="9" t="s">
        <v>200</v>
      </c>
      <c r="O16" s="9" t="s">
        <v>200</v>
      </c>
      <c r="P16" s="9" t="s">
        <v>200</v>
      </c>
      <c r="Q16" s="18">
        <f t="shared" si="0"/>
        <v>6.4</v>
      </c>
    </row>
    <row r="17" spans="1:17" ht="15" hidden="1" x14ac:dyDescent="0.25">
      <c r="A17" s="28" t="s">
        <v>54</v>
      </c>
      <c r="B17" s="6" t="s">
        <v>55</v>
      </c>
      <c r="C17" s="8">
        <v>31504</v>
      </c>
      <c r="D17" s="8">
        <v>33524</v>
      </c>
      <c r="E17" s="8">
        <v>27974</v>
      </c>
      <c r="F17" s="8">
        <v>30622</v>
      </c>
      <c r="G17" s="8">
        <v>35484</v>
      </c>
      <c r="H17" s="8">
        <v>36285</v>
      </c>
      <c r="I17" s="8">
        <v>33433</v>
      </c>
      <c r="J17" s="8">
        <v>33127</v>
      </c>
      <c r="K17" s="8">
        <v>31865</v>
      </c>
      <c r="L17" s="8">
        <v>33119</v>
      </c>
      <c r="M17" s="8">
        <v>31546</v>
      </c>
      <c r="N17" s="8">
        <v>31470</v>
      </c>
      <c r="O17" s="8">
        <v>30347</v>
      </c>
      <c r="P17" s="8">
        <v>14163</v>
      </c>
      <c r="Q17" s="18">
        <f t="shared" si="0"/>
        <v>31033.071428571428</v>
      </c>
    </row>
    <row r="18" spans="1:17" ht="15" x14ac:dyDescent="0.25">
      <c r="A18" s="28" t="s">
        <v>56</v>
      </c>
      <c r="B18" s="6" t="s">
        <v>55</v>
      </c>
      <c r="C18" s="9">
        <v>31504</v>
      </c>
      <c r="D18" s="9">
        <v>33524</v>
      </c>
      <c r="E18" s="9">
        <v>27974</v>
      </c>
      <c r="F18" s="9">
        <v>30622</v>
      </c>
      <c r="G18" s="9">
        <v>35484</v>
      </c>
      <c r="H18" s="9">
        <v>36285</v>
      </c>
      <c r="I18" s="9">
        <v>33433</v>
      </c>
      <c r="J18" s="9">
        <v>33127</v>
      </c>
      <c r="K18" s="9">
        <v>31865</v>
      </c>
      <c r="L18" s="9">
        <v>33119</v>
      </c>
      <c r="M18" s="9">
        <v>31546</v>
      </c>
      <c r="N18" s="9">
        <v>31470</v>
      </c>
      <c r="O18" s="9">
        <v>30347</v>
      </c>
      <c r="P18" s="9">
        <v>14163</v>
      </c>
      <c r="Q18" s="18">
        <f t="shared" si="0"/>
        <v>31033.071428571428</v>
      </c>
    </row>
    <row r="19" spans="1:17" ht="15" hidden="1" x14ac:dyDescent="0.25">
      <c r="A19" s="28" t="s">
        <v>57</v>
      </c>
      <c r="B19" s="6" t="s">
        <v>58</v>
      </c>
      <c r="C19" s="8">
        <v>71000</v>
      </c>
      <c r="D19" s="8">
        <v>70882</v>
      </c>
      <c r="E19" s="8">
        <v>53921</v>
      </c>
      <c r="F19" s="8">
        <v>61901</v>
      </c>
      <c r="G19" s="8">
        <v>67195</v>
      </c>
      <c r="H19" s="8">
        <v>65086</v>
      </c>
      <c r="I19" s="8">
        <v>68511</v>
      </c>
      <c r="J19" s="8">
        <v>71297</v>
      </c>
      <c r="K19" s="8">
        <v>68012</v>
      </c>
      <c r="L19" s="8">
        <v>69971</v>
      </c>
      <c r="M19" s="8">
        <v>69394</v>
      </c>
      <c r="N19" s="8">
        <v>70459</v>
      </c>
      <c r="O19" s="8">
        <v>68112</v>
      </c>
      <c r="P19" s="8">
        <v>31034</v>
      </c>
      <c r="Q19" s="18">
        <f t="shared" si="0"/>
        <v>64769.642857142855</v>
      </c>
    </row>
    <row r="20" spans="1:17" ht="15" x14ac:dyDescent="0.25">
      <c r="A20" s="28" t="s">
        <v>59</v>
      </c>
      <c r="B20" s="6" t="s">
        <v>58</v>
      </c>
      <c r="C20" s="9">
        <v>71000</v>
      </c>
      <c r="D20" s="9">
        <v>70882</v>
      </c>
      <c r="E20" s="9">
        <v>53921</v>
      </c>
      <c r="F20" s="9">
        <v>61901</v>
      </c>
      <c r="G20" s="9">
        <v>67195</v>
      </c>
      <c r="H20" s="9">
        <v>65086</v>
      </c>
      <c r="I20" s="9">
        <v>68511</v>
      </c>
      <c r="J20" s="9">
        <v>71297</v>
      </c>
      <c r="K20" s="9">
        <v>68012</v>
      </c>
      <c r="L20" s="9">
        <v>69971</v>
      </c>
      <c r="M20" s="9">
        <v>69394</v>
      </c>
      <c r="N20" s="9">
        <v>70459</v>
      </c>
      <c r="O20" s="9">
        <v>68112</v>
      </c>
      <c r="P20" s="9">
        <v>31034</v>
      </c>
      <c r="Q20" s="18">
        <f t="shared" si="0"/>
        <v>64769.642857142855</v>
      </c>
    </row>
    <row r="21" spans="1:17" ht="15" hidden="1" x14ac:dyDescent="0.25">
      <c r="A21" s="28" t="s">
        <v>60</v>
      </c>
      <c r="B21" s="6" t="s">
        <v>61</v>
      </c>
      <c r="C21" s="8">
        <v>14321</v>
      </c>
      <c r="D21" s="8">
        <v>15147</v>
      </c>
      <c r="E21" s="8">
        <v>12357</v>
      </c>
      <c r="F21" s="8">
        <v>14828</v>
      </c>
      <c r="G21" s="8">
        <v>13571</v>
      </c>
      <c r="H21" s="8">
        <v>12212</v>
      </c>
      <c r="I21" s="8">
        <v>12641</v>
      </c>
      <c r="J21" s="8">
        <v>13443</v>
      </c>
      <c r="K21" s="8">
        <v>13335</v>
      </c>
      <c r="L21" s="8">
        <v>13556</v>
      </c>
      <c r="M21" s="8">
        <v>14617</v>
      </c>
      <c r="N21" s="8">
        <v>13911</v>
      </c>
      <c r="O21" s="8">
        <v>13485</v>
      </c>
      <c r="P21" s="8">
        <v>5945</v>
      </c>
      <c r="Q21" s="18">
        <f t="shared" si="0"/>
        <v>13097.785714285714</v>
      </c>
    </row>
    <row r="22" spans="1:17" ht="15" x14ac:dyDescent="0.25">
      <c r="A22" s="28" t="s">
        <v>62</v>
      </c>
      <c r="B22" s="6" t="s">
        <v>61</v>
      </c>
      <c r="C22" s="9">
        <v>14321</v>
      </c>
      <c r="D22" s="9">
        <v>15147</v>
      </c>
      <c r="E22" s="9">
        <v>12357</v>
      </c>
      <c r="F22" s="9">
        <v>14828</v>
      </c>
      <c r="G22" s="9">
        <v>13571</v>
      </c>
      <c r="H22" s="9">
        <v>12212</v>
      </c>
      <c r="I22" s="9">
        <v>12641</v>
      </c>
      <c r="J22" s="9">
        <v>13443</v>
      </c>
      <c r="K22" s="9">
        <v>13335</v>
      </c>
      <c r="L22" s="9">
        <v>13556</v>
      </c>
      <c r="M22" s="9">
        <v>14617</v>
      </c>
      <c r="N22" s="9">
        <v>13911</v>
      </c>
      <c r="O22" s="9">
        <v>13485</v>
      </c>
      <c r="P22" s="9">
        <v>5945</v>
      </c>
      <c r="Q22" s="18">
        <f t="shared" si="0"/>
        <v>13097.785714285714</v>
      </c>
    </row>
    <row r="23" spans="1:17" ht="15" x14ac:dyDescent="0.25">
      <c r="A23" s="28" t="s">
        <v>63</v>
      </c>
      <c r="B23" s="6" t="s">
        <v>64</v>
      </c>
      <c r="C23" s="8">
        <v>4594</v>
      </c>
      <c r="D23" s="8">
        <v>4817</v>
      </c>
      <c r="E23" s="8">
        <v>3747</v>
      </c>
      <c r="F23" s="8">
        <v>4134</v>
      </c>
      <c r="G23" s="8">
        <v>5299</v>
      </c>
      <c r="H23" s="8">
        <v>5405</v>
      </c>
      <c r="I23" s="8">
        <v>4898</v>
      </c>
      <c r="J23" s="8">
        <v>5090</v>
      </c>
      <c r="K23" s="8">
        <v>4875</v>
      </c>
      <c r="L23" s="8">
        <v>5233</v>
      </c>
      <c r="M23" s="8">
        <v>5128</v>
      </c>
      <c r="N23" s="8">
        <v>5210</v>
      </c>
      <c r="O23" s="8">
        <v>6748</v>
      </c>
      <c r="P23" s="8">
        <v>2691</v>
      </c>
      <c r="Q23" s="18">
        <f t="shared" si="0"/>
        <v>4847.7857142857147</v>
      </c>
    </row>
    <row r="24" spans="1:17" ht="15" x14ac:dyDescent="0.25">
      <c r="A24" s="28" t="s">
        <v>65</v>
      </c>
      <c r="B24" s="6" t="s">
        <v>66</v>
      </c>
      <c r="C24" s="9">
        <v>43268</v>
      </c>
      <c r="D24" s="9">
        <v>43846</v>
      </c>
      <c r="E24" s="9">
        <v>38946</v>
      </c>
      <c r="F24" s="9">
        <v>33977</v>
      </c>
      <c r="G24" s="9">
        <v>34147</v>
      </c>
      <c r="H24" s="9">
        <v>35855</v>
      </c>
      <c r="I24" s="9">
        <v>33410</v>
      </c>
      <c r="J24" s="9">
        <v>33093</v>
      </c>
      <c r="K24" s="9">
        <v>33721</v>
      </c>
      <c r="L24" s="9">
        <v>31110</v>
      </c>
      <c r="M24" s="9">
        <v>34723</v>
      </c>
      <c r="N24" s="9">
        <v>34987</v>
      </c>
      <c r="O24" s="9">
        <v>35357</v>
      </c>
      <c r="P24" s="9">
        <v>16488</v>
      </c>
      <c r="Q24" s="18">
        <f t="shared" si="0"/>
        <v>34494.857142857145</v>
      </c>
    </row>
    <row r="25" spans="1:17" ht="15" x14ac:dyDescent="0.25">
      <c r="A25" s="28" t="s">
        <v>67</v>
      </c>
      <c r="B25" s="6" t="s">
        <v>68</v>
      </c>
      <c r="C25" s="8">
        <v>513</v>
      </c>
      <c r="D25" s="8">
        <v>496</v>
      </c>
      <c r="E25" s="8">
        <v>1059</v>
      </c>
      <c r="F25" s="8">
        <v>536</v>
      </c>
      <c r="G25" s="8">
        <v>307</v>
      </c>
      <c r="H25" s="8">
        <v>318</v>
      </c>
      <c r="I25" s="8">
        <v>489</v>
      </c>
      <c r="J25" s="8">
        <v>418</v>
      </c>
      <c r="K25" s="8">
        <v>424</v>
      </c>
      <c r="L25" s="8">
        <v>590</v>
      </c>
      <c r="M25" s="8">
        <v>245</v>
      </c>
      <c r="N25" s="8" t="s">
        <v>200</v>
      </c>
      <c r="O25" s="8" t="s">
        <v>200</v>
      </c>
      <c r="P25" s="8" t="s">
        <v>200</v>
      </c>
      <c r="Q25" s="18">
        <f t="shared" si="0"/>
        <v>490.45454545454544</v>
      </c>
    </row>
    <row r="26" spans="1:17" ht="15" hidden="1" x14ac:dyDescent="0.25">
      <c r="A26" s="6" t="s">
        <v>69</v>
      </c>
      <c r="B26" s="6" t="s">
        <v>70</v>
      </c>
      <c r="C26" s="9">
        <v>513</v>
      </c>
      <c r="D26" s="9">
        <v>496</v>
      </c>
      <c r="E26" s="9">
        <v>1059</v>
      </c>
      <c r="F26" s="9">
        <v>536</v>
      </c>
      <c r="G26" s="9">
        <v>307</v>
      </c>
      <c r="H26" s="9">
        <v>318</v>
      </c>
      <c r="I26" s="9">
        <v>468</v>
      </c>
      <c r="J26" s="9">
        <v>387</v>
      </c>
      <c r="K26" s="9">
        <v>405</v>
      </c>
      <c r="L26" s="9">
        <v>565</v>
      </c>
      <c r="M26" s="9">
        <v>203</v>
      </c>
      <c r="N26" s="9" t="s">
        <v>200</v>
      </c>
      <c r="O26" s="9" t="s">
        <v>200</v>
      </c>
      <c r="P26" s="9" t="s">
        <v>200</v>
      </c>
      <c r="Q26" s="18">
        <f t="shared" si="0"/>
        <v>477.90909090909093</v>
      </c>
    </row>
    <row r="27" spans="1:17" ht="15" hidden="1" x14ac:dyDescent="0.25">
      <c r="A27" s="6" t="s">
        <v>71</v>
      </c>
      <c r="B27" s="6" t="s">
        <v>72</v>
      </c>
      <c r="C27" s="8" t="s">
        <v>200</v>
      </c>
      <c r="D27" s="8" t="s">
        <v>200</v>
      </c>
      <c r="E27" s="8" t="s">
        <v>200</v>
      </c>
      <c r="F27" s="8" t="s">
        <v>200</v>
      </c>
      <c r="G27" s="8" t="s">
        <v>200</v>
      </c>
      <c r="H27" s="8" t="s">
        <v>200</v>
      </c>
      <c r="I27" s="8">
        <v>19</v>
      </c>
      <c r="J27" s="8">
        <v>31</v>
      </c>
      <c r="K27" s="8">
        <v>18</v>
      </c>
      <c r="L27" s="8">
        <v>24</v>
      </c>
      <c r="M27" s="8">
        <v>42</v>
      </c>
      <c r="N27" s="8" t="s">
        <v>200</v>
      </c>
      <c r="O27" s="8" t="s">
        <v>200</v>
      </c>
      <c r="P27" s="8" t="s">
        <v>200</v>
      </c>
      <c r="Q27" s="18">
        <f t="shared" si="0"/>
        <v>26.8</v>
      </c>
    </row>
    <row r="28" spans="1:17" ht="15" hidden="1" x14ac:dyDescent="0.25">
      <c r="A28" s="6" t="s">
        <v>73</v>
      </c>
      <c r="B28" s="6" t="s">
        <v>74</v>
      </c>
      <c r="C28" s="9" t="s">
        <v>200</v>
      </c>
      <c r="D28" s="9" t="s">
        <v>200</v>
      </c>
      <c r="E28" s="9" t="s">
        <v>200</v>
      </c>
      <c r="F28" s="9" t="s">
        <v>200</v>
      </c>
      <c r="G28" s="9" t="s">
        <v>200</v>
      </c>
      <c r="H28" s="9" t="s">
        <v>200</v>
      </c>
      <c r="I28" s="9" t="s">
        <v>200</v>
      </c>
      <c r="J28" s="9" t="s">
        <v>200</v>
      </c>
      <c r="K28" s="9" t="s">
        <v>200</v>
      </c>
      <c r="L28" s="9" t="s">
        <v>200</v>
      </c>
      <c r="M28" s="9" t="s">
        <v>200</v>
      </c>
      <c r="N28" s="9" t="s">
        <v>200</v>
      </c>
      <c r="O28" s="9" t="s">
        <v>200</v>
      </c>
      <c r="P28" s="9" t="s">
        <v>200</v>
      </c>
      <c r="Q28" s="18"/>
    </row>
    <row r="29" spans="1:17" ht="15" hidden="1" x14ac:dyDescent="0.25">
      <c r="A29" s="6" t="s">
        <v>75</v>
      </c>
      <c r="B29" s="6" t="s">
        <v>76</v>
      </c>
      <c r="C29" s="8" t="s">
        <v>200</v>
      </c>
      <c r="D29" s="8" t="s">
        <v>200</v>
      </c>
      <c r="E29" s="8" t="s">
        <v>200</v>
      </c>
      <c r="F29" s="8" t="s">
        <v>200</v>
      </c>
      <c r="G29" s="8" t="s">
        <v>200</v>
      </c>
      <c r="H29" s="8" t="s">
        <v>200</v>
      </c>
      <c r="I29" s="8">
        <v>2</v>
      </c>
      <c r="J29" s="8" t="s">
        <v>200</v>
      </c>
      <c r="K29" s="8">
        <v>1</v>
      </c>
      <c r="L29" s="8">
        <v>1</v>
      </c>
      <c r="M29" s="8" t="s">
        <v>200</v>
      </c>
      <c r="N29" s="8" t="s">
        <v>200</v>
      </c>
      <c r="O29" s="8" t="s">
        <v>200</v>
      </c>
      <c r="P29" s="8" t="s">
        <v>200</v>
      </c>
      <c r="Q29" s="18">
        <f t="shared" si="0"/>
        <v>1.3333333333333333</v>
      </c>
    </row>
    <row r="30" spans="1:17" ht="15" hidden="1" x14ac:dyDescent="0.25">
      <c r="A30" s="6" t="s">
        <v>77</v>
      </c>
      <c r="B30" s="6" t="s">
        <v>78</v>
      </c>
      <c r="C30" s="9">
        <v>23837</v>
      </c>
      <c r="D30" s="9">
        <v>25063</v>
      </c>
      <c r="E30" s="9">
        <v>20864</v>
      </c>
      <c r="F30" s="9">
        <v>19610</v>
      </c>
      <c r="G30" s="9">
        <v>19757</v>
      </c>
      <c r="H30" s="9">
        <v>20064</v>
      </c>
      <c r="I30" s="9">
        <v>20971</v>
      </c>
      <c r="J30" s="9">
        <v>21565</v>
      </c>
      <c r="K30" s="9">
        <v>20979</v>
      </c>
      <c r="L30" s="9">
        <v>21455</v>
      </c>
      <c r="M30" s="9">
        <v>23321</v>
      </c>
      <c r="N30" s="9">
        <v>22410</v>
      </c>
      <c r="O30" s="9">
        <v>23417</v>
      </c>
      <c r="P30" s="9">
        <v>10312</v>
      </c>
      <c r="Q30" s="18">
        <f t="shared" si="0"/>
        <v>20973.214285714286</v>
      </c>
    </row>
    <row r="31" spans="1:17" ht="15" x14ac:dyDescent="0.25">
      <c r="A31" s="28" t="s">
        <v>79</v>
      </c>
      <c r="B31" s="6" t="s">
        <v>78</v>
      </c>
      <c r="C31" s="8">
        <v>23837</v>
      </c>
      <c r="D31" s="8">
        <v>25063</v>
      </c>
      <c r="E31" s="8">
        <v>20864</v>
      </c>
      <c r="F31" s="8">
        <v>19610</v>
      </c>
      <c r="G31" s="8">
        <v>19757</v>
      </c>
      <c r="H31" s="8">
        <v>20064</v>
      </c>
      <c r="I31" s="8">
        <v>20971</v>
      </c>
      <c r="J31" s="8">
        <v>21565</v>
      </c>
      <c r="K31" s="8">
        <v>20979</v>
      </c>
      <c r="L31" s="8">
        <v>21455</v>
      </c>
      <c r="M31" s="8">
        <v>23321</v>
      </c>
      <c r="N31" s="8">
        <v>22410</v>
      </c>
      <c r="O31" s="8">
        <v>23417</v>
      </c>
      <c r="P31" s="8">
        <v>10312</v>
      </c>
      <c r="Q31" s="18">
        <f t="shared" si="0"/>
        <v>20973.214285714286</v>
      </c>
    </row>
    <row r="32" spans="1:17" ht="15" x14ac:dyDescent="0.25">
      <c r="A32" s="28" t="s">
        <v>80</v>
      </c>
      <c r="B32" s="6" t="s">
        <v>81</v>
      </c>
      <c r="C32" s="9">
        <v>25632</v>
      </c>
      <c r="D32" s="9">
        <v>25233</v>
      </c>
      <c r="E32" s="9">
        <v>23352</v>
      </c>
      <c r="F32" s="9">
        <v>21704</v>
      </c>
      <c r="G32" s="9">
        <v>22331</v>
      </c>
      <c r="H32" s="9">
        <v>24742</v>
      </c>
      <c r="I32" s="9">
        <v>21409</v>
      </c>
      <c r="J32" s="9">
        <v>22858</v>
      </c>
      <c r="K32" s="9">
        <v>15413</v>
      </c>
      <c r="L32" s="9">
        <v>15156</v>
      </c>
      <c r="M32" s="9">
        <v>16815</v>
      </c>
      <c r="N32" s="9">
        <v>17608</v>
      </c>
      <c r="O32" s="9">
        <v>22572</v>
      </c>
      <c r="P32" s="9" t="s">
        <v>200</v>
      </c>
      <c r="Q32" s="18">
        <f t="shared" si="0"/>
        <v>21140.384615384617</v>
      </c>
    </row>
    <row r="33" spans="1:17" ht="15" x14ac:dyDescent="0.25">
      <c r="A33" s="28" t="s">
        <v>82</v>
      </c>
      <c r="B33" s="6" t="s">
        <v>83</v>
      </c>
      <c r="C33" s="8">
        <v>21660</v>
      </c>
      <c r="D33" s="8">
        <v>19705</v>
      </c>
      <c r="E33" s="8">
        <v>14553</v>
      </c>
      <c r="F33" s="8">
        <v>15623</v>
      </c>
      <c r="G33" s="8">
        <v>15076</v>
      </c>
      <c r="H33" s="8">
        <v>16710</v>
      </c>
      <c r="I33" s="8">
        <v>15920</v>
      </c>
      <c r="J33" s="8">
        <v>17706</v>
      </c>
      <c r="K33" s="8">
        <v>19942</v>
      </c>
      <c r="L33" s="8">
        <v>16523</v>
      </c>
      <c r="M33" s="8">
        <v>19711</v>
      </c>
      <c r="N33" s="8">
        <v>26377</v>
      </c>
      <c r="O33" s="8">
        <v>15911</v>
      </c>
      <c r="P33" s="8" t="s">
        <v>200</v>
      </c>
      <c r="Q33" s="18">
        <f t="shared" si="0"/>
        <v>18109</v>
      </c>
    </row>
    <row r="34" spans="1:17" ht="15" x14ac:dyDescent="0.25">
      <c r="A34" s="28" t="s">
        <v>84</v>
      </c>
      <c r="B34" s="6" t="s">
        <v>85</v>
      </c>
      <c r="C34" s="9">
        <v>4672</v>
      </c>
      <c r="D34" s="9">
        <v>3786</v>
      </c>
      <c r="E34" s="9">
        <v>2873</v>
      </c>
      <c r="F34" s="9">
        <v>2872</v>
      </c>
      <c r="G34" s="9">
        <v>2929</v>
      </c>
      <c r="H34" s="9">
        <v>2932</v>
      </c>
      <c r="I34" s="9">
        <v>2598</v>
      </c>
      <c r="J34" s="9">
        <v>2858</v>
      </c>
      <c r="K34" s="9">
        <v>3242</v>
      </c>
      <c r="L34" s="9">
        <v>2526</v>
      </c>
      <c r="M34" s="9">
        <v>3285</v>
      </c>
      <c r="N34" s="9">
        <v>3302</v>
      </c>
      <c r="O34" s="9">
        <v>3561</v>
      </c>
      <c r="P34" s="9" t="s">
        <v>200</v>
      </c>
      <c r="Q34" s="18">
        <f t="shared" si="0"/>
        <v>3187.3846153846152</v>
      </c>
    </row>
    <row r="35" spans="1:17" ht="15" x14ac:dyDescent="0.25">
      <c r="A35" s="28" t="s">
        <v>86</v>
      </c>
      <c r="B35" s="6" t="s">
        <v>87</v>
      </c>
      <c r="C35" s="8">
        <v>31842</v>
      </c>
      <c r="D35" s="8">
        <v>30387</v>
      </c>
      <c r="E35" s="8">
        <v>24283</v>
      </c>
      <c r="F35" s="8">
        <v>25519</v>
      </c>
      <c r="G35" s="8">
        <v>22681</v>
      </c>
      <c r="H35" s="8">
        <v>20088</v>
      </c>
      <c r="I35" s="8">
        <v>20380</v>
      </c>
      <c r="J35" s="8">
        <v>20863</v>
      </c>
      <c r="K35" s="8">
        <v>22209</v>
      </c>
      <c r="L35" s="8">
        <v>21116</v>
      </c>
      <c r="M35" s="8">
        <v>22625</v>
      </c>
      <c r="N35" s="8">
        <v>23345</v>
      </c>
      <c r="O35" s="8">
        <v>24223</v>
      </c>
      <c r="P35" s="8" t="s">
        <v>200</v>
      </c>
      <c r="Q35" s="18">
        <f t="shared" si="0"/>
        <v>23812.384615384617</v>
      </c>
    </row>
    <row r="36" spans="1:17" ht="15" x14ac:dyDescent="0.25">
      <c r="A36" s="28" t="s">
        <v>88</v>
      </c>
      <c r="B36" s="6" t="s">
        <v>89</v>
      </c>
      <c r="C36" s="9">
        <v>54636</v>
      </c>
      <c r="D36" s="9">
        <v>51850</v>
      </c>
      <c r="E36" s="9">
        <v>47600</v>
      </c>
      <c r="F36" s="9">
        <v>45324</v>
      </c>
      <c r="G36" s="9">
        <v>43826</v>
      </c>
      <c r="H36" s="9">
        <v>43054</v>
      </c>
      <c r="I36" s="9">
        <v>38432</v>
      </c>
      <c r="J36" s="9">
        <v>44431</v>
      </c>
      <c r="K36" s="9">
        <v>44364</v>
      </c>
      <c r="L36" s="9">
        <v>44106</v>
      </c>
      <c r="M36" s="9">
        <v>51504</v>
      </c>
      <c r="N36" s="9">
        <v>54392</v>
      </c>
      <c r="O36" s="9">
        <v>55434</v>
      </c>
      <c r="P36" s="9" t="s">
        <v>200</v>
      </c>
      <c r="Q36" s="18">
        <f t="shared" si="0"/>
        <v>47611.769230769234</v>
      </c>
    </row>
    <row r="37" spans="1:17" ht="15" x14ac:dyDescent="0.25">
      <c r="A37" s="28" t="s">
        <v>90</v>
      </c>
      <c r="B37" s="6" t="s">
        <v>91</v>
      </c>
      <c r="C37" s="8">
        <v>38933</v>
      </c>
      <c r="D37" s="8">
        <v>39639</v>
      </c>
      <c r="E37" s="8">
        <v>34650</v>
      </c>
      <c r="F37" s="8">
        <v>36935</v>
      </c>
      <c r="G37" s="8">
        <v>36559</v>
      </c>
      <c r="H37" s="8">
        <v>34345</v>
      </c>
      <c r="I37" s="8">
        <v>33379</v>
      </c>
      <c r="J37" s="8">
        <v>35065</v>
      </c>
      <c r="K37" s="8">
        <v>34487</v>
      </c>
      <c r="L37" s="8">
        <v>35979</v>
      </c>
      <c r="M37" s="8">
        <v>35849</v>
      </c>
      <c r="N37" s="8">
        <v>43749</v>
      </c>
      <c r="O37" s="8">
        <v>45386</v>
      </c>
      <c r="P37" s="8" t="s">
        <v>200</v>
      </c>
      <c r="Q37" s="18">
        <f t="shared" si="0"/>
        <v>37304.230769230766</v>
      </c>
    </row>
    <row r="38" spans="1:17" ht="15" x14ac:dyDescent="0.25">
      <c r="A38" s="28" t="s">
        <v>92</v>
      </c>
      <c r="B38" s="6" t="s">
        <v>93</v>
      </c>
      <c r="C38" s="9">
        <v>68374</v>
      </c>
      <c r="D38" s="9">
        <v>62259</v>
      </c>
      <c r="E38" s="9">
        <v>52969</v>
      </c>
      <c r="F38" s="9">
        <v>57426</v>
      </c>
      <c r="G38" s="9">
        <v>64938</v>
      </c>
      <c r="H38" s="9">
        <v>67256</v>
      </c>
      <c r="I38" s="9">
        <v>60962</v>
      </c>
      <c r="J38" s="9">
        <v>59362</v>
      </c>
      <c r="K38" s="9">
        <v>63324</v>
      </c>
      <c r="L38" s="9">
        <v>65995</v>
      </c>
      <c r="M38" s="9">
        <v>67229</v>
      </c>
      <c r="N38" s="9">
        <v>69380</v>
      </c>
      <c r="O38" s="9">
        <v>77249</v>
      </c>
      <c r="P38" s="9" t="s">
        <v>200</v>
      </c>
      <c r="Q38" s="18">
        <f t="shared" si="0"/>
        <v>64363.307692307695</v>
      </c>
    </row>
    <row r="39" spans="1:17" ht="15" x14ac:dyDescent="0.25">
      <c r="A39" s="28" t="s">
        <v>94</v>
      </c>
      <c r="B39" s="6" t="s">
        <v>95</v>
      </c>
      <c r="C39" s="8">
        <v>24212</v>
      </c>
      <c r="D39" s="8">
        <v>24414</v>
      </c>
      <c r="E39" s="8">
        <v>19987</v>
      </c>
      <c r="F39" s="8">
        <v>18834</v>
      </c>
      <c r="G39" s="8">
        <v>21060</v>
      </c>
      <c r="H39" s="8">
        <v>23503</v>
      </c>
      <c r="I39" s="8">
        <v>22744</v>
      </c>
      <c r="J39" s="8">
        <v>24406</v>
      </c>
      <c r="K39" s="8">
        <v>24961</v>
      </c>
      <c r="L39" s="8">
        <v>24413</v>
      </c>
      <c r="M39" s="8">
        <v>25715</v>
      </c>
      <c r="N39" s="8">
        <v>26120</v>
      </c>
      <c r="O39" s="8">
        <v>26818</v>
      </c>
      <c r="P39" s="8" t="s">
        <v>200</v>
      </c>
      <c r="Q39" s="18">
        <f t="shared" si="0"/>
        <v>23629.76923076923</v>
      </c>
    </row>
    <row r="40" spans="1:17" ht="15" hidden="1" x14ac:dyDescent="0.25">
      <c r="A40" s="6" t="s">
        <v>96</v>
      </c>
      <c r="B40" s="6" t="s">
        <v>97</v>
      </c>
      <c r="C40" s="9">
        <v>67124</v>
      </c>
      <c r="D40" s="9">
        <v>66790</v>
      </c>
      <c r="E40" s="9">
        <v>62938</v>
      </c>
      <c r="F40" s="9">
        <v>61187</v>
      </c>
      <c r="G40" s="9">
        <v>59846</v>
      </c>
      <c r="H40" s="9">
        <v>54595</v>
      </c>
      <c r="I40" s="9">
        <v>57708</v>
      </c>
      <c r="J40" s="9">
        <v>54421</v>
      </c>
      <c r="K40" s="9">
        <v>54945</v>
      </c>
      <c r="L40" s="9">
        <v>53645</v>
      </c>
      <c r="M40" s="9">
        <v>57432</v>
      </c>
      <c r="N40" s="9">
        <v>57039</v>
      </c>
      <c r="O40" s="9">
        <v>66269</v>
      </c>
      <c r="P40" s="9" t="s">
        <v>200</v>
      </c>
      <c r="Q40" s="18">
        <f t="shared" si="0"/>
        <v>59533.769230769234</v>
      </c>
    </row>
    <row r="41" spans="1:17" ht="15" x14ac:dyDescent="0.25">
      <c r="A41" s="28" t="s">
        <v>98</v>
      </c>
      <c r="B41" s="6" t="s">
        <v>99</v>
      </c>
      <c r="C41" s="8">
        <v>1534</v>
      </c>
      <c r="D41" s="8">
        <v>1353</v>
      </c>
      <c r="E41" s="8">
        <v>1131</v>
      </c>
      <c r="F41" s="8">
        <v>1351</v>
      </c>
      <c r="G41" s="8">
        <v>1395</v>
      </c>
      <c r="H41" s="8">
        <v>1084</v>
      </c>
      <c r="I41" s="8">
        <v>1149</v>
      </c>
      <c r="J41" s="8">
        <v>1034</v>
      </c>
      <c r="K41" s="8">
        <v>1035</v>
      </c>
      <c r="L41" s="8">
        <v>1028</v>
      </c>
      <c r="M41" s="8">
        <v>1051</v>
      </c>
      <c r="N41" s="8">
        <v>957</v>
      </c>
      <c r="O41" s="8">
        <v>1250</v>
      </c>
      <c r="P41" s="8" t="s">
        <v>200</v>
      </c>
      <c r="Q41" s="18">
        <f t="shared" si="0"/>
        <v>1180.9230769230769</v>
      </c>
    </row>
    <row r="42" spans="1:17" ht="15" x14ac:dyDescent="0.25">
      <c r="A42" s="28" t="s">
        <v>100</v>
      </c>
      <c r="B42" s="6" t="s">
        <v>101</v>
      </c>
      <c r="C42" s="9">
        <v>65589</v>
      </c>
      <c r="D42" s="9">
        <v>65436</v>
      </c>
      <c r="E42" s="9">
        <v>61807</v>
      </c>
      <c r="F42" s="9">
        <v>59836</v>
      </c>
      <c r="G42" s="9">
        <v>58450</v>
      </c>
      <c r="H42" s="9">
        <v>53510</v>
      </c>
      <c r="I42" s="9">
        <v>56560</v>
      </c>
      <c r="J42" s="9">
        <v>53387</v>
      </c>
      <c r="K42" s="9">
        <v>53911</v>
      </c>
      <c r="L42" s="9">
        <v>52617</v>
      </c>
      <c r="M42" s="9">
        <v>56381</v>
      </c>
      <c r="N42" s="9">
        <v>56082</v>
      </c>
      <c r="O42" s="9">
        <v>65019</v>
      </c>
      <c r="P42" s="9" t="s">
        <v>200</v>
      </c>
      <c r="Q42" s="18">
        <f t="shared" si="0"/>
        <v>58352.692307692305</v>
      </c>
    </row>
    <row r="43" spans="1:17" ht="15" hidden="1" x14ac:dyDescent="0.25">
      <c r="A43" s="6" t="s">
        <v>102</v>
      </c>
      <c r="B43" s="6" t="s">
        <v>103</v>
      </c>
      <c r="C43" s="8">
        <v>44987</v>
      </c>
      <c r="D43" s="8">
        <v>44160</v>
      </c>
      <c r="E43" s="8">
        <v>33636</v>
      </c>
      <c r="F43" s="8">
        <v>32736</v>
      </c>
      <c r="G43" s="8">
        <v>35832</v>
      </c>
      <c r="H43" s="8">
        <v>34601</v>
      </c>
      <c r="I43" s="8">
        <v>34233</v>
      </c>
      <c r="J43" s="8">
        <v>35960</v>
      </c>
      <c r="K43" s="8">
        <v>32965</v>
      </c>
      <c r="L43" s="8">
        <v>34484</v>
      </c>
      <c r="M43" s="8">
        <v>37764</v>
      </c>
      <c r="N43" s="8">
        <v>36955</v>
      </c>
      <c r="O43" s="8">
        <v>45252</v>
      </c>
      <c r="P43" s="8" t="s">
        <v>200</v>
      </c>
      <c r="Q43" s="18">
        <f t="shared" si="0"/>
        <v>37197.307692307695</v>
      </c>
    </row>
    <row r="44" spans="1:17" ht="15" x14ac:dyDescent="0.25">
      <c r="A44" s="28" t="s">
        <v>104</v>
      </c>
      <c r="B44" s="6" t="s">
        <v>105</v>
      </c>
      <c r="C44" s="9">
        <v>44987</v>
      </c>
      <c r="D44" s="9">
        <v>44160</v>
      </c>
      <c r="E44" s="9">
        <v>33636</v>
      </c>
      <c r="F44" s="9">
        <v>32736</v>
      </c>
      <c r="G44" s="9">
        <v>35832</v>
      </c>
      <c r="H44" s="9">
        <v>34601</v>
      </c>
      <c r="I44" s="9">
        <v>34233</v>
      </c>
      <c r="J44" s="9">
        <v>35960</v>
      </c>
      <c r="K44" s="9">
        <v>32965</v>
      </c>
      <c r="L44" s="9">
        <v>34484</v>
      </c>
      <c r="M44" s="9">
        <v>37764</v>
      </c>
      <c r="N44" s="9">
        <v>36955</v>
      </c>
      <c r="O44" s="9">
        <v>45252</v>
      </c>
      <c r="P44" s="9" t="s">
        <v>200</v>
      </c>
      <c r="Q44" s="18">
        <f t="shared" si="0"/>
        <v>37197.307692307695</v>
      </c>
    </row>
    <row r="45" spans="1:17" ht="15" hidden="1" x14ac:dyDescent="0.25">
      <c r="A45" s="6" t="s">
        <v>106</v>
      </c>
      <c r="B45" s="6" t="s">
        <v>107</v>
      </c>
      <c r="C45" s="8">
        <v>25575</v>
      </c>
      <c r="D45" s="8">
        <v>25298</v>
      </c>
      <c r="E45" s="8">
        <v>22091</v>
      </c>
      <c r="F45" s="8">
        <v>22456</v>
      </c>
      <c r="G45" s="8">
        <v>22190</v>
      </c>
      <c r="H45" s="8">
        <v>20888</v>
      </c>
      <c r="I45" s="8">
        <v>18643</v>
      </c>
      <c r="J45" s="8">
        <v>17845</v>
      </c>
      <c r="K45" s="8">
        <v>16836</v>
      </c>
      <c r="L45" s="8">
        <v>17357</v>
      </c>
      <c r="M45" s="8">
        <v>21063</v>
      </c>
      <c r="N45" s="8">
        <v>22291</v>
      </c>
      <c r="O45" s="8">
        <v>28750</v>
      </c>
      <c r="P45" s="8" t="s">
        <v>200</v>
      </c>
      <c r="Q45" s="18">
        <f t="shared" si="0"/>
        <v>21637.153846153848</v>
      </c>
    </row>
    <row r="46" spans="1:17" ht="15" x14ac:dyDescent="0.25">
      <c r="A46" s="28" t="s">
        <v>108</v>
      </c>
      <c r="B46" s="6" t="s">
        <v>107</v>
      </c>
      <c r="C46" s="9">
        <v>25575</v>
      </c>
      <c r="D46" s="9">
        <v>25298</v>
      </c>
      <c r="E46" s="9">
        <v>22091</v>
      </c>
      <c r="F46" s="9">
        <v>22456</v>
      </c>
      <c r="G46" s="9">
        <v>22190</v>
      </c>
      <c r="H46" s="9">
        <v>20888</v>
      </c>
      <c r="I46" s="9">
        <v>18643</v>
      </c>
      <c r="J46" s="9">
        <v>17845</v>
      </c>
      <c r="K46" s="9">
        <v>16836</v>
      </c>
      <c r="L46" s="9">
        <v>17357</v>
      </c>
      <c r="M46" s="9">
        <v>21063</v>
      </c>
      <c r="N46" s="9">
        <v>22291</v>
      </c>
      <c r="O46" s="9">
        <v>28750</v>
      </c>
      <c r="P46" s="9" t="s">
        <v>200</v>
      </c>
      <c r="Q46" s="18">
        <f t="shared" si="0"/>
        <v>21637.153846153848</v>
      </c>
    </row>
    <row r="47" spans="1:17" ht="15" hidden="1" x14ac:dyDescent="0.25">
      <c r="A47" s="28" t="s">
        <v>109</v>
      </c>
      <c r="B47" s="6" t="s">
        <v>110</v>
      </c>
      <c r="C47" s="8">
        <v>6415</v>
      </c>
      <c r="D47" s="8">
        <v>6519</v>
      </c>
      <c r="E47" s="8">
        <v>5833</v>
      </c>
      <c r="F47" s="8">
        <v>6165</v>
      </c>
      <c r="G47" s="8">
        <v>10191</v>
      </c>
      <c r="H47" s="8">
        <v>5693</v>
      </c>
      <c r="I47" s="8">
        <v>6765</v>
      </c>
      <c r="J47" s="8">
        <v>6890</v>
      </c>
      <c r="K47" s="8">
        <v>5267</v>
      </c>
      <c r="L47" s="8">
        <v>5094</v>
      </c>
      <c r="M47" s="8">
        <v>4922</v>
      </c>
      <c r="N47" s="8">
        <v>5455</v>
      </c>
      <c r="O47" s="8">
        <v>6895</v>
      </c>
      <c r="P47" s="8" t="s">
        <v>200</v>
      </c>
      <c r="Q47" s="18">
        <f t="shared" si="0"/>
        <v>6315.6923076923076</v>
      </c>
    </row>
    <row r="48" spans="1:17" ht="15" x14ac:dyDescent="0.25">
      <c r="A48" s="28" t="s">
        <v>111</v>
      </c>
      <c r="B48" s="6" t="s">
        <v>110</v>
      </c>
      <c r="C48" s="9">
        <v>6415</v>
      </c>
      <c r="D48" s="9">
        <v>6519</v>
      </c>
      <c r="E48" s="9">
        <v>5833</v>
      </c>
      <c r="F48" s="9">
        <v>6165</v>
      </c>
      <c r="G48" s="9">
        <v>10191</v>
      </c>
      <c r="H48" s="9">
        <v>5693</v>
      </c>
      <c r="I48" s="9">
        <v>6765</v>
      </c>
      <c r="J48" s="9">
        <v>6890</v>
      </c>
      <c r="K48" s="9">
        <v>5267</v>
      </c>
      <c r="L48" s="9">
        <v>5094</v>
      </c>
      <c r="M48" s="9">
        <v>4922</v>
      </c>
      <c r="N48" s="9">
        <v>5455</v>
      </c>
      <c r="O48" s="9">
        <v>6895</v>
      </c>
      <c r="P48" s="9" t="s">
        <v>200</v>
      </c>
      <c r="Q48" s="18">
        <f t="shared" si="0"/>
        <v>6315.6923076923076</v>
      </c>
    </row>
    <row r="49" spans="1:17" ht="15" hidden="1" x14ac:dyDescent="0.25">
      <c r="A49" s="6" t="s">
        <v>112</v>
      </c>
      <c r="B49" s="6" t="s">
        <v>113</v>
      </c>
      <c r="C49" s="8">
        <v>13063</v>
      </c>
      <c r="D49" s="8">
        <v>13119</v>
      </c>
      <c r="E49" s="8">
        <v>12228</v>
      </c>
      <c r="F49" s="8">
        <v>12494</v>
      </c>
      <c r="G49" s="8">
        <v>12051</v>
      </c>
      <c r="H49" s="8">
        <v>12486</v>
      </c>
      <c r="I49" s="8">
        <v>12806</v>
      </c>
      <c r="J49" s="8">
        <v>12482</v>
      </c>
      <c r="K49" s="8">
        <v>12264</v>
      </c>
      <c r="L49" s="8">
        <v>12127</v>
      </c>
      <c r="M49" s="8">
        <v>11685</v>
      </c>
      <c r="N49" s="8">
        <v>11895</v>
      </c>
      <c r="O49" s="8">
        <v>14590</v>
      </c>
      <c r="P49" s="8" t="s">
        <v>200</v>
      </c>
      <c r="Q49" s="18">
        <f t="shared" si="0"/>
        <v>12560.76923076923</v>
      </c>
    </row>
    <row r="50" spans="1:17" ht="15" x14ac:dyDescent="0.25">
      <c r="A50" s="28" t="s">
        <v>114</v>
      </c>
      <c r="B50" s="6" t="s">
        <v>115</v>
      </c>
      <c r="C50" s="9">
        <v>8723</v>
      </c>
      <c r="D50" s="9">
        <v>8387</v>
      </c>
      <c r="E50" s="9">
        <v>7843</v>
      </c>
      <c r="F50" s="9">
        <v>7750</v>
      </c>
      <c r="G50" s="9">
        <v>7292</v>
      </c>
      <c r="H50" s="9">
        <v>7468</v>
      </c>
      <c r="I50" s="9">
        <v>7643</v>
      </c>
      <c r="J50" s="9">
        <v>7483</v>
      </c>
      <c r="K50" s="9">
        <v>7065</v>
      </c>
      <c r="L50" s="9">
        <v>6829</v>
      </c>
      <c r="M50" s="9">
        <v>6482</v>
      </c>
      <c r="N50" s="9">
        <v>6407</v>
      </c>
      <c r="O50" s="9">
        <v>7843</v>
      </c>
      <c r="P50" s="9" t="s">
        <v>200</v>
      </c>
      <c r="Q50" s="18">
        <f t="shared" si="0"/>
        <v>7478.0769230769229</v>
      </c>
    </row>
    <row r="51" spans="1:17" ht="15" x14ac:dyDescent="0.25">
      <c r="A51" s="28" t="s">
        <v>116</v>
      </c>
      <c r="B51" s="6" t="s">
        <v>117</v>
      </c>
      <c r="C51" s="8">
        <v>4340</v>
      </c>
      <c r="D51" s="8">
        <v>4732</v>
      </c>
      <c r="E51" s="8">
        <v>4385</v>
      </c>
      <c r="F51" s="8">
        <v>4744</v>
      </c>
      <c r="G51" s="8">
        <v>4759</v>
      </c>
      <c r="H51" s="8">
        <v>5018</v>
      </c>
      <c r="I51" s="8">
        <v>5163</v>
      </c>
      <c r="J51" s="8">
        <v>4999</v>
      </c>
      <c r="K51" s="8">
        <v>5199</v>
      </c>
      <c r="L51" s="8">
        <v>5298</v>
      </c>
      <c r="M51" s="8">
        <v>5203</v>
      </c>
      <c r="N51" s="8">
        <v>5488</v>
      </c>
      <c r="O51" s="8">
        <v>6747</v>
      </c>
      <c r="P51" s="8" t="s">
        <v>200</v>
      </c>
      <c r="Q51" s="18">
        <f t="shared" si="0"/>
        <v>5082.6923076923076</v>
      </c>
    </row>
    <row r="52" spans="1:17" ht="15" hidden="1" x14ac:dyDescent="0.25">
      <c r="A52" s="28" t="s">
        <v>118</v>
      </c>
      <c r="B52" s="6" t="s">
        <v>119</v>
      </c>
      <c r="C52" s="9">
        <v>4012</v>
      </c>
      <c r="D52" s="9">
        <v>3735</v>
      </c>
      <c r="E52" s="9">
        <v>3697</v>
      </c>
      <c r="F52" s="9">
        <v>4026</v>
      </c>
      <c r="G52" s="9">
        <v>3943</v>
      </c>
      <c r="H52" s="9">
        <v>4079</v>
      </c>
      <c r="I52" s="9">
        <v>3871</v>
      </c>
      <c r="J52" s="9">
        <v>3846</v>
      </c>
      <c r="K52" s="9">
        <v>3941</v>
      </c>
      <c r="L52" s="9">
        <v>4145</v>
      </c>
      <c r="M52" s="9">
        <v>4433</v>
      </c>
      <c r="N52" s="9">
        <v>4558</v>
      </c>
      <c r="O52" s="9">
        <v>5817</v>
      </c>
      <c r="P52" s="9" t="s">
        <v>200</v>
      </c>
      <c r="Q52" s="18">
        <f t="shared" si="0"/>
        <v>4161.7692307692305</v>
      </c>
    </row>
    <row r="53" spans="1:17" ht="15" x14ac:dyDescent="0.25">
      <c r="A53" s="28" t="s">
        <v>120</v>
      </c>
      <c r="B53" s="6" t="s">
        <v>121</v>
      </c>
      <c r="C53" s="8">
        <v>4012</v>
      </c>
      <c r="D53" s="8">
        <v>3735</v>
      </c>
      <c r="E53" s="8">
        <v>3697</v>
      </c>
      <c r="F53" s="8">
        <v>4026</v>
      </c>
      <c r="G53" s="8">
        <v>3943</v>
      </c>
      <c r="H53" s="8">
        <v>4079</v>
      </c>
      <c r="I53" s="8">
        <v>3871</v>
      </c>
      <c r="J53" s="8">
        <v>3846</v>
      </c>
      <c r="K53" s="8">
        <v>3941</v>
      </c>
      <c r="L53" s="8">
        <v>4145</v>
      </c>
      <c r="M53" s="8">
        <v>4433</v>
      </c>
      <c r="N53" s="8">
        <v>4558</v>
      </c>
      <c r="O53" s="8">
        <v>5817</v>
      </c>
      <c r="P53" s="8" t="s">
        <v>200</v>
      </c>
      <c r="Q53" s="18">
        <f t="shared" si="0"/>
        <v>4161.7692307692305</v>
      </c>
    </row>
    <row r="54" spans="1:17" ht="15" hidden="1" x14ac:dyDescent="0.25">
      <c r="A54" s="6" t="s">
        <v>122</v>
      </c>
      <c r="B54" s="6" t="s">
        <v>123</v>
      </c>
      <c r="C54" s="9">
        <v>73483</v>
      </c>
      <c r="D54" s="9">
        <v>73641</v>
      </c>
      <c r="E54" s="9">
        <v>62206</v>
      </c>
      <c r="F54" s="9">
        <v>64424</v>
      </c>
      <c r="G54" s="9">
        <v>65231</v>
      </c>
      <c r="H54" s="9">
        <v>60512</v>
      </c>
      <c r="I54" s="9">
        <v>57605</v>
      </c>
      <c r="J54" s="9">
        <v>56026</v>
      </c>
      <c r="K54" s="9">
        <v>57675</v>
      </c>
      <c r="L54" s="9">
        <v>56570</v>
      </c>
      <c r="M54" s="9">
        <v>56999</v>
      </c>
      <c r="N54" s="9">
        <v>55703</v>
      </c>
      <c r="O54" s="9">
        <v>67908</v>
      </c>
      <c r="P54" s="9" t="s">
        <v>200</v>
      </c>
      <c r="Q54" s="18">
        <f t="shared" si="0"/>
        <v>62152.538461538461</v>
      </c>
    </row>
    <row r="55" spans="1:17" ht="15" hidden="1" x14ac:dyDescent="0.25">
      <c r="A55" s="6" t="s">
        <v>124</v>
      </c>
      <c r="B55" s="6" t="s">
        <v>123</v>
      </c>
      <c r="C55" s="8">
        <v>73483</v>
      </c>
      <c r="D55" s="8">
        <v>73641</v>
      </c>
      <c r="E55" s="8">
        <v>62206</v>
      </c>
      <c r="F55" s="8">
        <v>64424</v>
      </c>
      <c r="G55" s="8">
        <v>65231</v>
      </c>
      <c r="H55" s="8">
        <v>60512</v>
      </c>
      <c r="I55" s="8">
        <v>57605</v>
      </c>
      <c r="J55" s="8">
        <v>56026</v>
      </c>
      <c r="K55" s="8">
        <v>57675</v>
      </c>
      <c r="L55" s="8">
        <v>56570</v>
      </c>
      <c r="M55" s="8">
        <v>56999</v>
      </c>
      <c r="N55" s="8">
        <v>55703</v>
      </c>
      <c r="O55" s="8">
        <v>67908</v>
      </c>
      <c r="P55" s="8" t="s">
        <v>200</v>
      </c>
      <c r="Q55" s="18">
        <f t="shared" si="0"/>
        <v>62152.538461538461</v>
      </c>
    </row>
    <row r="56" spans="1:17" ht="15" x14ac:dyDescent="0.25">
      <c r="A56" s="28" t="s">
        <v>204</v>
      </c>
      <c r="B56" s="6" t="s">
        <v>126</v>
      </c>
      <c r="C56" s="9">
        <v>67124</v>
      </c>
      <c r="D56" s="9">
        <v>66790</v>
      </c>
      <c r="E56" s="9">
        <v>62938</v>
      </c>
      <c r="F56" s="9">
        <v>61187</v>
      </c>
      <c r="G56" s="9">
        <v>59846</v>
      </c>
      <c r="H56" s="9">
        <v>54595</v>
      </c>
      <c r="I56" s="9">
        <v>57708</v>
      </c>
      <c r="J56" s="9">
        <v>54619</v>
      </c>
      <c r="K56" s="9">
        <v>55120</v>
      </c>
      <c r="L56" s="9">
        <v>53843</v>
      </c>
      <c r="M56" s="9" t="s">
        <v>200</v>
      </c>
      <c r="N56" s="9" t="s">
        <v>200</v>
      </c>
      <c r="O56" s="9" t="s">
        <v>200</v>
      </c>
      <c r="P56" s="9" t="s">
        <v>200</v>
      </c>
      <c r="Q56" s="18">
        <f t="shared" si="0"/>
        <v>59377</v>
      </c>
    </row>
    <row r="57" spans="1:17" ht="15" hidden="1" x14ac:dyDescent="0.25">
      <c r="A57" s="6" t="s">
        <v>127</v>
      </c>
      <c r="B57" s="6" t="s">
        <v>128</v>
      </c>
      <c r="C57" s="8">
        <v>65589</v>
      </c>
      <c r="D57" s="8">
        <v>65436</v>
      </c>
      <c r="E57" s="8">
        <v>61807</v>
      </c>
      <c r="F57" s="8">
        <v>59836</v>
      </c>
      <c r="G57" s="8">
        <v>58450</v>
      </c>
      <c r="H57" s="8">
        <v>53510</v>
      </c>
      <c r="I57" s="8">
        <v>56560</v>
      </c>
      <c r="J57" s="8">
        <v>53585</v>
      </c>
      <c r="K57" s="8">
        <v>54086</v>
      </c>
      <c r="L57" s="8">
        <v>52815</v>
      </c>
      <c r="M57" s="8" t="s">
        <v>200</v>
      </c>
      <c r="N57" s="8" t="s">
        <v>200</v>
      </c>
      <c r="O57" s="8" t="s">
        <v>200</v>
      </c>
      <c r="P57" s="8" t="s">
        <v>200</v>
      </c>
      <c r="Q57" s="18">
        <f t="shared" si="0"/>
        <v>58167.4</v>
      </c>
    </row>
    <row r="58" spans="1:17" ht="15" hidden="1" x14ac:dyDescent="0.25">
      <c r="A58" s="6" t="s">
        <v>129</v>
      </c>
      <c r="B58" s="6" t="s">
        <v>130</v>
      </c>
      <c r="C58" s="9">
        <v>1534</v>
      </c>
      <c r="D58" s="9">
        <v>1353</v>
      </c>
      <c r="E58" s="9">
        <v>1131</v>
      </c>
      <c r="F58" s="9">
        <v>1351</v>
      </c>
      <c r="G58" s="9">
        <v>1395</v>
      </c>
      <c r="H58" s="9">
        <v>1084</v>
      </c>
      <c r="I58" s="9">
        <v>1149</v>
      </c>
      <c r="J58" s="9">
        <v>1034</v>
      </c>
      <c r="K58" s="9">
        <v>1035</v>
      </c>
      <c r="L58" s="9">
        <v>1028</v>
      </c>
      <c r="M58" s="9" t="s">
        <v>200</v>
      </c>
      <c r="N58" s="9" t="s">
        <v>200</v>
      </c>
      <c r="O58" s="9" t="s">
        <v>200</v>
      </c>
      <c r="P58" s="9" t="s">
        <v>200</v>
      </c>
      <c r="Q58" s="18">
        <f t="shared" si="0"/>
        <v>1209.4000000000001</v>
      </c>
    </row>
    <row r="59" spans="1:17" ht="15" hidden="1" x14ac:dyDescent="0.25">
      <c r="A59" s="6" t="s">
        <v>131</v>
      </c>
      <c r="B59" s="6" t="s">
        <v>132</v>
      </c>
      <c r="C59" s="8">
        <v>44987</v>
      </c>
      <c r="D59" s="8">
        <v>44160</v>
      </c>
      <c r="E59" s="8">
        <v>33636</v>
      </c>
      <c r="F59" s="8">
        <v>33144</v>
      </c>
      <c r="G59" s="8">
        <v>35832</v>
      </c>
      <c r="H59" s="8">
        <v>34702</v>
      </c>
      <c r="I59" s="8">
        <v>34323</v>
      </c>
      <c r="J59" s="8">
        <v>36051</v>
      </c>
      <c r="K59" s="8">
        <v>33094</v>
      </c>
      <c r="L59" s="8">
        <v>34484</v>
      </c>
      <c r="M59" s="8" t="s">
        <v>200</v>
      </c>
      <c r="N59" s="8" t="s">
        <v>200</v>
      </c>
      <c r="O59" s="8" t="s">
        <v>200</v>
      </c>
      <c r="P59" s="8" t="s">
        <v>200</v>
      </c>
      <c r="Q59" s="18">
        <f t="shared" si="0"/>
        <v>36441.300000000003</v>
      </c>
    </row>
    <row r="60" spans="1:17" ht="15" hidden="1" x14ac:dyDescent="0.25">
      <c r="A60" s="28" t="s">
        <v>133</v>
      </c>
      <c r="B60" s="6" t="s">
        <v>132</v>
      </c>
      <c r="C60" s="9">
        <v>44987</v>
      </c>
      <c r="D60" s="9">
        <v>44160</v>
      </c>
      <c r="E60" s="9">
        <v>33636</v>
      </c>
      <c r="F60" s="9">
        <v>33144</v>
      </c>
      <c r="G60" s="9">
        <v>35832</v>
      </c>
      <c r="H60" s="9">
        <v>34702</v>
      </c>
      <c r="I60" s="9">
        <v>34323</v>
      </c>
      <c r="J60" s="9">
        <v>36051</v>
      </c>
      <c r="K60" s="9">
        <v>33094</v>
      </c>
      <c r="L60" s="9">
        <v>34484</v>
      </c>
      <c r="M60" s="9" t="s">
        <v>200</v>
      </c>
      <c r="N60" s="9" t="s">
        <v>200</v>
      </c>
      <c r="O60" s="9" t="s">
        <v>200</v>
      </c>
      <c r="P60" s="9" t="s">
        <v>200</v>
      </c>
      <c r="Q60" s="18">
        <f t="shared" si="0"/>
        <v>36441.300000000003</v>
      </c>
    </row>
    <row r="61" spans="1:17" ht="15" x14ac:dyDescent="0.25">
      <c r="A61" s="28" t="s">
        <v>205</v>
      </c>
      <c r="B61" s="6" t="s">
        <v>135</v>
      </c>
      <c r="C61" s="8">
        <v>36329</v>
      </c>
      <c r="D61" s="8">
        <v>36549</v>
      </c>
      <c r="E61" s="8">
        <v>32309</v>
      </c>
      <c r="F61" s="8">
        <v>33364</v>
      </c>
      <c r="G61" s="8">
        <v>37345</v>
      </c>
      <c r="H61" s="8">
        <v>31770</v>
      </c>
      <c r="I61" s="8">
        <v>30689</v>
      </c>
      <c r="J61" s="8">
        <v>30539</v>
      </c>
      <c r="K61" s="8">
        <v>28037</v>
      </c>
      <c r="L61" s="8">
        <v>27954</v>
      </c>
      <c r="M61" s="8" t="s">
        <v>200</v>
      </c>
      <c r="N61" s="8" t="s">
        <v>200</v>
      </c>
      <c r="O61" s="8" t="s">
        <v>200</v>
      </c>
      <c r="P61" s="8" t="s">
        <v>200</v>
      </c>
      <c r="Q61" s="18">
        <f t="shared" si="0"/>
        <v>32488.5</v>
      </c>
    </row>
    <row r="62" spans="1:17" ht="15" hidden="1" x14ac:dyDescent="0.25">
      <c r="A62" s="6" t="s">
        <v>136</v>
      </c>
      <c r="B62" s="6" t="s">
        <v>137</v>
      </c>
      <c r="C62" s="9">
        <v>25575</v>
      </c>
      <c r="D62" s="9">
        <v>25298</v>
      </c>
      <c r="E62" s="9">
        <v>22091</v>
      </c>
      <c r="F62" s="9">
        <v>22456</v>
      </c>
      <c r="G62" s="9">
        <v>22190</v>
      </c>
      <c r="H62" s="9">
        <v>20888</v>
      </c>
      <c r="I62" s="9">
        <v>18643</v>
      </c>
      <c r="J62" s="9">
        <v>17845</v>
      </c>
      <c r="K62" s="9">
        <v>16836</v>
      </c>
      <c r="L62" s="9">
        <v>17357</v>
      </c>
      <c r="M62" s="9" t="s">
        <v>200</v>
      </c>
      <c r="N62" s="9" t="s">
        <v>200</v>
      </c>
      <c r="O62" s="9" t="s">
        <v>200</v>
      </c>
      <c r="P62" s="9" t="s">
        <v>200</v>
      </c>
      <c r="Q62" s="18">
        <f t="shared" si="0"/>
        <v>20917.900000000001</v>
      </c>
    </row>
    <row r="63" spans="1:17" ht="15" hidden="1" x14ac:dyDescent="0.25">
      <c r="A63" s="6" t="s">
        <v>138</v>
      </c>
      <c r="B63" s="6" t="s">
        <v>139</v>
      </c>
      <c r="C63" s="8">
        <v>6415</v>
      </c>
      <c r="D63" s="8">
        <v>6519</v>
      </c>
      <c r="E63" s="8">
        <v>5833</v>
      </c>
      <c r="F63" s="8">
        <v>6165</v>
      </c>
      <c r="G63" s="8">
        <v>10323</v>
      </c>
      <c r="H63" s="8">
        <v>5811</v>
      </c>
      <c r="I63" s="8">
        <v>6883</v>
      </c>
      <c r="J63" s="8">
        <v>7251</v>
      </c>
      <c r="K63" s="8">
        <v>5619</v>
      </c>
      <c r="L63" s="8">
        <v>5298</v>
      </c>
      <c r="M63" s="8" t="s">
        <v>200</v>
      </c>
      <c r="N63" s="8" t="s">
        <v>200</v>
      </c>
      <c r="O63" s="8" t="s">
        <v>200</v>
      </c>
      <c r="P63" s="8" t="s">
        <v>200</v>
      </c>
      <c r="Q63" s="18">
        <f t="shared" si="0"/>
        <v>6611.7</v>
      </c>
    </row>
    <row r="64" spans="1:17" ht="15" hidden="1" x14ac:dyDescent="0.25">
      <c r="A64" s="6" t="s">
        <v>140</v>
      </c>
      <c r="B64" s="6" t="s">
        <v>141</v>
      </c>
      <c r="C64" s="9">
        <v>4340</v>
      </c>
      <c r="D64" s="9">
        <v>4732</v>
      </c>
      <c r="E64" s="9">
        <v>4385</v>
      </c>
      <c r="F64" s="9">
        <v>4744</v>
      </c>
      <c r="G64" s="9">
        <v>4832</v>
      </c>
      <c r="H64" s="9">
        <v>5071</v>
      </c>
      <c r="I64" s="9">
        <v>5163</v>
      </c>
      <c r="J64" s="9">
        <v>5444</v>
      </c>
      <c r="K64" s="9">
        <v>5582</v>
      </c>
      <c r="L64" s="9">
        <v>5298</v>
      </c>
      <c r="M64" s="9" t="s">
        <v>200</v>
      </c>
      <c r="N64" s="9" t="s">
        <v>200</v>
      </c>
      <c r="O64" s="9" t="s">
        <v>200</v>
      </c>
      <c r="P64" s="9" t="s">
        <v>200</v>
      </c>
      <c r="Q64" s="18">
        <f t="shared" si="0"/>
        <v>4959.1000000000004</v>
      </c>
    </row>
    <row r="65" spans="1:17" ht="15" x14ac:dyDescent="0.25">
      <c r="A65" s="28" t="s">
        <v>206</v>
      </c>
      <c r="B65" s="6" t="s">
        <v>143</v>
      </c>
      <c r="C65" s="8">
        <v>8723</v>
      </c>
      <c r="D65" s="8">
        <v>8387</v>
      </c>
      <c r="E65" s="8">
        <v>7843</v>
      </c>
      <c r="F65" s="8">
        <v>7750</v>
      </c>
      <c r="G65" s="8">
        <v>7292</v>
      </c>
      <c r="H65" s="8">
        <v>7468</v>
      </c>
      <c r="I65" s="8">
        <v>7643</v>
      </c>
      <c r="J65" s="8">
        <v>7483</v>
      </c>
      <c r="K65" s="8">
        <v>7065</v>
      </c>
      <c r="L65" s="8">
        <v>6829</v>
      </c>
      <c r="M65" s="8" t="s">
        <v>200</v>
      </c>
      <c r="N65" s="8" t="s">
        <v>200</v>
      </c>
      <c r="O65" s="8" t="s">
        <v>200</v>
      </c>
      <c r="P65" s="8" t="s">
        <v>200</v>
      </c>
      <c r="Q65" s="18">
        <f t="shared" si="0"/>
        <v>7648.3</v>
      </c>
    </row>
    <row r="66" spans="1:17" ht="15" hidden="1" x14ac:dyDescent="0.25">
      <c r="A66" s="6" t="s">
        <v>144</v>
      </c>
      <c r="B66" s="6" t="s">
        <v>145</v>
      </c>
      <c r="C66" s="9">
        <v>4012</v>
      </c>
      <c r="D66" s="9">
        <v>3735</v>
      </c>
      <c r="E66" s="9">
        <v>3697</v>
      </c>
      <c r="F66" s="9">
        <v>4026</v>
      </c>
      <c r="G66" s="9">
        <v>3943</v>
      </c>
      <c r="H66" s="9">
        <v>4079</v>
      </c>
      <c r="I66" s="9">
        <v>3871</v>
      </c>
      <c r="J66" s="9">
        <v>3846</v>
      </c>
      <c r="K66" s="9">
        <v>3941</v>
      </c>
      <c r="L66" s="9">
        <v>4145</v>
      </c>
      <c r="M66" s="9" t="s">
        <v>200</v>
      </c>
      <c r="N66" s="9" t="s">
        <v>200</v>
      </c>
      <c r="O66" s="9" t="s">
        <v>200</v>
      </c>
      <c r="P66" s="9" t="s">
        <v>200</v>
      </c>
      <c r="Q66" s="18">
        <f t="shared" si="0"/>
        <v>3929.5</v>
      </c>
    </row>
    <row r="67" spans="1:17" ht="15" hidden="1" x14ac:dyDescent="0.25">
      <c r="A67" s="6" t="s">
        <v>146</v>
      </c>
      <c r="B67" s="6" t="s">
        <v>147</v>
      </c>
      <c r="C67" s="8">
        <v>376707</v>
      </c>
      <c r="D67" s="8">
        <v>396236</v>
      </c>
      <c r="E67" s="8">
        <v>342085</v>
      </c>
      <c r="F67" s="8">
        <v>385684</v>
      </c>
      <c r="G67" s="8">
        <v>387081</v>
      </c>
      <c r="H67" s="8">
        <v>385935</v>
      </c>
      <c r="I67" s="8">
        <v>387095</v>
      </c>
      <c r="J67" s="8">
        <v>396812</v>
      </c>
      <c r="K67" s="8">
        <v>406668</v>
      </c>
      <c r="L67" s="8">
        <v>398284</v>
      </c>
      <c r="M67" s="8">
        <v>401327</v>
      </c>
      <c r="N67" s="8">
        <v>407508</v>
      </c>
      <c r="O67" s="8">
        <v>411610</v>
      </c>
      <c r="P67" s="8" t="s">
        <v>200</v>
      </c>
      <c r="Q67" s="18">
        <f t="shared" si="0"/>
        <v>391002.46153846156</v>
      </c>
    </row>
    <row r="68" spans="1:17" ht="15" hidden="1" x14ac:dyDescent="0.25">
      <c r="A68" s="6" t="s">
        <v>148</v>
      </c>
      <c r="B68" s="6" t="s">
        <v>149</v>
      </c>
      <c r="C68" s="9">
        <v>1897</v>
      </c>
      <c r="D68" s="9">
        <v>1739</v>
      </c>
      <c r="E68" s="9">
        <v>883</v>
      </c>
      <c r="F68" s="9">
        <v>1536</v>
      </c>
      <c r="G68" s="9">
        <v>1267</v>
      </c>
      <c r="H68" s="9">
        <v>1800</v>
      </c>
      <c r="I68" s="9">
        <v>1465</v>
      </c>
      <c r="J68" s="9">
        <v>2481</v>
      </c>
      <c r="K68" s="9">
        <v>4300</v>
      </c>
      <c r="L68" s="9">
        <v>4871</v>
      </c>
      <c r="M68" s="9">
        <v>5215</v>
      </c>
      <c r="N68" s="9">
        <v>5552</v>
      </c>
      <c r="O68" s="9">
        <v>4949</v>
      </c>
      <c r="P68" s="9" t="s">
        <v>200</v>
      </c>
      <c r="Q68" s="18">
        <f t="shared" si="0"/>
        <v>2919.6153846153848</v>
      </c>
    </row>
    <row r="69" spans="1:17" ht="15" x14ac:dyDescent="0.25">
      <c r="A69" s="28" t="s">
        <v>150</v>
      </c>
      <c r="B69" s="6" t="s">
        <v>151</v>
      </c>
      <c r="C69" s="8">
        <v>1343</v>
      </c>
      <c r="D69" s="8">
        <v>1416</v>
      </c>
      <c r="E69" s="8">
        <v>679</v>
      </c>
      <c r="F69" s="8">
        <v>961</v>
      </c>
      <c r="G69" s="8">
        <v>1029</v>
      </c>
      <c r="H69" s="8">
        <v>1474</v>
      </c>
      <c r="I69" s="8">
        <v>1300</v>
      </c>
      <c r="J69" s="8">
        <v>2269</v>
      </c>
      <c r="K69" s="8">
        <v>4042</v>
      </c>
      <c r="L69" s="8">
        <v>4394</v>
      </c>
      <c r="M69" s="8">
        <v>4621</v>
      </c>
      <c r="N69" s="8">
        <v>5092</v>
      </c>
      <c r="O69" s="8">
        <v>4367</v>
      </c>
      <c r="P69" s="8" t="s">
        <v>200</v>
      </c>
      <c r="Q69" s="18">
        <f t="shared" si="0"/>
        <v>2537.4615384615386</v>
      </c>
    </row>
    <row r="70" spans="1:17" ht="15" x14ac:dyDescent="0.25">
      <c r="A70" s="28" t="s">
        <v>152</v>
      </c>
      <c r="B70" s="6" t="s">
        <v>153</v>
      </c>
      <c r="C70" s="9">
        <v>555</v>
      </c>
      <c r="D70" s="9">
        <v>323</v>
      </c>
      <c r="E70" s="9">
        <v>204</v>
      </c>
      <c r="F70" s="9">
        <v>575</v>
      </c>
      <c r="G70" s="9">
        <v>238</v>
      </c>
      <c r="H70" s="9">
        <v>326</v>
      </c>
      <c r="I70" s="9">
        <v>165</v>
      </c>
      <c r="J70" s="9">
        <v>213</v>
      </c>
      <c r="K70" s="9">
        <v>258</v>
      </c>
      <c r="L70" s="9">
        <v>477</v>
      </c>
      <c r="M70" s="9">
        <v>594</v>
      </c>
      <c r="N70" s="9">
        <v>461</v>
      </c>
      <c r="O70" s="9">
        <v>582</v>
      </c>
      <c r="P70" s="9" t="s">
        <v>200</v>
      </c>
      <c r="Q70" s="18">
        <f t="shared" si="0"/>
        <v>382.38461538461536</v>
      </c>
    </row>
    <row r="71" spans="1:17" ht="15" hidden="1" x14ac:dyDescent="0.25">
      <c r="A71" s="6" t="s">
        <v>154</v>
      </c>
      <c r="B71" s="6" t="s">
        <v>155</v>
      </c>
      <c r="C71" s="8">
        <v>371103</v>
      </c>
      <c r="D71" s="8">
        <v>390151</v>
      </c>
      <c r="E71" s="8">
        <v>337374</v>
      </c>
      <c r="F71" s="8">
        <v>379418</v>
      </c>
      <c r="G71" s="8">
        <v>380792</v>
      </c>
      <c r="H71" s="8">
        <v>379463</v>
      </c>
      <c r="I71" s="8">
        <v>381636</v>
      </c>
      <c r="J71" s="8">
        <v>390543</v>
      </c>
      <c r="K71" s="8">
        <v>398410</v>
      </c>
      <c r="L71" s="8">
        <v>389756</v>
      </c>
      <c r="M71" s="8">
        <v>391823</v>
      </c>
      <c r="N71" s="8">
        <v>396779</v>
      </c>
      <c r="O71" s="8">
        <v>401095</v>
      </c>
      <c r="P71" s="8" t="s">
        <v>200</v>
      </c>
      <c r="Q71" s="18">
        <f t="shared" si="0"/>
        <v>383718.69230769231</v>
      </c>
    </row>
    <row r="72" spans="1:17" ht="15" x14ac:dyDescent="0.25">
      <c r="A72" s="28" t="s">
        <v>156</v>
      </c>
      <c r="B72" s="6" t="s">
        <v>157</v>
      </c>
      <c r="C72" s="9">
        <v>61334</v>
      </c>
      <c r="D72" s="9">
        <v>71255</v>
      </c>
      <c r="E72" s="9">
        <v>60103</v>
      </c>
      <c r="F72" s="9">
        <v>63664</v>
      </c>
      <c r="G72" s="9">
        <v>61794</v>
      </c>
      <c r="H72" s="9">
        <v>62734</v>
      </c>
      <c r="I72" s="9">
        <v>63891</v>
      </c>
      <c r="J72" s="9">
        <v>66512</v>
      </c>
      <c r="K72" s="9">
        <v>64518</v>
      </c>
      <c r="L72" s="9">
        <v>62349</v>
      </c>
      <c r="M72" s="9">
        <v>64291</v>
      </c>
      <c r="N72" s="9">
        <v>63960</v>
      </c>
      <c r="O72" s="9">
        <v>66372</v>
      </c>
      <c r="P72" s="9" t="s">
        <v>200</v>
      </c>
      <c r="Q72" s="18">
        <f t="shared" si="0"/>
        <v>64059.769230769234</v>
      </c>
    </row>
    <row r="73" spans="1:17" ht="15" x14ac:dyDescent="0.25">
      <c r="A73" s="28" t="s">
        <v>158</v>
      </c>
      <c r="B73" s="6" t="s">
        <v>159</v>
      </c>
      <c r="C73" s="8">
        <v>286408</v>
      </c>
      <c r="D73" s="8">
        <v>296783</v>
      </c>
      <c r="E73" s="8">
        <v>257557</v>
      </c>
      <c r="F73" s="8">
        <v>294022</v>
      </c>
      <c r="G73" s="8">
        <v>294413</v>
      </c>
      <c r="H73" s="8">
        <v>294196</v>
      </c>
      <c r="I73" s="8">
        <v>295053</v>
      </c>
      <c r="J73" s="8">
        <v>300146</v>
      </c>
      <c r="K73" s="8">
        <v>310773</v>
      </c>
      <c r="L73" s="8">
        <v>304995</v>
      </c>
      <c r="M73" s="8">
        <v>305400</v>
      </c>
      <c r="N73" s="8">
        <v>307845</v>
      </c>
      <c r="O73" s="8">
        <v>309123</v>
      </c>
      <c r="P73" s="8" t="s">
        <v>200</v>
      </c>
      <c r="Q73" s="18">
        <f t="shared" si="0"/>
        <v>296670.30769230769</v>
      </c>
    </row>
    <row r="74" spans="1:17" ht="15" x14ac:dyDescent="0.25">
      <c r="A74" s="28" t="s">
        <v>160</v>
      </c>
      <c r="B74" s="6" t="s">
        <v>161</v>
      </c>
      <c r="C74" s="9">
        <v>23360</v>
      </c>
      <c r="D74" s="9">
        <v>22113</v>
      </c>
      <c r="E74" s="9">
        <v>19714</v>
      </c>
      <c r="F74" s="9">
        <v>21731</v>
      </c>
      <c r="G74" s="9">
        <v>24585</v>
      </c>
      <c r="H74" s="9">
        <v>22533</v>
      </c>
      <c r="I74" s="9">
        <v>22692</v>
      </c>
      <c r="J74" s="9">
        <v>23885</v>
      </c>
      <c r="K74" s="9">
        <v>23119</v>
      </c>
      <c r="L74" s="9">
        <v>22412</v>
      </c>
      <c r="M74" s="9">
        <v>22133</v>
      </c>
      <c r="N74" s="9">
        <v>24974</v>
      </c>
      <c r="O74" s="9">
        <v>25601</v>
      </c>
      <c r="P74" s="9" t="s">
        <v>200</v>
      </c>
      <c r="Q74" s="18">
        <f t="shared" si="0"/>
        <v>22988.615384615383</v>
      </c>
    </row>
    <row r="75" spans="1:17" ht="15" hidden="1" x14ac:dyDescent="0.25">
      <c r="A75" s="6" t="s">
        <v>162</v>
      </c>
      <c r="B75" s="6" t="s">
        <v>163</v>
      </c>
      <c r="C75" s="8">
        <v>3707</v>
      </c>
      <c r="D75" s="8">
        <v>4346</v>
      </c>
      <c r="E75" s="8">
        <v>3829</v>
      </c>
      <c r="F75" s="8">
        <v>4730</v>
      </c>
      <c r="G75" s="8">
        <v>4162</v>
      </c>
      <c r="H75" s="8">
        <v>3788</v>
      </c>
      <c r="I75" s="8">
        <v>3455</v>
      </c>
      <c r="J75" s="8">
        <v>3236</v>
      </c>
      <c r="K75" s="8">
        <v>3156</v>
      </c>
      <c r="L75" s="8">
        <v>2759</v>
      </c>
      <c r="M75" s="8">
        <v>3310</v>
      </c>
      <c r="N75" s="8">
        <v>3270</v>
      </c>
      <c r="O75" s="8">
        <v>3219</v>
      </c>
      <c r="P75" s="8" t="s">
        <v>200</v>
      </c>
      <c r="Q75" s="18">
        <f t="shared" si="0"/>
        <v>3612.8461538461538</v>
      </c>
    </row>
    <row r="76" spans="1:17" ht="15" x14ac:dyDescent="0.25">
      <c r="A76" s="28" t="s">
        <v>164</v>
      </c>
      <c r="B76" s="6" t="s">
        <v>165</v>
      </c>
      <c r="C76" s="9">
        <v>3707</v>
      </c>
      <c r="D76" s="9">
        <v>4346</v>
      </c>
      <c r="E76" s="9">
        <v>3829</v>
      </c>
      <c r="F76" s="9">
        <v>4730</v>
      </c>
      <c r="G76" s="9">
        <v>4162</v>
      </c>
      <c r="H76" s="9">
        <v>3788</v>
      </c>
      <c r="I76" s="9">
        <v>3455</v>
      </c>
      <c r="J76" s="9">
        <v>3236</v>
      </c>
      <c r="K76" s="9">
        <v>3156</v>
      </c>
      <c r="L76" s="9">
        <v>2759</v>
      </c>
      <c r="M76" s="9">
        <v>3310</v>
      </c>
      <c r="N76" s="9">
        <v>3270</v>
      </c>
      <c r="O76" s="9">
        <v>3219</v>
      </c>
      <c r="P76" s="9" t="s">
        <v>200</v>
      </c>
      <c r="Q76" s="18">
        <f t="shared" ref="Q76:Q82" si="1">AVERAGE(C76:P76)</f>
        <v>3612.8461538461538</v>
      </c>
    </row>
    <row r="77" spans="1:17" ht="15" hidden="1" x14ac:dyDescent="0.25">
      <c r="A77" s="6" t="s">
        <v>166</v>
      </c>
      <c r="B77" s="6" t="s">
        <v>167</v>
      </c>
      <c r="C77" s="8">
        <v>43048</v>
      </c>
      <c r="D77" s="8">
        <v>40937</v>
      </c>
      <c r="E77" s="8">
        <v>38314</v>
      </c>
      <c r="F77" s="8">
        <v>39288</v>
      </c>
      <c r="G77" s="8">
        <v>39834</v>
      </c>
      <c r="H77" s="8">
        <v>38615</v>
      </c>
      <c r="I77" s="8">
        <v>42642</v>
      </c>
      <c r="J77" s="8">
        <v>43732</v>
      </c>
      <c r="K77" s="8">
        <v>48433</v>
      </c>
      <c r="L77" s="8">
        <v>49494</v>
      </c>
      <c r="M77" s="8">
        <v>53930</v>
      </c>
      <c r="N77" s="8">
        <v>52747</v>
      </c>
      <c r="O77" s="8">
        <v>50020</v>
      </c>
      <c r="P77" s="8" t="s">
        <v>200</v>
      </c>
      <c r="Q77" s="18">
        <f t="shared" si="1"/>
        <v>44694.923076923078</v>
      </c>
    </row>
    <row r="78" spans="1:17" ht="15" x14ac:dyDescent="0.25">
      <c r="A78" s="6" t="s">
        <v>168</v>
      </c>
      <c r="B78" s="6" t="s">
        <v>169</v>
      </c>
      <c r="C78" s="9">
        <v>9979</v>
      </c>
      <c r="D78" s="9">
        <v>10168</v>
      </c>
      <c r="E78" s="9">
        <v>9288</v>
      </c>
      <c r="F78" s="9">
        <v>9583</v>
      </c>
      <c r="G78" s="9">
        <v>9997</v>
      </c>
      <c r="H78" s="9">
        <v>9127</v>
      </c>
      <c r="I78" s="9">
        <v>9254</v>
      </c>
      <c r="J78" s="9">
        <v>9897</v>
      </c>
      <c r="K78" s="9">
        <v>10836</v>
      </c>
      <c r="L78" s="9">
        <v>8698</v>
      </c>
      <c r="M78" s="9">
        <v>11277</v>
      </c>
      <c r="N78" s="9">
        <v>11136</v>
      </c>
      <c r="O78" s="9">
        <v>11174</v>
      </c>
      <c r="P78" s="9" t="s">
        <v>200</v>
      </c>
      <c r="Q78" s="18">
        <f t="shared" si="1"/>
        <v>10031.846153846154</v>
      </c>
    </row>
    <row r="79" spans="1:17" ht="15" x14ac:dyDescent="0.25">
      <c r="A79" s="6" t="s">
        <v>170</v>
      </c>
      <c r="B79" s="6" t="s">
        <v>171</v>
      </c>
      <c r="C79" s="8" t="s">
        <v>200</v>
      </c>
      <c r="D79" s="8" t="s">
        <v>200</v>
      </c>
      <c r="E79" s="8" t="s">
        <v>200</v>
      </c>
      <c r="F79" s="8" t="s">
        <v>200</v>
      </c>
      <c r="G79" s="8" t="s">
        <v>200</v>
      </c>
      <c r="H79" s="8" t="s">
        <v>200</v>
      </c>
      <c r="I79" s="8" t="s">
        <v>200</v>
      </c>
      <c r="J79" s="8" t="s">
        <v>200</v>
      </c>
      <c r="K79" s="8" t="s">
        <v>200</v>
      </c>
      <c r="L79" s="8" t="s">
        <v>200</v>
      </c>
      <c r="M79" s="8" t="s">
        <v>200</v>
      </c>
      <c r="N79" s="8">
        <v>0</v>
      </c>
      <c r="O79" s="8">
        <v>0</v>
      </c>
      <c r="P79" s="8" t="s">
        <v>200</v>
      </c>
      <c r="Q79" s="18">
        <f t="shared" si="1"/>
        <v>0</v>
      </c>
    </row>
    <row r="80" spans="1:17" ht="15" x14ac:dyDescent="0.25">
      <c r="A80" s="6" t="s">
        <v>172</v>
      </c>
      <c r="B80" s="6" t="s">
        <v>173</v>
      </c>
      <c r="C80" s="9">
        <v>2385</v>
      </c>
      <c r="D80" s="9">
        <v>2338</v>
      </c>
      <c r="E80" s="9">
        <v>1842</v>
      </c>
      <c r="F80" s="9">
        <v>2842</v>
      </c>
      <c r="G80" s="9">
        <v>2541</v>
      </c>
      <c r="H80" s="9">
        <v>2446</v>
      </c>
      <c r="I80" s="9">
        <v>2919</v>
      </c>
      <c r="J80" s="9">
        <v>3021</v>
      </c>
      <c r="K80" s="9">
        <v>2963</v>
      </c>
      <c r="L80" s="9">
        <v>3510</v>
      </c>
      <c r="M80" s="9">
        <v>4166</v>
      </c>
      <c r="N80" s="9">
        <v>4453</v>
      </c>
      <c r="O80" s="9">
        <v>4489</v>
      </c>
      <c r="P80" s="9" t="s">
        <v>200</v>
      </c>
      <c r="Q80" s="18">
        <f t="shared" si="1"/>
        <v>3070.3846153846152</v>
      </c>
    </row>
    <row r="81" spans="1:19" ht="15" x14ac:dyDescent="0.25">
      <c r="A81" s="6" t="s">
        <v>174</v>
      </c>
      <c r="B81" s="6" t="s">
        <v>175</v>
      </c>
      <c r="C81" s="8">
        <v>11529</v>
      </c>
      <c r="D81" s="8">
        <v>10555</v>
      </c>
      <c r="E81" s="8">
        <v>9733</v>
      </c>
      <c r="F81" s="8">
        <v>10311</v>
      </c>
      <c r="G81" s="8">
        <v>10086</v>
      </c>
      <c r="H81" s="8">
        <v>8575</v>
      </c>
      <c r="I81" s="8">
        <v>8881</v>
      </c>
      <c r="J81" s="8">
        <v>9066</v>
      </c>
      <c r="K81" s="8">
        <v>9017</v>
      </c>
      <c r="L81" s="8">
        <v>8565</v>
      </c>
      <c r="M81" s="8">
        <v>9405</v>
      </c>
      <c r="N81" s="8">
        <v>9598</v>
      </c>
      <c r="O81" s="8">
        <v>9697</v>
      </c>
      <c r="P81" s="8" t="s">
        <v>200</v>
      </c>
      <c r="Q81" s="18">
        <f t="shared" si="1"/>
        <v>9616.7692307692305</v>
      </c>
    </row>
    <row r="82" spans="1:19" ht="15" x14ac:dyDescent="0.25">
      <c r="A82" s="6" t="s">
        <v>176</v>
      </c>
      <c r="B82" s="6" t="s">
        <v>177</v>
      </c>
      <c r="C82" s="9">
        <v>19155</v>
      </c>
      <c r="D82" s="9">
        <v>17875</v>
      </c>
      <c r="E82" s="9">
        <v>17450</v>
      </c>
      <c r="F82" s="9">
        <v>16552</v>
      </c>
      <c r="G82" s="9">
        <v>17210</v>
      </c>
      <c r="H82" s="9">
        <v>18467</v>
      </c>
      <c r="I82" s="9">
        <v>21587</v>
      </c>
      <c r="J82" s="9">
        <v>21748</v>
      </c>
      <c r="K82" s="9">
        <v>25616</v>
      </c>
      <c r="L82" s="9">
        <v>28721</v>
      </c>
      <c r="M82" s="9">
        <v>29083</v>
      </c>
      <c r="N82" s="9">
        <v>27560</v>
      </c>
      <c r="O82" s="9">
        <v>24660</v>
      </c>
      <c r="P82" s="9" t="s">
        <v>200</v>
      </c>
      <c r="Q82" s="18">
        <f t="shared" si="1"/>
        <v>21975.692307692309</v>
      </c>
    </row>
    <row r="83" spans="1:19" ht="11.45" customHeight="1" x14ac:dyDescent="0.25">
      <c r="R83">
        <v>92373.071428571435</v>
      </c>
      <c r="S83" t="str">
        <f>A13</f>
        <v>BE21</v>
      </c>
    </row>
    <row r="84" spans="1:19" ht="15" x14ac:dyDescent="0.25">
      <c r="A84" s="1" t="s">
        <v>201</v>
      </c>
      <c r="R84">
        <v>21112.071428571428</v>
      </c>
      <c r="S84" t="str">
        <f t="shared" ref="S84:S85" si="2">A14</f>
        <v>BE23</v>
      </c>
    </row>
    <row r="85" spans="1:19" ht="15" x14ac:dyDescent="0.25">
      <c r="A85" s="1" t="s">
        <v>200</v>
      </c>
      <c r="B85" s="2" t="s">
        <v>202</v>
      </c>
      <c r="R85">
        <v>16376.714285714286</v>
      </c>
      <c r="S85" t="str">
        <f t="shared" si="2"/>
        <v>BE25</v>
      </c>
    </row>
    <row r="86" spans="1:19" ht="11.45" customHeight="1" x14ac:dyDescent="0.25">
      <c r="R86">
        <v>31033.071428571428</v>
      </c>
      <c r="S86" t="str">
        <f>A18</f>
        <v>DE50</v>
      </c>
    </row>
    <row r="87" spans="1:19" ht="11.45" customHeight="1" x14ac:dyDescent="0.25">
      <c r="R87">
        <v>64769.642857142855</v>
      </c>
      <c r="S87" t="str">
        <f>A20</f>
        <v>DE60</v>
      </c>
    </row>
    <row r="88" spans="1:19" ht="11.45" customHeight="1" x14ac:dyDescent="0.25">
      <c r="R88">
        <v>13097.785714285714</v>
      </c>
      <c r="S88" t="str">
        <f>A22</f>
        <v>DE80</v>
      </c>
    </row>
    <row r="89" spans="1:19" ht="11.45" customHeight="1" x14ac:dyDescent="0.25">
      <c r="R89">
        <v>4847.7857142857147</v>
      </c>
      <c r="S89" t="str">
        <f>A23</f>
        <v>DE93</v>
      </c>
    </row>
    <row r="90" spans="1:19" ht="11.45" customHeight="1" x14ac:dyDescent="0.25">
      <c r="R90">
        <v>34494.857142857145</v>
      </c>
      <c r="S90" t="str">
        <f>A24</f>
        <v>DE94</v>
      </c>
    </row>
    <row r="91" spans="1:19" ht="11.45" customHeight="1" x14ac:dyDescent="0.25">
      <c r="R91">
        <v>490.45454545454544</v>
      </c>
      <c r="S91" t="str">
        <f>A25</f>
        <v>DEA</v>
      </c>
    </row>
    <row r="92" spans="1:19" ht="11.45" customHeight="1" x14ac:dyDescent="0.25">
      <c r="R92">
        <v>20973.214285714286</v>
      </c>
      <c r="S92" t="str">
        <f t="shared" ref="S92:S100" si="3">A31</f>
        <v>DEF0</v>
      </c>
    </row>
    <row r="93" spans="1:19" ht="11.45" customHeight="1" x14ac:dyDescent="0.25">
      <c r="R93">
        <v>21140.384615384617</v>
      </c>
      <c r="S93" t="str">
        <f t="shared" si="3"/>
        <v>ES11</v>
      </c>
    </row>
    <row r="94" spans="1:19" ht="11.45" customHeight="1" x14ac:dyDescent="0.25">
      <c r="R94">
        <v>18109</v>
      </c>
      <c r="S94" t="str">
        <f t="shared" si="3"/>
        <v>ES12</v>
      </c>
    </row>
    <row r="95" spans="1:19" ht="11.45" customHeight="1" x14ac:dyDescent="0.25">
      <c r="R95">
        <v>3187.3846153846152</v>
      </c>
      <c r="S95" t="str">
        <f t="shared" si="3"/>
        <v>ES13</v>
      </c>
    </row>
    <row r="96" spans="1:19" ht="11.45" customHeight="1" x14ac:dyDescent="0.25">
      <c r="R96">
        <v>23812.384615384617</v>
      </c>
      <c r="S96" t="str">
        <f t="shared" si="3"/>
        <v>ES21</v>
      </c>
    </row>
    <row r="97" spans="18:19" ht="11.45" customHeight="1" x14ac:dyDescent="0.25">
      <c r="R97">
        <v>47611.769230769234</v>
      </c>
      <c r="S97" t="str">
        <f t="shared" si="3"/>
        <v>ES51</v>
      </c>
    </row>
    <row r="98" spans="18:19" ht="11.45" customHeight="1" x14ac:dyDescent="0.25">
      <c r="R98">
        <v>37304.230769230766</v>
      </c>
      <c r="S98" t="str">
        <f t="shared" si="3"/>
        <v>ES52</v>
      </c>
    </row>
    <row r="99" spans="18:19" ht="11.45" customHeight="1" x14ac:dyDescent="0.25">
      <c r="R99">
        <v>64363.307692307695</v>
      </c>
      <c r="S99" t="str">
        <f t="shared" si="3"/>
        <v>ES61</v>
      </c>
    </row>
    <row r="100" spans="18:19" ht="11.45" customHeight="1" x14ac:dyDescent="0.25">
      <c r="R100">
        <v>23629.76923076923</v>
      </c>
      <c r="S100" t="str">
        <f t="shared" si="3"/>
        <v>ES62</v>
      </c>
    </row>
    <row r="101" spans="18:19" ht="11.45" customHeight="1" x14ac:dyDescent="0.25">
      <c r="R101">
        <v>1180.9230769230769</v>
      </c>
      <c r="S101" t="str">
        <f>A41</f>
        <v>FRD1</v>
      </c>
    </row>
    <row r="102" spans="18:19" ht="11.45" customHeight="1" x14ac:dyDescent="0.25">
      <c r="R102">
        <v>58352.692307692305</v>
      </c>
      <c r="S102" t="str">
        <f>A42</f>
        <v>FRD2</v>
      </c>
    </row>
    <row r="103" spans="18:19" ht="11.45" customHeight="1" x14ac:dyDescent="0.25">
      <c r="R103">
        <v>37197.307692307695</v>
      </c>
      <c r="S103" t="str">
        <f>A44</f>
        <v>FRE1</v>
      </c>
    </row>
    <row r="104" spans="18:19" ht="11.45" customHeight="1" x14ac:dyDescent="0.25">
      <c r="R104">
        <v>21637.153846153848</v>
      </c>
      <c r="S104" t="str">
        <f>A46</f>
        <v>FRG0</v>
      </c>
    </row>
    <row r="105" spans="18:19" ht="11.45" customHeight="1" x14ac:dyDescent="0.25">
      <c r="R105">
        <v>6315.6923076923076</v>
      </c>
      <c r="S105" t="str">
        <f>A48</f>
        <v>FRH0</v>
      </c>
    </row>
    <row r="106" spans="18:19" ht="11.45" customHeight="1" x14ac:dyDescent="0.25">
      <c r="R106">
        <v>7478.0769230769229</v>
      </c>
      <c r="S106" t="str">
        <f>A50</f>
        <v>FRI1</v>
      </c>
    </row>
    <row r="107" spans="18:19" ht="11.45" customHeight="1" x14ac:dyDescent="0.25">
      <c r="R107">
        <v>5082.6923076923076</v>
      </c>
      <c r="S107" t="str">
        <f>A51</f>
        <v>FRI3</v>
      </c>
    </row>
    <row r="108" spans="18:19" ht="11.45" customHeight="1" x14ac:dyDescent="0.25">
      <c r="R108">
        <v>4161.7692307692305</v>
      </c>
      <c r="S108" t="str">
        <f>A53</f>
        <v>FRJ1</v>
      </c>
    </row>
    <row r="109" spans="18:19" ht="11.45" customHeight="1" x14ac:dyDescent="0.25">
      <c r="R109">
        <v>59377</v>
      </c>
      <c r="S109" t="s">
        <v>125</v>
      </c>
    </row>
    <row r="110" spans="18:19" ht="11.45" customHeight="1" x14ac:dyDescent="0.25">
      <c r="R110">
        <v>36441.300000000003</v>
      </c>
      <c r="S110" t="s">
        <v>133</v>
      </c>
    </row>
    <row r="111" spans="18:19" ht="11.45" customHeight="1" x14ac:dyDescent="0.25">
      <c r="R111">
        <v>32488.5</v>
      </c>
      <c r="S111" t="s">
        <v>134</v>
      </c>
    </row>
    <row r="112" spans="18:19" ht="11.45" customHeight="1" x14ac:dyDescent="0.25">
      <c r="R112">
        <v>7648.3</v>
      </c>
      <c r="S112" t="s">
        <v>142</v>
      </c>
    </row>
    <row r="113" spans="18:19" ht="11.45" customHeight="1" x14ac:dyDescent="0.25">
      <c r="R113">
        <v>2537.4615384615386</v>
      </c>
      <c r="S113" t="str">
        <f>A69</f>
        <v>NL11</v>
      </c>
    </row>
    <row r="114" spans="18:19" ht="11.45" customHeight="1" x14ac:dyDescent="0.25">
      <c r="R114">
        <v>382.38461538461536</v>
      </c>
      <c r="S114" t="str">
        <f>A70</f>
        <v>NL12</v>
      </c>
    </row>
    <row r="115" spans="18:19" ht="11.45" customHeight="1" x14ac:dyDescent="0.25">
      <c r="R115">
        <v>64059.769230769234</v>
      </c>
      <c r="S115" t="str">
        <f>A72</f>
        <v>NL32</v>
      </c>
    </row>
    <row r="116" spans="18:19" ht="11.45" customHeight="1" x14ac:dyDescent="0.25">
      <c r="R116">
        <v>296670.30769230769</v>
      </c>
      <c r="S116" t="str">
        <f>A73</f>
        <v>NL33</v>
      </c>
    </row>
    <row r="117" spans="18:19" ht="11.45" customHeight="1" x14ac:dyDescent="0.25">
      <c r="R117">
        <v>22988.615384615383</v>
      </c>
      <c r="S117" t="str">
        <f>A74</f>
        <v>NL34</v>
      </c>
    </row>
    <row r="118" spans="18:19" ht="11.45" customHeight="1" x14ac:dyDescent="0.25">
      <c r="R118">
        <v>3612.8461538461538</v>
      </c>
      <c r="S118" t="str">
        <f>A76</f>
        <v>NL41</v>
      </c>
    </row>
    <row r="119" spans="18:19" ht="11.45" customHeight="1" x14ac:dyDescent="0.25">
      <c r="R119">
        <v>10031.846153846154</v>
      </c>
      <c r="S119" t="str">
        <f>A78</f>
        <v>PT11</v>
      </c>
    </row>
    <row r="120" spans="18:19" ht="11.45" customHeight="1" x14ac:dyDescent="0.25">
      <c r="R120">
        <v>0</v>
      </c>
      <c r="S120" t="str">
        <f>A79</f>
        <v>PT15</v>
      </c>
    </row>
    <row r="121" spans="18:19" ht="11.45" customHeight="1" x14ac:dyDescent="0.25">
      <c r="R121">
        <v>3070.3846153846152</v>
      </c>
      <c r="S121" t="str">
        <f>A80</f>
        <v>PT16</v>
      </c>
    </row>
    <row r="122" spans="18:19" ht="11.45" customHeight="1" x14ac:dyDescent="0.25">
      <c r="R122">
        <v>9616.7692307692305</v>
      </c>
      <c r="S122" t="str">
        <f>A81</f>
        <v>PT17</v>
      </c>
    </row>
    <row r="123" spans="18:19" ht="11.45" customHeight="1" x14ac:dyDescent="0.25">
      <c r="R123">
        <v>21975.692307692309</v>
      </c>
      <c r="S123" t="str">
        <f>A82</f>
        <v>PT18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multimodal marítimo NUTs</vt:lpstr>
      <vt:lpstr>Flujo transp carretera NUTs</vt:lpstr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Alicia Munín Doce</cp:lastModifiedBy>
  <dcterms:created xsi:type="dcterms:W3CDTF">2022-04-02T16:50:12Z</dcterms:created>
  <dcterms:modified xsi:type="dcterms:W3CDTF">2022-10-13T09:02:45Z</dcterms:modified>
</cp:coreProperties>
</file>