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Buque 770 TEUs/"/>
    </mc:Choice>
  </mc:AlternateContent>
  <xr:revisionPtr revIDLastSave="60" documentId="8_{1D91732E-EC11-4ED7-99DB-ADFA2A1B7F64}" xr6:coauthVersionLast="47" xr6:coauthVersionMax="47" xr10:uidLastSave="{E113DECA-2225-4F89-8E9D-83284F1374FF}"/>
  <bookViews>
    <workbookView xWindow="-120" yWindow="-120" windowWidth="29040" windowHeight="15840" xr2:uid="{00000000-000D-0000-FFFF-FFFF00000000}"/>
  </bookViews>
  <sheets>
    <sheet name="29 buques 12,8 kn 30000 charter" sheetId="47" r:id="rId1"/>
    <sheet name="29 buques 17 kn 30000 charter" sheetId="48" r:id="rId2"/>
    <sheet name="29 buques 18,7 kn 30000 charter" sheetId="49" r:id="rId3"/>
    <sheet name="27 buques 18,7 kn 15000 charter" sheetId="51" r:id="rId4"/>
    <sheet name="28 buques 17 kn 15000 charter" sheetId="52" r:id="rId5"/>
    <sheet name="30 buques 12,8 kn 15000 charter" sheetId="53" r:id="rId6"/>
    <sheet name="30 buques 12,8 kn 7500 charter" sheetId="54" r:id="rId7"/>
    <sheet name="31 buques 17 kn 7500 charter" sheetId="55" r:id="rId8"/>
    <sheet name="30 buques 17 kn 7500 charter" sheetId="56" r:id="rId9"/>
    <sheet name="29 buques 18,7 kn 7500 charter" sheetId="57" r:id="rId10"/>
    <sheet name="28 buques 18,7 kn 15000" sheetId="50" r:id="rId11"/>
    <sheet name="Puertos" sheetId="58" r:id="rId12"/>
    <sheet name="NUTS_Europa" sheetId="3" r:id="rId13"/>
  </sheets>
  <externalReferences>
    <externalReference r:id="rId14"/>
  </externalReferences>
  <definedNames>
    <definedName name="_xlnm._FilterDatabase" localSheetId="3" hidden="1">'27 buques 18,7 kn 15000 charter'!$B$3:$I$83</definedName>
    <definedName name="_xlnm._FilterDatabase" localSheetId="4" hidden="1">'28 buques 17 kn 15000 charter'!$B$3:$I$83</definedName>
    <definedName name="_xlnm._FilterDatabase" localSheetId="10" hidden="1">'28 buques 18,7 kn 15000'!$B$3:$I$83</definedName>
    <definedName name="_xlnm._FilterDatabase" localSheetId="0" hidden="1">'29 buques 12,8 kn 30000 charter'!$B$3:$I$83</definedName>
    <definedName name="_xlnm._FilterDatabase" localSheetId="1" hidden="1">'29 buques 17 kn 30000 charter'!$B$3:$I$83</definedName>
    <definedName name="_xlnm._FilterDatabase" localSheetId="2" hidden="1">'29 buques 18,7 kn 30000 charter'!$B$3:$I$83</definedName>
    <definedName name="_xlnm._FilterDatabase" localSheetId="9" hidden="1">'29 buques 18,7 kn 7500 charter'!$B$3:$I$83</definedName>
    <definedName name="_xlnm._FilterDatabase" localSheetId="5" hidden="1">'30 buques 12,8 kn 15000 charter'!$B$3:$I$83</definedName>
    <definedName name="_xlnm._FilterDatabase" localSheetId="6" hidden="1">'30 buques 12,8 kn 7500 charter'!$B$3:$I$83</definedName>
    <definedName name="_xlnm._FilterDatabase" localSheetId="8" hidden="1">'30 buques 17 kn 7500 charter'!$B$3:$I$83</definedName>
    <definedName name="_xlnm._FilterDatabase" localSheetId="7" hidden="1">'31 buques 17 kn 7500 charter'!$B$3:$I$83</definedName>
    <definedName name="_xlnm._FilterDatabase" localSheetId="12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7" i="49" l="1"/>
  <c r="T138" i="55" l="1"/>
  <c r="T142" i="55"/>
  <c r="T146" i="55"/>
  <c r="T150" i="55"/>
  <c r="T154" i="55"/>
  <c r="R99" i="55"/>
  <c r="S99" i="55" s="1"/>
  <c r="R98" i="55"/>
  <c r="S98" i="55" s="1"/>
  <c r="Z139" i="55"/>
  <c r="Z151" i="55"/>
  <c r="Z155" i="55"/>
  <c r="S88" i="55"/>
  <c r="S89" i="55"/>
  <c r="S90" i="55"/>
  <c r="S94" i="55"/>
  <c r="S95" i="55"/>
  <c r="S96" i="55"/>
  <c r="S97" i="55"/>
  <c r="S112" i="55"/>
  <c r="S113" i="55"/>
  <c r="S114" i="55"/>
  <c r="S115" i="55"/>
  <c r="S116" i="55"/>
  <c r="S117" i="55"/>
  <c r="S118" i="55"/>
  <c r="S119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6" i="55"/>
  <c r="S137" i="55"/>
  <c r="S138" i="55"/>
  <c r="S139" i="55"/>
  <c r="S140" i="55"/>
  <c r="S141" i="55"/>
  <c r="S142" i="55"/>
  <c r="S143" i="55"/>
  <c r="S144" i="55"/>
  <c r="S145" i="55"/>
  <c r="S146" i="55"/>
  <c r="S147" i="55"/>
  <c r="S148" i="55"/>
  <c r="S149" i="55"/>
  <c r="S150" i="55"/>
  <c r="S151" i="55"/>
  <c r="S152" i="55"/>
  <c r="S153" i="55"/>
  <c r="S154" i="55"/>
  <c r="S155" i="55"/>
  <c r="U155" i="55"/>
  <c r="S156" i="55"/>
  <c r="S87" i="55"/>
  <c r="P88" i="55"/>
  <c r="Q88" i="55" s="1"/>
  <c r="Z88" i="55" s="1"/>
  <c r="P89" i="55"/>
  <c r="Q89" i="55" s="1"/>
  <c r="P90" i="55"/>
  <c r="Q90" i="55"/>
  <c r="Z90" i="55" s="1"/>
  <c r="P94" i="55"/>
  <c r="Q94" i="55" s="1"/>
  <c r="Z94" i="55" s="1"/>
  <c r="P95" i="55"/>
  <c r="Q95" i="55"/>
  <c r="Z95" i="55" s="1"/>
  <c r="P96" i="55"/>
  <c r="Q96" i="55" s="1"/>
  <c r="Z96" i="55" s="1"/>
  <c r="P97" i="55"/>
  <c r="Q97" i="55"/>
  <c r="Z97" i="55" s="1"/>
  <c r="P98" i="55"/>
  <c r="Q98" i="55" s="1"/>
  <c r="P112" i="55"/>
  <c r="Q112" i="55" s="1"/>
  <c r="Z112" i="55" s="1"/>
  <c r="P113" i="55"/>
  <c r="Q113" i="55" s="1"/>
  <c r="Z113" i="55" s="1"/>
  <c r="P114" i="55"/>
  <c r="Q114" i="55"/>
  <c r="Z114" i="55" s="1"/>
  <c r="P115" i="55"/>
  <c r="Q115" i="55" s="1"/>
  <c r="Z115" i="55" s="1"/>
  <c r="P116" i="55"/>
  <c r="Q116" i="55"/>
  <c r="Z116" i="55" s="1"/>
  <c r="P117" i="55"/>
  <c r="Q117" i="55" s="1"/>
  <c r="Z117" i="55" s="1"/>
  <c r="P118" i="55"/>
  <c r="Q118" i="55"/>
  <c r="Z118" i="55" s="1"/>
  <c r="P119" i="55"/>
  <c r="Q119" i="55" s="1"/>
  <c r="Z119" i="55" s="1"/>
  <c r="P123" i="55"/>
  <c r="Q123" i="55"/>
  <c r="Z123" i="55" s="1"/>
  <c r="P124" i="55"/>
  <c r="Q124" i="55" s="1"/>
  <c r="Z124" i="55" s="1"/>
  <c r="P125" i="55"/>
  <c r="Q125" i="55"/>
  <c r="Z125" i="55" s="1"/>
  <c r="P126" i="55"/>
  <c r="Q126" i="55" s="1"/>
  <c r="Z126" i="55" s="1"/>
  <c r="P127" i="55"/>
  <c r="Q127" i="55"/>
  <c r="Z127" i="55" s="1"/>
  <c r="P128" i="55"/>
  <c r="Q128" i="55" s="1"/>
  <c r="Z128" i="55" s="1"/>
  <c r="P129" i="55"/>
  <c r="Q129" i="55"/>
  <c r="Z129" i="55" s="1"/>
  <c r="P130" i="55"/>
  <c r="Q130" i="55" s="1"/>
  <c r="Z130" i="55" s="1"/>
  <c r="P131" i="55"/>
  <c r="Q131" i="55"/>
  <c r="Z131" i="55" s="1"/>
  <c r="P132" i="55"/>
  <c r="Q132" i="55" s="1"/>
  <c r="Z132" i="55" s="1"/>
  <c r="P133" i="55"/>
  <c r="Q133" i="55"/>
  <c r="Z133" i="55" s="1"/>
  <c r="P134" i="55"/>
  <c r="Q134" i="55" s="1"/>
  <c r="Z134" i="55" s="1"/>
  <c r="P136" i="55"/>
  <c r="Q136" i="55"/>
  <c r="Z136" i="55" s="1"/>
  <c r="P137" i="55"/>
  <c r="Q137" i="55" s="1"/>
  <c r="Z137" i="55" s="1"/>
  <c r="P138" i="55"/>
  <c r="Q138" i="55"/>
  <c r="Z138" i="55" s="1"/>
  <c r="P139" i="55"/>
  <c r="Q139" i="55" s="1"/>
  <c r="P140" i="55"/>
  <c r="Q140" i="55"/>
  <c r="Z140" i="55" s="1"/>
  <c r="P141" i="55"/>
  <c r="Q141" i="55" s="1"/>
  <c r="Z141" i="55" s="1"/>
  <c r="P142" i="55"/>
  <c r="Q142" i="55"/>
  <c r="Z142" i="55" s="1"/>
  <c r="P143" i="55"/>
  <c r="Q143" i="55" s="1"/>
  <c r="Z143" i="55" s="1"/>
  <c r="P144" i="55"/>
  <c r="Q144" i="55"/>
  <c r="Z144" i="55" s="1"/>
  <c r="P145" i="55"/>
  <c r="Q145" i="55" s="1"/>
  <c r="Z145" i="55" s="1"/>
  <c r="P146" i="55"/>
  <c r="Q146" i="55"/>
  <c r="Z146" i="55" s="1"/>
  <c r="P147" i="55"/>
  <c r="Q147" i="55" s="1"/>
  <c r="Z147" i="55" s="1"/>
  <c r="P148" i="55"/>
  <c r="Q148" i="55"/>
  <c r="Z148" i="55" s="1"/>
  <c r="P149" i="55"/>
  <c r="Q149" i="55" s="1"/>
  <c r="Z149" i="55" s="1"/>
  <c r="P150" i="55"/>
  <c r="Q150" i="55"/>
  <c r="Z150" i="55" s="1"/>
  <c r="P151" i="55"/>
  <c r="Q151" i="55" s="1"/>
  <c r="P152" i="55"/>
  <c r="Q152" i="55"/>
  <c r="Z152" i="55" s="1"/>
  <c r="P153" i="55"/>
  <c r="Q153" i="55" s="1"/>
  <c r="Z153" i="55" s="1"/>
  <c r="P154" i="55"/>
  <c r="Q154" i="55"/>
  <c r="Z154" i="55" s="1"/>
  <c r="P155" i="55"/>
  <c r="Q155" i="55" s="1"/>
  <c r="P156" i="55"/>
  <c r="Q156" i="55"/>
  <c r="Z156" i="55" s="1"/>
  <c r="Q87" i="55"/>
  <c r="Z87" i="55" s="1"/>
  <c r="P87" i="55"/>
  <c r="J93" i="55"/>
  <c r="J111" i="55" s="1"/>
  <c r="J122" i="55" s="1"/>
  <c r="J88" i="55"/>
  <c r="T88" i="55" s="1"/>
  <c r="U88" i="55" s="1"/>
  <c r="J89" i="55"/>
  <c r="T89" i="55" s="1"/>
  <c r="U89" i="55" s="1"/>
  <c r="J90" i="55"/>
  <c r="T90" i="55" s="1"/>
  <c r="J94" i="55"/>
  <c r="T94" i="55" s="1"/>
  <c r="U94" i="55" s="1"/>
  <c r="J95" i="55"/>
  <c r="T95" i="55" s="1"/>
  <c r="U95" i="55" s="1"/>
  <c r="J96" i="55"/>
  <c r="T96" i="55" s="1"/>
  <c r="U96" i="55" s="1"/>
  <c r="J97" i="55"/>
  <c r="T97" i="55" s="1"/>
  <c r="J98" i="55"/>
  <c r="T98" i="55" s="1"/>
  <c r="J99" i="55"/>
  <c r="T99" i="55" s="1"/>
  <c r="U99" i="55" s="1"/>
  <c r="J112" i="55"/>
  <c r="T112" i="55" s="1"/>
  <c r="J113" i="55"/>
  <c r="T113" i="55" s="1"/>
  <c r="J114" i="55"/>
  <c r="T114" i="55" s="1"/>
  <c r="J115" i="55"/>
  <c r="T115" i="55" s="1"/>
  <c r="U115" i="55" s="1"/>
  <c r="J116" i="55"/>
  <c r="T116" i="55" s="1"/>
  <c r="J117" i="55"/>
  <c r="T117" i="55" s="1"/>
  <c r="U117" i="55" s="1"/>
  <c r="J118" i="55"/>
  <c r="T118" i="55" s="1"/>
  <c r="J119" i="55"/>
  <c r="T119" i="55" s="1"/>
  <c r="J123" i="55"/>
  <c r="T123" i="55" s="1"/>
  <c r="U123" i="55" s="1"/>
  <c r="J124" i="55"/>
  <c r="T124" i="55" s="1"/>
  <c r="J125" i="55"/>
  <c r="T125" i="55" s="1"/>
  <c r="U125" i="55" s="1"/>
  <c r="J126" i="55"/>
  <c r="T126" i="55" s="1"/>
  <c r="J127" i="55"/>
  <c r="T127" i="55" s="1"/>
  <c r="U127" i="55" s="1"/>
  <c r="J128" i="55"/>
  <c r="T128" i="55" s="1"/>
  <c r="J129" i="55"/>
  <c r="T129" i="55" s="1"/>
  <c r="U129" i="55" s="1"/>
  <c r="J130" i="55"/>
  <c r="T130" i="55" s="1"/>
  <c r="J131" i="55"/>
  <c r="T131" i="55" s="1"/>
  <c r="J132" i="55"/>
  <c r="T132" i="55" s="1"/>
  <c r="J133" i="55"/>
  <c r="T133" i="55" s="1"/>
  <c r="J134" i="55"/>
  <c r="T134" i="55" s="1"/>
  <c r="J135" i="55"/>
  <c r="J136" i="55"/>
  <c r="T136" i="55" s="1"/>
  <c r="J137" i="55"/>
  <c r="T137" i="55" s="1"/>
  <c r="U137" i="55" s="1"/>
  <c r="J138" i="55"/>
  <c r="J139" i="55"/>
  <c r="T139" i="55" s="1"/>
  <c r="U139" i="55" s="1"/>
  <c r="J140" i="55"/>
  <c r="T140" i="55" s="1"/>
  <c r="J141" i="55"/>
  <c r="T141" i="55" s="1"/>
  <c r="U141" i="55" s="1"/>
  <c r="J142" i="55"/>
  <c r="J143" i="55"/>
  <c r="T143" i="55" s="1"/>
  <c r="U143" i="55" s="1"/>
  <c r="J144" i="55"/>
  <c r="T144" i="55" s="1"/>
  <c r="J145" i="55"/>
  <c r="T145" i="55" s="1"/>
  <c r="U145" i="55" s="1"/>
  <c r="J146" i="55"/>
  <c r="J147" i="55"/>
  <c r="T147" i="55" s="1"/>
  <c r="U147" i="55" s="1"/>
  <c r="J148" i="55"/>
  <c r="T148" i="55" s="1"/>
  <c r="J149" i="55"/>
  <c r="T149" i="55" s="1"/>
  <c r="U149" i="55" s="1"/>
  <c r="J150" i="55"/>
  <c r="J151" i="55"/>
  <c r="T151" i="55" s="1"/>
  <c r="U151" i="55" s="1"/>
  <c r="J152" i="55"/>
  <c r="T152" i="55" s="1"/>
  <c r="J153" i="55"/>
  <c r="T153" i="55" s="1"/>
  <c r="U153" i="55" s="1"/>
  <c r="J154" i="55"/>
  <c r="J155" i="55"/>
  <c r="T155" i="55" s="1"/>
  <c r="J156" i="55"/>
  <c r="T156" i="55" s="1"/>
  <c r="J87" i="55"/>
  <c r="T87" i="55" s="1"/>
  <c r="U87" i="55" s="1"/>
  <c r="N84" i="55"/>
  <c r="C158" i="55"/>
  <c r="B158" i="55"/>
  <c r="E158" i="55"/>
  <c r="D158" i="55"/>
  <c r="C156" i="55"/>
  <c r="W156" i="55" s="1"/>
  <c r="B156" i="55"/>
  <c r="V156" i="55" s="1"/>
  <c r="E156" i="55"/>
  <c r="Y156" i="55" s="1"/>
  <c r="D156" i="55"/>
  <c r="X156" i="55" s="1"/>
  <c r="E157" i="55"/>
  <c r="D157" i="55"/>
  <c r="C157" i="55"/>
  <c r="B157" i="55"/>
  <c r="E155" i="55"/>
  <c r="Y155" i="55" s="1"/>
  <c r="D155" i="55"/>
  <c r="X155" i="55" s="1"/>
  <c r="C155" i="55"/>
  <c r="W155" i="55" s="1"/>
  <c r="B155" i="55"/>
  <c r="V155" i="55" s="1"/>
  <c r="C154" i="55"/>
  <c r="W154" i="55" s="1"/>
  <c r="B154" i="55"/>
  <c r="V154" i="55" s="1"/>
  <c r="E154" i="55"/>
  <c r="Y154" i="55" s="1"/>
  <c r="D154" i="55"/>
  <c r="X154" i="55" s="1"/>
  <c r="E153" i="55"/>
  <c r="Y153" i="55" s="1"/>
  <c r="D153" i="55"/>
  <c r="X153" i="55" s="1"/>
  <c r="C153" i="55"/>
  <c r="W153" i="55" s="1"/>
  <c r="B153" i="55"/>
  <c r="V153" i="55" s="1"/>
  <c r="C152" i="55"/>
  <c r="W152" i="55" s="1"/>
  <c r="B152" i="55"/>
  <c r="V152" i="55" s="1"/>
  <c r="E152" i="55"/>
  <c r="Y152" i="55" s="1"/>
  <c r="D152" i="55"/>
  <c r="X152" i="55" s="1"/>
  <c r="C150" i="55"/>
  <c r="W150" i="55" s="1"/>
  <c r="B150" i="55"/>
  <c r="V150" i="55" s="1"/>
  <c r="E150" i="55"/>
  <c r="Y150" i="55" s="1"/>
  <c r="D150" i="55"/>
  <c r="X150" i="55" s="1"/>
  <c r="E151" i="55"/>
  <c r="Y151" i="55" s="1"/>
  <c r="D151" i="55"/>
  <c r="X151" i="55" s="1"/>
  <c r="C151" i="55"/>
  <c r="W151" i="55" s="1"/>
  <c r="B151" i="55"/>
  <c r="V151" i="55" s="1"/>
  <c r="C148" i="55"/>
  <c r="W148" i="55" s="1"/>
  <c r="B148" i="55"/>
  <c r="V148" i="55" s="1"/>
  <c r="E148" i="55"/>
  <c r="Y148" i="55" s="1"/>
  <c r="D148" i="55"/>
  <c r="X148" i="55" s="1"/>
  <c r="E149" i="55"/>
  <c r="Y149" i="55" s="1"/>
  <c r="D149" i="55"/>
  <c r="X149" i="55" s="1"/>
  <c r="C149" i="55"/>
  <c r="W149" i="55" s="1"/>
  <c r="B149" i="55"/>
  <c r="V149" i="55" s="1"/>
  <c r="C146" i="55"/>
  <c r="W146" i="55" s="1"/>
  <c r="B146" i="55"/>
  <c r="V146" i="55" s="1"/>
  <c r="E146" i="55"/>
  <c r="Y146" i="55" s="1"/>
  <c r="D146" i="55"/>
  <c r="X146" i="55" s="1"/>
  <c r="E147" i="55"/>
  <c r="Y147" i="55" s="1"/>
  <c r="D147" i="55"/>
  <c r="X147" i="55" s="1"/>
  <c r="C147" i="55"/>
  <c r="W147" i="55" s="1"/>
  <c r="B147" i="55"/>
  <c r="V147" i="55" s="1"/>
  <c r="E145" i="55"/>
  <c r="Y145" i="55" s="1"/>
  <c r="D145" i="55"/>
  <c r="X145" i="55" s="1"/>
  <c r="C145" i="55"/>
  <c r="W145" i="55" s="1"/>
  <c r="B145" i="55"/>
  <c r="V145" i="55" s="1"/>
  <c r="C144" i="55"/>
  <c r="W144" i="55" s="1"/>
  <c r="B144" i="55"/>
  <c r="V144" i="55" s="1"/>
  <c r="E144" i="55"/>
  <c r="Y144" i="55" s="1"/>
  <c r="D144" i="55"/>
  <c r="X144" i="55" s="1"/>
  <c r="E143" i="55"/>
  <c r="Y143" i="55" s="1"/>
  <c r="D143" i="55"/>
  <c r="X143" i="55" s="1"/>
  <c r="C143" i="55"/>
  <c r="W143" i="55" s="1"/>
  <c r="B143" i="55"/>
  <c r="V143" i="55" s="1"/>
  <c r="C142" i="55"/>
  <c r="W142" i="55" s="1"/>
  <c r="B142" i="55"/>
  <c r="V142" i="55" s="1"/>
  <c r="E142" i="55"/>
  <c r="Y142" i="55" s="1"/>
  <c r="D142" i="55"/>
  <c r="X142" i="55" s="1"/>
  <c r="C140" i="55"/>
  <c r="W140" i="55" s="1"/>
  <c r="B140" i="55"/>
  <c r="V140" i="55" s="1"/>
  <c r="E140" i="55"/>
  <c r="Y140" i="55" s="1"/>
  <c r="D140" i="55"/>
  <c r="X140" i="55" s="1"/>
  <c r="E141" i="55"/>
  <c r="Y141" i="55" s="1"/>
  <c r="D141" i="55"/>
  <c r="X141" i="55" s="1"/>
  <c r="C141" i="55"/>
  <c r="W141" i="55" s="1"/>
  <c r="B141" i="55"/>
  <c r="V141" i="55" s="1"/>
  <c r="E139" i="55"/>
  <c r="Y139" i="55" s="1"/>
  <c r="D139" i="55"/>
  <c r="X139" i="55" s="1"/>
  <c r="C139" i="55"/>
  <c r="W139" i="55" s="1"/>
  <c r="B139" i="55"/>
  <c r="V139" i="55" s="1"/>
  <c r="C138" i="55"/>
  <c r="W138" i="55" s="1"/>
  <c r="B138" i="55"/>
  <c r="V138" i="55" s="1"/>
  <c r="E138" i="55"/>
  <c r="Y138" i="55" s="1"/>
  <c r="D138" i="55"/>
  <c r="X138" i="55" s="1"/>
  <c r="C136" i="55"/>
  <c r="W136" i="55" s="1"/>
  <c r="B136" i="55"/>
  <c r="V136" i="55" s="1"/>
  <c r="E136" i="55"/>
  <c r="Y136" i="55" s="1"/>
  <c r="D136" i="55"/>
  <c r="X136" i="55" s="1"/>
  <c r="E137" i="55"/>
  <c r="Y137" i="55" s="1"/>
  <c r="D137" i="55"/>
  <c r="X137" i="55" s="1"/>
  <c r="C137" i="55"/>
  <c r="W137" i="55" s="1"/>
  <c r="B137" i="55"/>
  <c r="V137" i="55" s="1"/>
  <c r="E133" i="55"/>
  <c r="Y133" i="55" s="1"/>
  <c r="D133" i="55"/>
  <c r="X133" i="55" s="1"/>
  <c r="C133" i="55"/>
  <c r="W133" i="55" s="1"/>
  <c r="B133" i="55"/>
  <c r="V133" i="55" s="1"/>
  <c r="C132" i="55"/>
  <c r="W132" i="55" s="1"/>
  <c r="B132" i="55"/>
  <c r="V132" i="55" s="1"/>
  <c r="E132" i="55"/>
  <c r="Y132" i="55" s="1"/>
  <c r="D132" i="55"/>
  <c r="X132" i="55" s="1"/>
  <c r="C134" i="55"/>
  <c r="W134" i="55" s="1"/>
  <c r="B134" i="55"/>
  <c r="V134" i="55" s="1"/>
  <c r="E134" i="55"/>
  <c r="Y134" i="55" s="1"/>
  <c r="D134" i="55"/>
  <c r="X134" i="55" s="1"/>
  <c r="E135" i="55"/>
  <c r="D135" i="55"/>
  <c r="C135" i="55"/>
  <c r="B135" i="55"/>
  <c r="E131" i="55"/>
  <c r="Y131" i="55" s="1"/>
  <c r="D131" i="55"/>
  <c r="X131" i="55" s="1"/>
  <c r="C131" i="55"/>
  <c r="W131" i="55" s="1"/>
  <c r="B131" i="55"/>
  <c r="V131" i="55" s="1"/>
  <c r="C130" i="55"/>
  <c r="W130" i="55" s="1"/>
  <c r="B130" i="55"/>
  <c r="V130" i="55" s="1"/>
  <c r="E130" i="55"/>
  <c r="Y130" i="55" s="1"/>
  <c r="D130" i="55"/>
  <c r="X130" i="55" s="1"/>
  <c r="E129" i="55"/>
  <c r="Y129" i="55" s="1"/>
  <c r="D129" i="55"/>
  <c r="X129" i="55" s="1"/>
  <c r="C129" i="55"/>
  <c r="W129" i="55" s="1"/>
  <c r="B129" i="55"/>
  <c r="V129" i="55" s="1"/>
  <c r="C128" i="55"/>
  <c r="W128" i="55" s="1"/>
  <c r="B128" i="55"/>
  <c r="V128" i="55" s="1"/>
  <c r="E128" i="55"/>
  <c r="Y128" i="55" s="1"/>
  <c r="D128" i="55"/>
  <c r="X128" i="55" s="1"/>
  <c r="E127" i="55"/>
  <c r="Y127" i="55" s="1"/>
  <c r="D127" i="55"/>
  <c r="X127" i="55" s="1"/>
  <c r="E126" i="55"/>
  <c r="Y126" i="55" s="1"/>
  <c r="D126" i="55"/>
  <c r="X126" i="55" s="1"/>
  <c r="C126" i="55"/>
  <c r="W126" i="55" s="1"/>
  <c r="B126" i="55"/>
  <c r="V126" i="55" s="1"/>
  <c r="C127" i="55"/>
  <c r="W127" i="55" s="1"/>
  <c r="B127" i="55"/>
  <c r="V127" i="55" s="1"/>
  <c r="C124" i="55"/>
  <c r="W124" i="55" s="1"/>
  <c r="B124" i="55"/>
  <c r="V124" i="55" s="1"/>
  <c r="E124" i="55"/>
  <c r="Y124" i="55" s="1"/>
  <c r="D124" i="55"/>
  <c r="X124" i="55" s="1"/>
  <c r="E125" i="55"/>
  <c r="Y125" i="55" s="1"/>
  <c r="D125" i="55"/>
  <c r="X125" i="55" s="1"/>
  <c r="C125" i="55"/>
  <c r="W125" i="55" s="1"/>
  <c r="B125" i="55"/>
  <c r="V125" i="55" s="1"/>
  <c r="E123" i="55"/>
  <c r="Y123" i="55" s="1"/>
  <c r="D123" i="55"/>
  <c r="X123" i="55" s="1"/>
  <c r="C123" i="55"/>
  <c r="W123" i="55" s="1"/>
  <c r="B123" i="55"/>
  <c r="V123" i="55" s="1"/>
  <c r="C119" i="55"/>
  <c r="W119" i="55" s="1"/>
  <c r="B119" i="55"/>
  <c r="V119" i="55" s="1"/>
  <c r="E119" i="55"/>
  <c r="Y119" i="55" s="1"/>
  <c r="D119" i="55"/>
  <c r="X119" i="55" s="1"/>
  <c r="C117" i="55"/>
  <c r="W117" i="55" s="1"/>
  <c r="B117" i="55"/>
  <c r="V117" i="55" s="1"/>
  <c r="E117" i="55"/>
  <c r="Y117" i="55" s="1"/>
  <c r="D117" i="55"/>
  <c r="X117" i="55" s="1"/>
  <c r="E118" i="55"/>
  <c r="Y118" i="55" s="1"/>
  <c r="D118" i="55"/>
  <c r="X118" i="55" s="1"/>
  <c r="C118" i="55"/>
  <c r="W118" i="55" s="1"/>
  <c r="B118" i="55"/>
  <c r="V118" i="55" s="1"/>
  <c r="E116" i="55"/>
  <c r="Y116" i="55" s="1"/>
  <c r="D116" i="55"/>
  <c r="X116" i="55" s="1"/>
  <c r="C116" i="55"/>
  <c r="W116" i="55" s="1"/>
  <c r="B116" i="55"/>
  <c r="V116" i="55" s="1"/>
  <c r="C115" i="55"/>
  <c r="W115" i="55" s="1"/>
  <c r="B115" i="55"/>
  <c r="V115" i="55" s="1"/>
  <c r="E115" i="55"/>
  <c r="Y115" i="55" s="1"/>
  <c r="D115" i="55"/>
  <c r="X115" i="55" s="1"/>
  <c r="E114" i="55"/>
  <c r="Y114" i="55" s="1"/>
  <c r="D114" i="55"/>
  <c r="X114" i="55" s="1"/>
  <c r="C114" i="55"/>
  <c r="W114" i="55" s="1"/>
  <c r="B114" i="55"/>
  <c r="V114" i="55" s="1"/>
  <c r="C113" i="55"/>
  <c r="W113" i="55" s="1"/>
  <c r="B113" i="55"/>
  <c r="V113" i="55" s="1"/>
  <c r="E113" i="55"/>
  <c r="Y113" i="55" s="1"/>
  <c r="D113" i="55"/>
  <c r="X113" i="55" s="1"/>
  <c r="E112" i="55"/>
  <c r="Y112" i="55" s="1"/>
  <c r="D112" i="55"/>
  <c r="X112" i="55" s="1"/>
  <c r="C112" i="55"/>
  <c r="W112" i="55" s="1"/>
  <c r="B112" i="55"/>
  <c r="V112" i="55" s="1"/>
  <c r="C108" i="55"/>
  <c r="B108" i="55"/>
  <c r="E108" i="55"/>
  <c r="D108" i="55"/>
  <c r="C106" i="55"/>
  <c r="B106" i="55"/>
  <c r="E106" i="55"/>
  <c r="D106" i="55"/>
  <c r="E107" i="55"/>
  <c r="D107" i="55"/>
  <c r="C107" i="55"/>
  <c r="B107" i="55"/>
  <c r="E105" i="55"/>
  <c r="D105" i="55"/>
  <c r="C105" i="55"/>
  <c r="B105" i="55"/>
  <c r="C104" i="55"/>
  <c r="B104" i="55"/>
  <c r="E104" i="55"/>
  <c r="D104" i="55"/>
  <c r="E103" i="55"/>
  <c r="D103" i="55"/>
  <c r="C103" i="55"/>
  <c r="B103" i="55"/>
  <c r="C99" i="55"/>
  <c r="W99" i="55" s="1"/>
  <c r="B99" i="55"/>
  <c r="V99" i="55" s="1"/>
  <c r="E99" i="55"/>
  <c r="Y99" i="55" s="1"/>
  <c r="D99" i="55"/>
  <c r="X99" i="55" s="1"/>
  <c r="E98" i="55"/>
  <c r="Y98" i="55" s="1"/>
  <c r="D98" i="55"/>
  <c r="X98" i="55" s="1"/>
  <c r="C98" i="55"/>
  <c r="W98" i="55" s="1"/>
  <c r="B98" i="55"/>
  <c r="V98" i="55" s="1"/>
  <c r="C97" i="55"/>
  <c r="W97" i="55" s="1"/>
  <c r="B97" i="55"/>
  <c r="V97" i="55" s="1"/>
  <c r="E97" i="55"/>
  <c r="Y97" i="55" s="1"/>
  <c r="D97" i="55"/>
  <c r="X97" i="55" s="1"/>
  <c r="E96" i="55"/>
  <c r="Y96" i="55" s="1"/>
  <c r="D96" i="55"/>
  <c r="X96" i="55" s="1"/>
  <c r="C96" i="55"/>
  <c r="W96" i="55" s="1"/>
  <c r="B96" i="55"/>
  <c r="V96" i="55" s="1"/>
  <c r="C95" i="55"/>
  <c r="W95" i="55" s="1"/>
  <c r="B95" i="55"/>
  <c r="V95" i="55" s="1"/>
  <c r="E95" i="55"/>
  <c r="Y95" i="55" s="1"/>
  <c r="D95" i="55"/>
  <c r="X95" i="55" s="1"/>
  <c r="E94" i="55"/>
  <c r="Y94" i="55" s="1"/>
  <c r="D94" i="55"/>
  <c r="X94" i="55" s="1"/>
  <c r="C94" i="55"/>
  <c r="W94" i="55" s="1"/>
  <c r="B94" i="55"/>
  <c r="V94" i="55" s="1"/>
  <c r="C93" i="55"/>
  <c r="C102" i="55" s="1"/>
  <c r="C111" i="55" s="1"/>
  <c r="C122" i="55" s="1"/>
  <c r="D93" i="55"/>
  <c r="D102" i="55" s="1"/>
  <c r="D111" i="55" s="1"/>
  <c r="D122" i="55" s="1"/>
  <c r="E93" i="55"/>
  <c r="E102" i="55" s="1"/>
  <c r="E111" i="55" s="1"/>
  <c r="E122" i="55" s="1"/>
  <c r="F93" i="55"/>
  <c r="F102" i="55" s="1"/>
  <c r="F111" i="55" s="1"/>
  <c r="F122" i="55" s="1"/>
  <c r="G93" i="55"/>
  <c r="G102" i="55" s="1"/>
  <c r="G111" i="55" s="1"/>
  <c r="G122" i="55" s="1"/>
  <c r="H93" i="55"/>
  <c r="H102" i="55" s="1"/>
  <c r="H111" i="55" s="1"/>
  <c r="H122" i="55" s="1"/>
  <c r="I93" i="55"/>
  <c r="I102" i="55" s="1"/>
  <c r="I111" i="55" s="1"/>
  <c r="I122" i="55" s="1"/>
  <c r="K93" i="55"/>
  <c r="K102" i="55" s="1"/>
  <c r="K111" i="55" s="1"/>
  <c r="K122" i="55" s="1"/>
  <c r="L93" i="55"/>
  <c r="L102" i="55" s="1"/>
  <c r="L111" i="55" s="1"/>
  <c r="L122" i="55" s="1"/>
  <c r="M93" i="55"/>
  <c r="M102" i="55" s="1"/>
  <c r="M111" i="55" s="1"/>
  <c r="M122" i="55" s="1"/>
  <c r="N93" i="55"/>
  <c r="N102" i="55" s="1"/>
  <c r="N111" i="55" s="1"/>
  <c r="N122" i="55" s="1"/>
  <c r="O93" i="55"/>
  <c r="O102" i="55" s="1"/>
  <c r="O111" i="55" s="1"/>
  <c r="O122" i="55" s="1"/>
  <c r="B93" i="55"/>
  <c r="B102" i="55" s="1"/>
  <c r="B111" i="55" s="1"/>
  <c r="B122" i="55" s="1"/>
  <c r="C90" i="55"/>
  <c r="W90" i="55" s="1"/>
  <c r="B90" i="55"/>
  <c r="V90" i="55" s="1"/>
  <c r="E90" i="55"/>
  <c r="Y90" i="55" s="1"/>
  <c r="D90" i="55"/>
  <c r="X90" i="55" s="1"/>
  <c r="E89" i="55"/>
  <c r="Y89" i="55" s="1"/>
  <c r="D89" i="55"/>
  <c r="X89" i="55" s="1"/>
  <c r="C89" i="55"/>
  <c r="W89" i="55" s="1"/>
  <c r="B89" i="55"/>
  <c r="V89" i="55" s="1"/>
  <c r="C88" i="55"/>
  <c r="W88" i="55" s="1"/>
  <c r="B88" i="55"/>
  <c r="V88" i="55" s="1"/>
  <c r="E88" i="55"/>
  <c r="Y88" i="55" s="1"/>
  <c r="D88" i="55"/>
  <c r="X88" i="55" s="1"/>
  <c r="E87" i="55"/>
  <c r="Y87" i="55" s="1"/>
  <c r="D87" i="55"/>
  <c r="X87" i="55" s="1"/>
  <c r="C87" i="55"/>
  <c r="W87" i="55" s="1"/>
  <c r="B87" i="55"/>
  <c r="V87" i="55" s="1"/>
  <c r="C86" i="55"/>
  <c r="D86" i="55"/>
  <c r="E86" i="55"/>
  <c r="F86" i="55"/>
  <c r="G86" i="55"/>
  <c r="H86" i="55"/>
  <c r="I86" i="55"/>
  <c r="K86" i="55"/>
  <c r="L86" i="55"/>
  <c r="M86" i="55"/>
  <c r="N86" i="55"/>
  <c r="O86" i="55"/>
  <c r="B86" i="55"/>
  <c r="T106" i="50"/>
  <c r="T110" i="50"/>
  <c r="U110" i="50" s="1"/>
  <c r="T117" i="50"/>
  <c r="U117" i="50" s="1"/>
  <c r="T121" i="50"/>
  <c r="U121" i="50" s="1"/>
  <c r="T124" i="50"/>
  <c r="T125" i="50"/>
  <c r="T126" i="50"/>
  <c r="T127" i="50"/>
  <c r="T128" i="50"/>
  <c r="T129" i="50"/>
  <c r="T130" i="50"/>
  <c r="T131" i="50"/>
  <c r="T132" i="50"/>
  <c r="T133" i="50"/>
  <c r="T134" i="50"/>
  <c r="T135" i="50"/>
  <c r="T136" i="50"/>
  <c r="T137" i="50"/>
  <c r="T138" i="50"/>
  <c r="T139" i="50"/>
  <c r="T140" i="50"/>
  <c r="T141" i="50"/>
  <c r="T142" i="50"/>
  <c r="T143" i="50"/>
  <c r="T144" i="50"/>
  <c r="T145" i="50"/>
  <c r="T146" i="50"/>
  <c r="T147" i="50"/>
  <c r="T148" i="50"/>
  <c r="T149" i="50"/>
  <c r="T150" i="50"/>
  <c r="T151" i="50"/>
  <c r="T152" i="50"/>
  <c r="T153" i="50"/>
  <c r="T154" i="50"/>
  <c r="T155" i="50"/>
  <c r="T156" i="50"/>
  <c r="T157" i="50"/>
  <c r="T158" i="50"/>
  <c r="T159" i="50"/>
  <c r="T160" i="50"/>
  <c r="T161" i="50"/>
  <c r="T162" i="50"/>
  <c r="T163" i="50"/>
  <c r="T99" i="50"/>
  <c r="T100" i="50"/>
  <c r="U100" i="50" s="1"/>
  <c r="Z101" i="50"/>
  <c r="U99" i="50"/>
  <c r="U106" i="50"/>
  <c r="S99" i="50"/>
  <c r="S100" i="50"/>
  <c r="S101" i="50"/>
  <c r="S105" i="50"/>
  <c r="S106" i="50"/>
  <c r="S107" i="50"/>
  <c r="S108" i="50"/>
  <c r="S109" i="50"/>
  <c r="S110" i="50"/>
  <c r="S111" i="50"/>
  <c r="S112" i="50"/>
  <c r="S116" i="50"/>
  <c r="S117" i="50"/>
  <c r="S118" i="50"/>
  <c r="S119" i="50"/>
  <c r="S120" i="50"/>
  <c r="S121" i="50"/>
  <c r="S122" i="50"/>
  <c r="S123" i="50"/>
  <c r="S98" i="50"/>
  <c r="P99" i="50"/>
  <c r="Q99" i="50"/>
  <c r="Z99" i="50" s="1"/>
  <c r="P100" i="50"/>
  <c r="Q100" i="50" s="1"/>
  <c r="Z100" i="50" s="1"/>
  <c r="P101" i="50"/>
  <c r="Q101" i="50"/>
  <c r="P105" i="50"/>
  <c r="Q105" i="50" s="1"/>
  <c r="Z105" i="50" s="1"/>
  <c r="P106" i="50"/>
  <c r="Q106" i="50"/>
  <c r="Z106" i="50" s="1"/>
  <c r="P107" i="50"/>
  <c r="Q107" i="50" s="1"/>
  <c r="P108" i="50"/>
  <c r="Q108" i="50" s="1"/>
  <c r="Z108" i="50" s="1"/>
  <c r="P109" i="50"/>
  <c r="Q109" i="50"/>
  <c r="Z109" i="50" s="1"/>
  <c r="P110" i="50"/>
  <c r="Q110" i="50" s="1"/>
  <c r="Z110" i="50" s="1"/>
  <c r="P111" i="50"/>
  <c r="Q111" i="50"/>
  <c r="Z111" i="50" s="1"/>
  <c r="P112" i="50"/>
  <c r="Q112" i="50" s="1"/>
  <c r="Z112" i="50" s="1"/>
  <c r="P116" i="50"/>
  <c r="Q116" i="50"/>
  <c r="Z116" i="50" s="1"/>
  <c r="P117" i="50"/>
  <c r="Q117" i="50" s="1"/>
  <c r="Z117" i="50" s="1"/>
  <c r="P118" i="50"/>
  <c r="Q118" i="50"/>
  <c r="Z118" i="50" s="1"/>
  <c r="P119" i="50"/>
  <c r="Q119" i="50" s="1"/>
  <c r="Z119" i="50" s="1"/>
  <c r="P120" i="50"/>
  <c r="Q120" i="50"/>
  <c r="Z120" i="50" s="1"/>
  <c r="P121" i="50"/>
  <c r="Q121" i="50" s="1"/>
  <c r="Z121" i="50" s="1"/>
  <c r="P122" i="50"/>
  <c r="Q122" i="50"/>
  <c r="Z122" i="50" s="1"/>
  <c r="P123" i="50"/>
  <c r="Q123" i="50" s="1"/>
  <c r="Q98" i="50"/>
  <c r="AA98" i="50" s="1"/>
  <c r="AB98" i="50" s="1"/>
  <c r="AC98" i="50" s="1"/>
  <c r="P98" i="50"/>
  <c r="W99" i="50"/>
  <c r="V100" i="50"/>
  <c r="W100" i="50"/>
  <c r="W101" i="50"/>
  <c r="V105" i="50"/>
  <c r="W106" i="50"/>
  <c r="V107" i="50"/>
  <c r="W108" i="50"/>
  <c r="V109" i="50"/>
  <c r="W110" i="50"/>
  <c r="V111" i="50"/>
  <c r="W112" i="50"/>
  <c r="J104" i="50"/>
  <c r="J115" i="50" s="1"/>
  <c r="J99" i="50"/>
  <c r="J100" i="50"/>
  <c r="J101" i="50"/>
  <c r="T101" i="50" s="1"/>
  <c r="U101" i="50" s="1"/>
  <c r="J105" i="50"/>
  <c r="T105" i="50" s="1"/>
  <c r="U105" i="50" s="1"/>
  <c r="J106" i="50"/>
  <c r="J107" i="50"/>
  <c r="T107" i="50" s="1"/>
  <c r="J108" i="50"/>
  <c r="T108" i="50" s="1"/>
  <c r="J109" i="50"/>
  <c r="T109" i="50" s="1"/>
  <c r="U109" i="50" s="1"/>
  <c r="J110" i="50"/>
  <c r="J111" i="50"/>
  <c r="T111" i="50" s="1"/>
  <c r="U111" i="50" s="1"/>
  <c r="J112" i="50"/>
  <c r="T112" i="50" s="1"/>
  <c r="U112" i="50" s="1"/>
  <c r="J116" i="50"/>
  <c r="T116" i="50" s="1"/>
  <c r="U116" i="50" s="1"/>
  <c r="J117" i="50"/>
  <c r="J118" i="50"/>
  <c r="T118" i="50" s="1"/>
  <c r="U118" i="50" s="1"/>
  <c r="J119" i="50"/>
  <c r="T119" i="50" s="1"/>
  <c r="U119" i="50" s="1"/>
  <c r="J120" i="50"/>
  <c r="T120" i="50" s="1"/>
  <c r="U120" i="50" s="1"/>
  <c r="J121" i="50"/>
  <c r="J122" i="50"/>
  <c r="T122" i="50" s="1"/>
  <c r="J123" i="50"/>
  <c r="T123" i="50" s="1"/>
  <c r="U123" i="50" s="1"/>
  <c r="J98" i="50"/>
  <c r="T98" i="50" s="1"/>
  <c r="U98" i="50" s="1"/>
  <c r="N84" i="50"/>
  <c r="C163" i="50"/>
  <c r="B163" i="50"/>
  <c r="E163" i="50"/>
  <c r="D163" i="50"/>
  <c r="E162" i="50"/>
  <c r="D162" i="50"/>
  <c r="C162" i="50"/>
  <c r="B162" i="50"/>
  <c r="C161" i="50"/>
  <c r="B161" i="50"/>
  <c r="E161" i="50"/>
  <c r="D161" i="50"/>
  <c r="E160" i="50"/>
  <c r="D160" i="50"/>
  <c r="C160" i="50"/>
  <c r="B160" i="50"/>
  <c r="C159" i="50"/>
  <c r="B159" i="50"/>
  <c r="E159" i="50"/>
  <c r="D159" i="50"/>
  <c r="C157" i="50"/>
  <c r="B157" i="50"/>
  <c r="E157" i="50"/>
  <c r="D157" i="50"/>
  <c r="E158" i="50"/>
  <c r="D158" i="50"/>
  <c r="C158" i="50"/>
  <c r="B158" i="50"/>
  <c r="E156" i="50"/>
  <c r="D156" i="50"/>
  <c r="C156" i="50"/>
  <c r="B156" i="50"/>
  <c r="C155" i="50"/>
  <c r="B155" i="50"/>
  <c r="E155" i="50"/>
  <c r="D155" i="50"/>
  <c r="C153" i="50"/>
  <c r="B153" i="50"/>
  <c r="E153" i="50"/>
  <c r="D153" i="50"/>
  <c r="E154" i="50"/>
  <c r="D154" i="50"/>
  <c r="C154" i="50"/>
  <c r="B154" i="50"/>
  <c r="E152" i="50"/>
  <c r="D152" i="50"/>
  <c r="C152" i="50"/>
  <c r="B152" i="50"/>
  <c r="C151" i="50"/>
  <c r="B151" i="50"/>
  <c r="E151" i="50"/>
  <c r="D151" i="50"/>
  <c r="C149" i="50"/>
  <c r="B149" i="50"/>
  <c r="E149" i="50"/>
  <c r="D149" i="50"/>
  <c r="E150" i="50"/>
  <c r="D150" i="50"/>
  <c r="C150" i="50"/>
  <c r="B150" i="50"/>
  <c r="E148" i="50"/>
  <c r="D148" i="50"/>
  <c r="C148" i="50"/>
  <c r="B148" i="50"/>
  <c r="C147" i="50"/>
  <c r="B147" i="50"/>
  <c r="E147" i="50"/>
  <c r="D147" i="50"/>
  <c r="C145" i="50"/>
  <c r="B145" i="50"/>
  <c r="E145" i="50"/>
  <c r="D145" i="50"/>
  <c r="E146" i="50"/>
  <c r="D146" i="50"/>
  <c r="C146" i="50"/>
  <c r="B146" i="50"/>
  <c r="C143" i="50"/>
  <c r="B143" i="50"/>
  <c r="E143" i="50"/>
  <c r="D143" i="50"/>
  <c r="E144" i="50"/>
  <c r="D144" i="50"/>
  <c r="C144" i="50"/>
  <c r="B144" i="50"/>
  <c r="C141" i="50"/>
  <c r="B141" i="50"/>
  <c r="E141" i="50"/>
  <c r="D141" i="50"/>
  <c r="E142" i="50"/>
  <c r="D142" i="50"/>
  <c r="C142" i="50"/>
  <c r="B142" i="50"/>
  <c r="E136" i="50"/>
  <c r="D136" i="50"/>
  <c r="C136" i="50"/>
  <c r="B136" i="50"/>
  <c r="C135" i="50"/>
  <c r="B135" i="50"/>
  <c r="E135" i="50"/>
  <c r="D135" i="50"/>
  <c r="E134" i="50"/>
  <c r="D134" i="50"/>
  <c r="C134" i="50"/>
  <c r="B134" i="50"/>
  <c r="C133" i="50"/>
  <c r="B133" i="50"/>
  <c r="E133" i="50"/>
  <c r="D133" i="50"/>
  <c r="C131" i="50"/>
  <c r="B131" i="50"/>
  <c r="E131" i="50"/>
  <c r="D131" i="50"/>
  <c r="E132" i="50"/>
  <c r="D132" i="50"/>
  <c r="C132" i="50"/>
  <c r="B132" i="50"/>
  <c r="E130" i="50"/>
  <c r="D130" i="50"/>
  <c r="C130" i="50"/>
  <c r="B130" i="50"/>
  <c r="C129" i="50"/>
  <c r="B129" i="50"/>
  <c r="E129" i="50"/>
  <c r="D129" i="50"/>
  <c r="E128" i="50"/>
  <c r="D128" i="50"/>
  <c r="C128" i="50"/>
  <c r="B128" i="50"/>
  <c r="C127" i="50"/>
  <c r="B127" i="50"/>
  <c r="E127" i="50"/>
  <c r="D127" i="50"/>
  <c r="E124" i="50"/>
  <c r="D124" i="50"/>
  <c r="C124" i="50"/>
  <c r="B124" i="50"/>
  <c r="C123" i="50"/>
  <c r="W123" i="50" s="1"/>
  <c r="B123" i="50"/>
  <c r="V123" i="50" s="1"/>
  <c r="E123" i="50"/>
  <c r="Y123" i="50" s="1"/>
  <c r="D123" i="50"/>
  <c r="X123" i="50" s="1"/>
  <c r="C125" i="50"/>
  <c r="B125" i="50"/>
  <c r="E125" i="50"/>
  <c r="D125" i="50"/>
  <c r="E126" i="50"/>
  <c r="D126" i="50"/>
  <c r="C126" i="50"/>
  <c r="B126" i="50"/>
  <c r="C121" i="50"/>
  <c r="W121" i="50" s="1"/>
  <c r="B121" i="50"/>
  <c r="V121" i="50" s="1"/>
  <c r="E121" i="50"/>
  <c r="Y121" i="50" s="1"/>
  <c r="D121" i="50"/>
  <c r="X121" i="50" s="1"/>
  <c r="E122" i="50"/>
  <c r="Y122" i="50" s="1"/>
  <c r="D122" i="50"/>
  <c r="X122" i="50" s="1"/>
  <c r="C122" i="50"/>
  <c r="W122" i="50" s="1"/>
  <c r="B122" i="50"/>
  <c r="V122" i="50" s="1"/>
  <c r="C119" i="50"/>
  <c r="W119" i="50" s="1"/>
  <c r="B119" i="50"/>
  <c r="V119" i="50" s="1"/>
  <c r="E119" i="50"/>
  <c r="Y119" i="50" s="1"/>
  <c r="D119" i="50"/>
  <c r="X119" i="50" s="1"/>
  <c r="E120" i="50"/>
  <c r="Y120" i="50" s="1"/>
  <c r="D120" i="50"/>
  <c r="X120" i="50" s="1"/>
  <c r="C120" i="50"/>
  <c r="W120" i="50" s="1"/>
  <c r="B120" i="50"/>
  <c r="V120" i="50" s="1"/>
  <c r="E118" i="50"/>
  <c r="Y118" i="50" s="1"/>
  <c r="D118" i="50"/>
  <c r="X118" i="50" s="1"/>
  <c r="C118" i="50"/>
  <c r="W118" i="50" s="1"/>
  <c r="B118" i="50"/>
  <c r="V118" i="50" s="1"/>
  <c r="C117" i="50"/>
  <c r="W117" i="50" s="1"/>
  <c r="B117" i="50"/>
  <c r="V117" i="50" s="1"/>
  <c r="E117" i="50"/>
  <c r="Y117" i="50" s="1"/>
  <c r="D117" i="50"/>
  <c r="X117" i="50" s="1"/>
  <c r="E116" i="50"/>
  <c r="Y116" i="50" s="1"/>
  <c r="D116" i="50"/>
  <c r="X116" i="50" s="1"/>
  <c r="C116" i="50"/>
  <c r="W116" i="50" s="1"/>
  <c r="B116" i="50"/>
  <c r="V116" i="50" s="1"/>
  <c r="C112" i="50"/>
  <c r="B112" i="50"/>
  <c r="V112" i="50" s="1"/>
  <c r="E112" i="50"/>
  <c r="Y112" i="50" s="1"/>
  <c r="D112" i="50"/>
  <c r="X112" i="50" s="1"/>
  <c r="E111" i="50"/>
  <c r="Y111" i="50" s="1"/>
  <c r="D111" i="50"/>
  <c r="X111" i="50" s="1"/>
  <c r="C111" i="50"/>
  <c r="W111" i="50" s="1"/>
  <c r="B111" i="50"/>
  <c r="C110" i="50"/>
  <c r="B110" i="50"/>
  <c r="V110" i="50" s="1"/>
  <c r="E110" i="50"/>
  <c r="Y110" i="50" s="1"/>
  <c r="D110" i="50"/>
  <c r="X110" i="50" s="1"/>
  <c r="E109" i="50"/>
  <c r="Y109" i="50" s="1"/>
  <c r="D109" i="50"/>
  <c r="X109" i="50" s="1"/>
  <c r="C109" i="50"/>
  <c r="W109" i="50" s="1"/>
  <c r="B109" i="50"/>
  <c r="C108" i="50"/>
  <c r="B108" i="50"/>
  <c r="V108" i="50" s="1"/>
  <c r="E108" i="50"/>
  <c r="Y108" i="50" s="1"/>
  <c r="D108" i="50"/>
  <c r="X108" i="50" s="1"/>
  <c r="C106" i="50"/>
  <c r="B106" i="50"/>
  <c r="V106" i="50" s="1"/>
  <c r="E106" i="50"/>
  <c r="Y106" i="50" s="1"/>
  <c r="D106" i="50"/>
  <c r="X106" i="50" s="1"/>
  <c r="E107" i="50"/>
  <c r="Y107" i="50" s="1"/>
  <c r="D107" i="50"/>
  <c r="X107" i="50" s="1"/>
  <c r="C107" i="50"/>
  <c r="W107" i="50" s="1"/>
  <c r="B107" i="50"/>
  <c r="E105" i="50"/>
  <c r="Y105" i="50" s="1"/>
  <c r="D105" i="50"/>
  <c r="X105" i="50" s="1"/>
  <c r="C105" i="50"/>
  <c r="W105" i="50" s="1"/>
  <c r="B105" i="50"/>
  <c r="E31" i="50"/>
  <c r="D31" i="50"/>
  <c r="C31" i="50"/>
  <c r="B31" i="50"/>
  <c r="E30" i="50"/>
  <c r="D30" i="50"/>
  <c r="C30" i="50"/>
  <c r="B30" i="50"/>
  <c r="E29" i="50"/>
  <c r="D29" i="50"/>
  <c r="C29" i="50"/>
  <c r="B29" i="50"/>
  <c r="E28" i="50"/>
  <c r="D28" i="50"/>
  <c r="C28" i="50"/>
  <c r="B28" i="50"/>
  <c r="E27" i="50"/>
  <c r="D27" i="50"/>
  <c r="C27" i="50"/>
  <c r="B27" i="50"/>
  <c r="E26" i="50"/>
  <c r="D26" i="50"/>
  <c r="C26" i="50"/>
  <c r="B26" i="50"/>
  <c r="E25" i="50"/>
  <c r="D25" i="50"/>
  <c r="C25" i="50"/>
  <c r="B25" i="50"/>
  <c r="E24" i="50"/>
  <c r="D24" i="50"/>
  <c r="C24" i="50"/>
  <c r="B24" i="50"/>
  <c r="C104" i="50"/>
  <c r="C115" i="50" s="1"/>
  <c r="D104" i="50"/>
  <c r="D115" i="50" s="1"/>
  <c r="E104" i="50"/>
  <c r="E115" i="50" s="1"/>
  <c r="F104" i="50"/>
  <c r="F115" i="50" s="1"/>
  <c r="G104" i="50"/>
  <c r="G115" i="50" s="1"/>
  <c r="H104" i="50"/>
  <c r="H115" i="50" s="1"/>
  <c r="I104" i="50"/>
  <c r="I115" i="50" s="1"/>
  <c r="K104" i="50"/>
  <c r="K115" i="50" s="1"/>
  <c r="L104" i="50"/>
  <c r="L115" i="50" s="1"/>
  <c r="M104" i="50"/>
  <c r="M115" i="50" s="1"/>
  <c r="N104" i="50"/>
  <c r="N115" i="50" s="1"/>
  <c r="O104" i="50"/>
  <c r="O115" i="50" s="1"/>
  <c r="B104" i="50"/>
  <c r="B115" i="50" s="1"/>
  <c r="C101" i="50"/>
  <c r="B101" i="50"/>
  <c r="V101" i="50" s="1"/>
  <c r="E101" i="50"/>
  <c r="Y101" i="50" s="1"/>
  <c r="D101" i="50"/>
  <c r="X101" i="50" s="1"/>
  <c r="E100" i="50"/>
  <c r="Y100" i="50" s="1"/>
  <c r="D100" i="50"/>
  <c r="X100" i="50" s="1"/>
  <c r="C100" i="50"/>
  <c r="B100" i="50"/>
  <c r="C99" i="50"/>
  <c r="B99" i="50"/>
  <c r="V99" i="50" s="1"/>
  <c r="E99" i="50"/>
  <c r="Y99" i="50" s="1"/>
  <c r="D99" i="50"/>
  <c r="X99" i="50" s="1"/>
  <c r="E98" i="50"/>
  <c r="Y98" i="50" s="1"/>
  <c r="D98" i="50"/>
  <c r="X98" i="50" s="1"/>
  <c r="C98" i="50"/>
  <c r="W98" i="50" s="1"/>
  <c r="B98" i="50"/>
  <c r="V98" i="50" s="1"/>
  <c r="C97" i="50"/>
  <c r="B97" i="50"/>
  <c r="E97" i="50"/>
  <c r="D97" i="50"/>
  <c r="E96" i="50"/>
  <c r="D96" i="50"/>
  <c r="C96" i="50"/>
  <c r="B96" i="50"/>
  <c r="E73" i="50"/>
  <c r="D73" i="50"/>
  <c r="C73" i="50"/>
  <c r="B73" i="50"/>
  <c r="E72" i="50"/>
  <c r="D72" i="50"/>
  <c r="C72" i="50"/>
  <c r="B72" i="50"/>
  <c r="E61" i="50"/>
  <c r="D61" i="50"/>
  <c r="C61" i="50"/>
  <c r="B61" i="50"/>
  <c r="E60" i="50"/>
  <c r="D60" i="50"/>
  <c r="C60" i="50"/>
  <c r="B60" i="50"/>
  <c r="E53" i="50"/>
  <c r="D53" i="50"/>
  <c r="C53" i="50"/>
  <c r="B53" i="50"/>
  <c r="E52" i="50"/>
  <c r="D52" i="50"/>
  <c r="C52" i="50"/>
  <c r="B52" i="50"/>
  <c r="C95" i="50"/>
  <c r="D95" i="50"/>
  <c r="E95" i="50"/>
  <c r="F95" i="50"/>
  <c r="G95" i="50"/>
  <c r="H95" i="50"/>
  <c r="I95" i="50"/>
  <c r="K95" i="50"/>
  <c r="L95" i="50"/>
  <c r="M95" i="50"/>
  <c r="N95" i="50"/>
  <c r="O95" i="50"/>
  <c r="B95" i="50"/>
  <c r="C92" i="50"/>
  <c r="B92" i="50"/>
  <c r="E92" i="50"/>
  <c r="D92" i="50"/>
  <c r="C90" i="50"/>
  <c r="B90" i="50"/>
  <c r="E90" i="50"/>
  <c r="D90" i="50"/>
  <c r="E91" i="50"/>
  <c r="D91" i="50"/>
  <c r="C91" i="50"/>
  <c r="B91" i="50"/>
  <c r="E89" i="50"/>
  <c r="D89" i="50"/>
  <c r="C89" i="50"/>
  <c r="B89" i="50"/>
  <c r="C88" i="50"/>
  <c r="B88" i="50"/>
  <c r="E88" i="50"/>
  <c r="D88" i="50"/>
  <c r="E87" i="50"/>
  <c r="D87" i="50"/>
  <c r="C87" i="50"/>
  <c r="B87" i="50"/>
  <c r="E71" i="50"/>
  <c r="D71" i="50"/>
  <c r="C71" i="50"/>
  <c r="B71" i="50"/>
  <c r="E70" i="50"/>
  <c r="D70" i="50"/>
  <c r="C70" i="50"/>
  <c r="B70" i="50"/>
  <c r="E69" i="50"/>
  <c r="D69" i="50"/>
  <c r="C69" i="50"/>
  <c r="B69" i="50"/>
  <c r="E68" i="50"/>
  <c r="D68" i="50"/>
  <c r="C68" i="50"/>
  <c r="B68" i="50"/>
  <c r="E47" i="50"/>
  <c r="D47" i="50"/>
  <c r="C47" i="50"/>
  <c r="B47" i="50"/>
  <c r="E46" i="50"/>
  <c r="D46" i="50"/>
  <c r="C46" i="50"/>
  <c r="B46" i="50"/>
  <c r="C86" i="50"/>
  <c r="D86" i="50"/>
  <c r="E86" i="50"/>
  <c r="F86" i="50"/>
  <c r="G86" i="50"/>
  <c r="H86" i="50"/>
  <c r="I86" i="50"/>
  <c r="J86" i="50"/>
  <c r="K86" i="50"/>
  <c r="L86" i="50"/>
  <c r="M86" i="50"/>
  <c r="N86" i="50"/>
  <c r="B86" i="50"/>
  <c r="Z145" i="57"/>
  <c r="T138" i="57"/>
  <c r="U138" i="57"/>
  <c r="T141" i="57"/>
  <c r="S135" i="57"/>
  <c r="S136" i="57"/>
  <c r="S137" i="57"/>
  <c r="S138" i="57"/>
  <c r="S139" i="57"/>
  <c r="S140" i="57"/>
  <c r="S141" i="57"/>
  <c r="S145" i="57"/>
  <c r="S146" i="57"/>
  <c r="S147" i="57"/>
  <c r="S148" i="57"/>
  <c r="Q137" i="57"/>
  <c r="Z137" i="57" s="1"/>
  <c r="Q138" i="57"/>
  <c r="Z138" i="57" s="1"/>
  <c r="Q141" i="57"/>
  <c r="Z141" i="57" s="1"/>
  <c r="Q146" i="57"/>
  <c r="AA145" i="57" s="1"/>
  <c r="AB145" i="57" s="1"/>
  <c r="AC145" i="57" s="1"/>
  <c r="P135" i="57"/>
  <c r="Q135" i="57" s="1"/>
  <c r="Z135" i="57" s="1"/>
  <c r="P136" i="57"/>
  <c r="Q136" i="57" s="1"/>
  <c r="Z136" i="57" s="1"/>
  <c r="P137" i="57"/>
  <c r="P138" i="57"/>
  <c r="P139" i="57"/>
  <c r="Q139" i="57" s="1"/>
  <c r="Z139" i="57" s="1"/>
  <c r="P140" i="57"/>
  <c r="Q140" i="57" s="1"/>
  <c r="Z140" i="57" s="1"/>
  <c r="P141" i="57"/>
  <c r="P145" i="57"/>
  <c r="Q145" i="57" s="1"/>
  <c r="P146" i="57"/>
  <c r="P147" i="57"/>
  <c r="Q147" i="57" s="1"/>
  <c r="Z147" i="57" s="1"/>
  <c r="P148" i="57"/>
  <c r="Q148" i="57" s="1"/>
  <c r="Z148" i="57" s="1"/>
  <c r="J135" i="57"/>
  <c r="T135" i="57" s="1"/>
  <c r="U135" i="57" s="1"/>
  <c r="J136" i="57"/>
  <c r="T136" i="57" s="1"/>
  <c r="U136" i="57" s="1"/>
  <c r="J137" i="57"/>
  <c r="T137" i="57" s="1"/>
  <c r="U137" i="57" s="1"/>
  <c r="J138" i="57"/>
  <c r="J139" i="57"/>
  <c r="T139" i="57" s="1"/>
  <c r="U139" i="57" s="1"/>
  <c r="J140" i="57"/>
  <c r="T140" i="57" s="1"/>
  <c r="U140" i="57" s="1"/>
  <c r="J141" i="57"/>
  <c r="J145" i="57"/>
  <c r="T145" i="57" s="1"/>
  <c r="U145" i="57" s="1"/>
  <c r="J146" i="57"/>
  <c r="T146" i="57" s="1"/>
  <c r="U146" i="57" s="1"/>
  <c r="J147" i="57"/>
  <c r="T147" i="57" s="1"/>
  <c r="J148" i="57"/>
  <c r="T148" i="57" s="1"/>
  <c r="Z109" i="57"/>
  <c r="T97" i="57"/>
  <c r="U97" i="57" s="1"/>
  <c r="T101" i="57"/>
  <c r="U101" i="57" s="1"/>
  <c r="T105" i="57"/>
  <c r="U105" i="57" s="1"/>
  <c r="T112" i="57"/>
  <c r="U112" i="57" s="1"/>
  <c r="T116" i="57"/>
  <c r="U116" i="57" s="1"/>
  <c r="T120" i="57"/>
  <c r="U120" i="57" s="1"/>
  <c r="T124" i="57"/>
  <c r="U124" i="57" s="1"/>
  <c r="T129" i="57"/>
  <c r="U129" i="57" s="1"/>
  <c r="T133" i="57"/>
  <c r="U133" i="57" s="1"/>
  <c r="T90" i="57"/>
  <c r="U90" i="57" s="1"/>
  <c r="T93" i="57"/>
  <c r="T94" i="57"/>
  <c r="Z92" i="57"/>
  <c r="Z98" i="57"/>
  <c r="Z102" i="57"/>
  <c r="Z106" i="57"/>
  <c r="Z112" i="57"/>
  <c r="Z113" i="57"/>
  <c r="Z120" i="57"/>
  <c r="Z121" i="57"/>
  <c r="Z130" i="57"/>
  <c r="Z134" i="57"/>
  <c r="S90" i="57"/>
  <c r="S91" i="57"/>
  <c r="S92" i="57"/>
  <c r="S96" i="57"/>
  <c r="S97" i="57"/>
  <c r="S98" i="57"/>
  <c r="S99" i="57"/>
  <c r="S100" i="57"/>
  <c r="S101" i="57"/>
  <c r="S102" i="57"/>
  <c r="S103" i="57"/>
  <c r="S104" i="57"/>
  <c r="S105" i="57"/>
  <c r="S106" i="57"/>
  <c r="S110" i="57"/>
  <c r="S111" i="57"/>
  <c r="S112" i="57"/>
  <c r="S113" i="57"/>
  <c r="S114" i="57"/>
  <c r="S115" i="57"/>
  <c r="S116" i="57"/>
  <c r="S117" i="57"/>
  <c r="S118" i="57"/>
  <c r="S119" i="57"/>
  <c r="S120" i="57"/>
  <c r="S121" i="57"/>
  <c r="S122" i="57"/>
  <c r="S123" i="57"/>
  <c r="S124" i="57"/>
  <c r="S125" i="57"/>
  <c r="S126" i="57"/>
  <c r="S127" i="57"/>
  <c r="S129" i="57"/>
  <c r="S130" i="57"/>
  <c r="S131" i="57"/>
  <c r="S132" i="57"/>
  <c r="S133" i="57"/>
  <c r="S134" i="57"/>
  <c r="S89" i="57"/>
  <c r="P90" i="57"/>
  <c r="Q90" i="57" s="1"/>
  <c r="Z90" i="57" s="1"/>
  <c r="P91" i="57"/>
  <c r="Q91" i="57" s="1"/>
  <c r="Z91" i="57" s="1"/>
  <c r="P92" i="57"/>
  <c r="Q92" i="57" s="1"/>
  <c r="P93" i="57"/>
  <c r="Q93" i="57"/>
  <c r="Z93" i="57" s="1"/>
  <c r="P96" i="57"/>
  <c r="Q96" i="57" s="1"/>
  <c r="AA96" i="57" s="1"/>
  <c r="AB96" i="57" s="1"/>
  <c r="AC96" i="57" s="1"/>
  <c r="P97" i="57"/>
  <c r="Q97" i="57"/>
  <c r="Z97" i="57" s="1"/>
  <c r="P98" i="57"/>
  <c r="Q98" i="57" s="1"/>
  <c r="P99" i="57"/>
  <c r="Q99" i="57"/>
  <c r="Z99" i="57" s="1"/>
  <c r="P100" i="57"/>
  <c r="Q100" i="57" s="1"/>
  <c r="Z100" i="57" s="1"/>
  <c r="P101" i="57"/>
  <c r="Q101" i="57" s="1"/>
  <c r="Z101" i="57" s="1"/>
  <c r="P102" i="57"/>
  <c r="Q102" i="57" s="1"/>
  <c r="P103" i="57"/>
  <c r="Q103" i="57" s="1"/>
  <c r="Z103" i="57" s="1"/>
  <c r="P104" i="57"/>
  <c r="Q104" i="57" s="1"/>
  <c r="Z104" i="57" s="1"/>
  <c r="P105" i="57"/>
  <c r="Q105" i="57"/>
  <c r="Z105" i="57" s="1"/>
  <c r="P106" i="57"/>
  <c r="Q106" i="57" s="1"/>
  <c r="P110" i="57"/>
  <c r="Q110" i="57" s="1"/>
  <c r="Z110" i="57" s="1"/>
  <c r="P111" i="57"/>
  <c r="Q111" i="57"/>
  <c r="Z111" i="57" s="1"/>
  <c r="P112" i="57"/>
  <c r="Q112" i="57" s="1"/>
  <c r="P113" i="57"/>
  <c r="Q113" i="57"/>
  <c r="P114" i="57"/>
  <c r="Q114" i="57" s="1"/>
  <c r="Z114" i="57" s="1"/>
  <c r="P115" i="57"/>
  <c r="Q115" i="57" s="1"/>
  <c r="Z115" i="57" s="1"/>
  <c r="P116" i="57"/>
  <c r="Q116" i="57" s="1"/>
  <c r="Z116" i="57" s="1"/>
  <c r="P117" i="57"/>
  <c r="Q117" i="57" s="1"/>
  <c r="Z117" i="57" s="1"/>
  <c r="P118" i="57"/>
  <c r="Q118" i="57" s="1"/>
  <c r="Z118" i="57" s="1"/>
  <c r="P119" i="57"/>
  <c r="Q119" i="57"/>
  <c r="Z119" i="57" s="1"/>
  <c r="P120" i="57"/>
  <c r="Q120" i="57" s="1"/>
  <c r="P121" i="57"/>
  <c r="Q121" i="57"/>
  <c r="P122" i="57"/>
  <c r="Q122" i="57" s="1"/>
  <c r="Z122" i="57" s="1"/>
  <c r="P123" i="57"/>
  <c r="Q123" i="57" s="1"/>
  <c r="Z123" i="57" s="1"/>
  <c r="P124" i="57"/>
  <c r="Q124" i="57" s="1"/>
  <c r="AA124" i="57" s="1"/>
  <c r="AB124" i="57" s="1"/>
  <c r="AC124" i="57" s="1"/>
  <c r="P125" i="57"/>
  <c r="Q125" i="57" s="1"/>
  <c r="Z125" i="57" s="1"/>
  <c r="P126" i="57"/>
  <c r="Q126" i="57" s="1"/>
  <c r="Z126" i="57" s="1"/>
  <c r="P127" i="57"/>
  <c r="Q127" i="57"/>
  <c r="Z127" i="57" s="1"/>
  <c r="P129" i="57"/>
  <c r="Q129" i="57" s="1"/>
  <c r="P130" i="57"/>
  <c r="Q130" i="57" s="1"/>
  <c r="P131" i="57"/>
  <c r="Q131" i="57" s="1"/>
  <c r="Z131" i="57" s="1"/>
  <c r="P132" i="57"/>
  <c r="Q132" i="57" s="1"/>
  <c r="Z132" i="57" s="1"/>
  <c r="P133" i="57"/>
  <c r="Q133" i="57"/>
  <c r="Z133" i="57" s="1"/>
  <c r="P134" i="57"/>
  <c r="Q134" i="57" s="1"/>
  <c r="P89" i="57"/>
  <c r="Q89" i="57" s="1"/>
  <c r="R94" i="57"/>
  <c r="P94" i="57" s="1"/>
  <c r="Q94" i="57" s="1"/>
  <c r="Z94" i="57" s="1"/>
  <c r="R93" i="57"/>
  <c r="S93" i="57" s="1"/>
  <c r="J109" i="57"/>
  <c r="J144" i="57" s="1"/>
  <c r="J90" i="57"/>
  <c r="J91" i="57"/>
  <c r="T91" i="57" s="1"/>
  <c r="U91" i="57" s="1"/>
  <c r="J92" i="57"/>
  <c r="T92" i="57" s="1"/>
  <c r="U92" i="57" s="1"/>
  <c r="J93" i="57"/>
  <c r="J94" i="57"/>
  <c r="J96" i="57"/>
  <c r="T96" i="57" s="1"/>
  <c r="U96" i="57" s="1"/>
  <c r="J97" i="57"/>
  <c r="J98" i="57"/>
  <c r="T98" i="57" s="1"/>
  <c r="U98" i="57" s="1"/>
  <c r="J99" i="57"/>
  <c r="T99" i="57" s="1"/>
  <c r="U99" i="57" s="1"/>
  <c r="J100" i="57"/>
  <c r="T100" i="57" s="1"/>
  <c r="U100" i="57" s="1"/>
  <c r="J101" i="57"/>
  <c r="J102" i="57"/>
  <c r="T102" i="57" s="1"/>
  <c r="U102" i="57" s="1"/>
  <c r="J103" i="57"/>
  <c r="T103" i="57" s="1"/>
  <c r="U103" i="57" s="1"/>
  <c r="J104" i="57"/>
  <c r="T104" i="57" s="1"/>
  <c r="U104" i="57" s="1"/>
  <c r="J105" i="57"/>
  <c r="J106" i="57"/>
  <c r="T106" i="57" s="1"/>
  <c r="U106" i="57" s="1"/>
  <c r="J110" i="57"/>
  <c r="T110" i="57" s="1"/>
  <c r="U110" i="57" s="1"/>
  <c r="J111" i="57"/>
  <c r="T111" i="57" s="1"/>
  <c r="U111" i="57" s="1"/>
  <c r="J112" i="57"/>
  <c r="J113" i="57"/>
  <c r="T113" i="57" s="1"/>
  <c r="U113" i="57" s="1"/>
  <c r="J114" i="57"/>
  <c r="T114" i="57" s="1"/>
  <c r="U114" i="57" s="1"/>
  <c r="J115" i="57"/>
  <c r="T115" i="57" s="1"/>
  <c r="U115" i="57" s="1"/>
  <c r="J116" i="57"/>
  <c r="J117" i="57"/>
  <c r="T117" i="57" s="1"/>
  <c r="U117" i="57" s="1"/>
  <c r="J118" i="57"/>
  <c r="T118" i="57" s="1"/>
  <c r="U118" i="57" s="1"/>
  <c r="J119" i="57"/>
  <c r="T119" i="57" s="1"/>
  <c r="U119" i="57" s="1"/>
  <c r="J120" i="57"/>
  <c r="J121" i="57"/>
  <c r="T121" i="57" s="1"/>
  <c r="U121" i="57" s="1"/>
  <c r="J122" i="57"/>
  <c r="T122" i="57" s="1"/>
  <c r="U122" i="57" s="1"/>
  <c r="J123" i="57"/>
  <c r="T123" i="57" s="1"/>
  <c r="U123" i="57" s="1"/>
  <c r="J124" i="57"/>
  <c r="J125" i="57"/>
  <c r="T125" i="57" s="1"/>
  <c r="U125" i="57" s="1"/>
  <c r="J126" i="57"/>
  <c r="T126" i="57" s="1"/>
  <c r="U126" i="57" s="1"/>
  <c r="J127" i="57"/>
  <c r="T127" i="57" s="1"/>
  <c r="U127" i="57" s="1"/>
  <c r="J129" i="57"/>
  <c r="J130" i="57"/>
  <c r="T130" i="57" s="1"/>
  <c r="U130" i="57" s="1"/>
  <c r="J131" i="57"/>
  <c r="T131" i="57" s="1"/>
  <c r="U131" i="57" s="1"/>
  <c r="J132" i="57"/>
  <c r="T132" i="57" s="1"/>
  <c r="U132" i="57" s="1"/>
  <c r="J133" i="57"/>
  <c r="J134" i="57"/>
  <c r="T134" i="57" s="1"/>
  <c r="U134" i="57" s="1"/>
  <c r="J89" i="57"/>
  <c r="T89" i="57" s="1"/>
  <c r="U89" i="57" s="1"/>
  <c r="N84" i="57"/>
  <c r="V95" i="56"/>
  <c r="V96" i="56"/>
  <c r="V97" i="56"/>
  <c r="V98" i="56"/>
  <c r="V99" i="56"/>
  <c r="V100" i="56"/>
  <c r="V101" i="56"/>
  <c r="V102" i="56"/>
  <c r="W95" i="56"/>
  <c r="X95" i="56"/>
  <c r="Y95" i="56"/>
  <c r="W96" i="56"/>
  <c r="X96" i="56"/>
  <c r="Y96" i="56"/>
  <c r="W97" i="56"/>
  <c r="X97" i="56"/>
  <c r="Y97" i="56"/>
  <c r="W98" i="56"/>
  <c r="X98" i="56"/>
  <c r="Y98" i="56"/>
  <c r="W99" i="56"/>
  <c r="X99" i="56"/>
  <c r="Y99" i="56"/>
  <c r="W100" i="56"/>
  <c r="X100" i="56"/>
  <c r="Y100" i="56"/>
  <c r="W101" i="56"/>
  <c r="X101" i="56"/>
  <c r="Y101" i="56"/>
  <c r="W102" i="56"/>
  <c r="X102" i="56"/>
  <c r="Y102" i="56"/>
  <c r="T139" i="56"/>
  <c r="U139" i="56" s="1"/>
  <c r="T143" i="56"/>
  <c r="U143" i="56" s="1"/>
  <c r="T147" i="56"/>
  <c r="U147" i="56" s="1"/>
  <c r="T94" i="56"/>
  <c r="T95" i="56"/>
  <c r="U95" i="56" s="1"/>
  <c r="T96" i="56"/>
  <c r="U96" i="56" s="1"/>
  <c r="T97" i="56"/>
  <c r="U97" i="56" s="1"/>
  <c r="T88" i="56"/>
  <c r="U88" i="56" s="1"/>
  <c r="Z88" i="56"/>
  <c r="Z95" i="56"/>
  <c r="Z100" i="56"/>
  <c r="Z111" i="56"/>
  <c r="Z116" i="56"/>
  <c r="Z140" i="56"/>
  <c r="S88" i="56"/>
  <c r="S89" i="56"/>
  <c r="S90" i="56"/>
  <c r="S94" i="56"/>
  <c r="U94" i="56" s="1"/>
  <c r="S95" i="56"/>
  <c r="S96" i="56"/>
  <c r="S97" i="56"/>
  <c r="S98" i="56"/>
  <c r="S99" i="56"/>
  <c r="S100" i="56"/>
  <c r="S101" i="56"/>
  <c r="S102" i="56"/>
  <c r="S103" i="56"/>
  <c r="S107" i="56"/>
  <c r="S108" i="56"/>
  <c r="S109" i="56"/>
  <c r="S110" i="56"/>
  <c r="S111" i="56"/>
  <c r="S112" i="56"/>
  <c r="S113" i="56"/>
  <c r="S114" i="56"/>
  <c r="S115" i="56"/>
  <c r="S116" i="56"/>
  <c r="S117" i="56"/>
  <c r="S118" i="56"/>
  <c r="S119" i="56"/>
  <c r="S120" i="56"/>
  <c r="S121" i="56"/>
  <c r="S122" i="56"/>
  <c r="S126" i="56"/>
  <c r="S127" i="56"/>
  <c r="S128" i="56"/>
  <c r="S129" i="56"/>
  <c r="S130" i="56"/>
  <c r="S131" i="56"/>
  <c r="S132" i="56"/>
  <c r="S133" i="56"/>
  <c r="S134" i="56"/>
  <c r="S135" i="56"/>
  <c r="S136" i="56"/>
  <c r="S137" i="56"/>
  <c r="S139" i="56"/>
  <c r="S140" i="56"/>
  <c r="S141" i="56"/>
  <c r="S142" i="56"/>
  <c r="S143" i="56"/>
  <c r="S144" i="56"/>
  <c r="S145" i="56"/>
  <c r="S146" i="56"/>
  <c r="S147" i="56"/>
  <c r="S148" i="56"/>
  <c r="S87" i="56"/>
  <c r="P88" i="56"/>
  <c r="Q88" i="56" s="1"/>
  <c r="P89" i="56"/>
  <c r="Q89" i="56"/>
  <c r="Z89" i="56" s="1"/>
  <c r="P90" i="56"/>
  <c r="Q90" i="56" s="1"/>
  <c r="Z90" i="56" s="1"/>
  <c r="P94" i="56"/>
  <c r="Q94" i="56" s="1"/>
  <c r="Z94" i="56" s="1"/>
  <c r="P95" i="56"/>
  <c r="Q95" i="56"/>
  <c r="P96" i="56"/>
  <c r="Q96" i="56" s="1"/>
  <c r="Z96" i="56" s="1"/>
  <c r="P97" i="56"/>
  <c r="Q97" i="56" s="1"/>
  <c r="Z97" i="56" s="1"/>
  <c r="P98" i="56"/>
  <c r="Q98" i="56" s="1"/>
  <c r="Z98" i="56" s="1"/>
  <c r="P99" i="56"/>
  <c r="Q99" i="56" s="1"/>
  <c r="P100" i="56"/>
  <c r="Q100" i="56" s="1"/>
  <c r="P101" i="56"/>
  <c r="Q101" i="56"/>
  <c r="Z101" i="56" s="1"/>
  <c r="P102" i="56"/>
  <c r="Q102" i="56" s="1"/>
  <c r="Z102" i="56" s="1"/>
  <c r="P103" i="56"/>
  <c r="Q103" i="56"/>
  <c r="Z103" i="56" s="1"/>
  <c r="P107" i="56"/>
  <c r="Q107" i="56" s="1"/>
  <c r="Z107" i="56" s="1"/>
  <c r="P108" i="56"/>
  <c r="Q108" i="56" s="1"/>
  <c r="Z108" i="56" s="1"/>
  <c r="P109" i="56"/>
  <c r="Q109" i="56"/>
  <c r="P110" i="56"/>
  <c r="Q110" i="56" s="1"/>
  <c r="Z110" i="56" s="1"/>
  <c r="P111" i="56"/>
  <c r="Q111" i="56"/>
  <c r="P112" i="56"/>
  <c r="Q112" i="56" s="1"/>
  <c r="Z112" i="56" s="1"/>
  <c r="P113" i="56"/>
  <c r="Q113" i="56" s="1"/>
  <c r="Z113" i="56" s="1"/>
  <c r="P114" i="56"/>
  <c r="Q114" i="56" s="1"/>
  <c r="Z114" i="56" s="1"/>
  <c r="P115" i="56"/>
  <c r="Q115" i="56" s="1"/>
  <c r="Z115" i="56" s="1"/>
  <c r="P116" i="56"/>
  <c r="Q116" i="56" s="1"/>
  <c r="P117" i="56"/>
  <c r="Q117" i="56"/>
  <c r="Z117" i="56" s="1"/>
  <c r="P118" i="56"/>
  <c r="Q118" i="56" s="1"/>
  <c r="Z118" i="56" s="1"/>
  <c r="P119" i="56"/>
  <c r="Q119" i="56"/>
  <c r="Z119" i="56" s="1"/>
  <c r="P120" i="56"/>
  <c r="Q120" i="56" s="1"/>
  <c r="Z120" i="56" s="1"/>
  <c r="P121" i="56"/>
  <c r="Q121" i="56" s="1"/>
  <c r="Z121" i="56" s="1"/>
  <c r="P122" i="56"/>
  <c r="Q122" i="56" s="1"/>
  <c r="Z122" i="56" s="1"/>
  <c r="P126" i="56"/>
  <c r="Q126" i="56" s="1"/>
  <c r="Z126" i="56" s="1"/>
  <c r="P127" i="56"/>
  <c r="Q127" i="56" s="1"/>
  <c r="Z127" i="56" s="1"/>
  <c r="P128" i="56"/>
  <c r="Q128" i="56" s="1"/>
  <c r="Z128" i="56" s="1"/>
  <c r="P129" i="56"/>
  <c r="Q129" i="56" s="1"/>
  <c r="Z129" i="56" s="1"/>
  <c r="P130" i="56"/>
  <c r="Q130" i="56" s="1"/>
  <c r="Z130" i="56" s="1"/>
  <c r="P131" i="56"/>
  <c r="Q131" i="56"/>
  <c r="Z131" i="56" s="1"/>
  <c r="P132" i="56"/>
  <c r="Q132" i="56" s="1"/>
  <c r="Z132" i="56" s="1"/>
  <c r="P133" i="56"/>
  <c r="Q133" i="56"/>
  <c r="Z133" i="56" s="1"/>
  <c r="P134" i="56"/>
  <c r="Q134" i="56" s="1"/>
  <c r="Z134" i="56" s="1"/>
  <c r="P135" i="56"/>
  <c r="Q135" i="56" s="1"/>
  <c r="Z135" i="56" s="1"/>
  <c r="P136" i="56"/>
  <c r="Q136" i="56" s="1"/>
  <c r="Z136" i="56" s="1"/>
  <c r="P137" i="56"/>
  <c r="Q137" i="56" s="1"/>
  <c r="Z137" i="56" s="1"/>
  <c r="P139" i="56"/>
  <c r="Q139" i="56" s="1"/>
  <c r="Z139" i="56" s="1"/>
  <c r="P140" i="56"/>
  <c r="Q140" i="56" s="1"/>
  <c r="P141" i="56"/>
  <c r="Q141" i="56"/>
  <c r="Z141" i="56" s="1"/>
  <c r="P142" i="56"/>
  <c r="Q142" i="56" s="1"/>
  <c r="Z142" i="56" s="1"/>
  <c r="P143" i="56"/>
  <c r="Q143" i="56"/>
  <c r="Z143" i="56" s="1"/>
  <c r="P144" i="56"/>
  <c r="Q144" i="56" s="1"/>
  <c r="Z144" i="56" s="1"/>
  <c r="P145" i="56"/>
  <c r="Q145" i="56" s="1"/>
  <c r="P146" i="56"/>
  <c r="Q146" i="56" s="1"/>
  <c r="Z146" i="56" s="1"/>
  <c r="P147" i="56"/>
  <c r="Q147" i="56" s="1"/>
  <c r="Z147" i="56" s="1"/>
  <c r="P148" i="56"/>
  <c r="Q148" i="56" s="1"/>
  <c r="Z148" i="56" s="1"/>
  <c r="P87" i="56"/>
  <c r="Q87" i="56" s="1"/>
  <c r="J88" i="56"/>
  <c r="J89" i="56"/>
  <c r="T89" i="56" s="1"/>
  <c r="U89" i="56" s="1"/>
  <c r="J90" i="56"/>
  <c r="T90" i="56" s="1"/>
  <c r="U90" i="56" s="1"/>
  <c r="J87" i="56"/>
  <c r="T87" i="56" s="1"/>
  <c r="U87" i="56" s="1"/>
  <c r="J125" i="56"/>
  <c r="J106" i="56"/>
  <c r="J99" i="56"/>
  <c r="T99" i="56" s="1"/>
  <c r="U99" i="56" s="1"/>
  <c r="J100" i="56"/>
  <c r="T100" i="56" s="1"/>
  <c r="U100" i="56" s="1"/>
  <c r="J101" i="56"/>
  <c r="T101" i="56" s="1"/>
  <c r="U101" i="56" s="1"/>
  <c r="J102" i="56"/>
  <c r="T102" i="56" s="1"/>
  <c r="U102" i="56" s="1"/>
  <c r="J103" i="56"/>
  <c r="T103" i="56" s="1"/>
  <c r="U103" i="56" s="1"/>
  <c r="J107" i="56"/>
  <c r="T107" i="56" s="1"/>
  <c r="U107" i="56" s="1"/>
  <c r="J108" i="56"/>
  <c r="T108" i="56" s="1"/>
  <c r="U108" i="56" s="1"/>
  <c r="J109" i="56"/>
  <c r="T109" i="56" s="1"/>
  <c r="U109" i="56" s="1"/>
  <c r="J110" i="56"/>
  <c r="T110" i="56" s="1"/>
  <c r="U110" i="56" s="1"/>
  <c r="J111" i="56"/>
  <c r="T111" i="56" s="1"/>
  <c r="U111" i="56" s="1"/>
  <c r="J112" i="56"/>
  <c r="T112" i="56" s="1"/>
  <c r="U112" i="56" s="1"/>
  <c r="J113" i="56"/>
  <c r="T113" i="56" s="1"/>
  <c r="U113" i="56" s="1"/>
  <c r="J114" i="56"/>
  <c r="T114" i="56" s="1"/>
  <c r="J115" i="56"/>
  <c r="T115" i="56" s="1"/>
  <c r="U115" i="56" s="1"/>
  <c r="J116" i="56"/>
  <c r="T116" i="56" s="1"/>
  <c r="U116" i="56" s="1"/>
  <c r="J117" i="56"/>
  <c r="T117" i="56" s="1"/>
  <c r="U117" i="56" s="1"/>
  <c r="J118" i="56"/>
  <c r="T118" i="56" s="1"/>
  <c r="U118" i="56" s="1"/>
  <c r="J119" i="56"/>
  <c r="T119" i="56" s="1"/>
  <c r="U119" i="56" s="1"/>
  <c r="J120" i="56"/>
  <c r="T120" i="56" s="1"/>
  <c r="U120" i="56" s="1"/>
  <c r="J121" i="56"/>
  <c r="T121" i="56" s="1"/>
  <c r="U121" i="56" s="1"/>
  <c r="J122" i="56"/>
  <c r="T122" i="56" s="1"/>
  <c r="U122" i="56" s="1"/>
  <c r="J126" i="56"/>
  <c r="T126" i="56" s="1"/>
  <c r="U126" i="56" s="1"/>
  <c r="J127" i="56"/>
  <c r="T127" i="56" s="1"/>
  <c r="U127" i="56" s="1"/>
  <c r="J128" i="56"/>
  <c r="T128" i="56" s="1"/>
  <c r="U128" i="56" s="1"/>
  <c r="J129" i="56"/>
  <c r="T129" i="56" s="1"/>
  <c r="U129" i="56" s="1"/>
  <c r="J130" i="56"/>
  <c r="T130" i="56" s="1"/>
  <c r="U130" i="56" s="1"/>
  <c r="J131" i="56"/>
  <c r="T131" i="56" s="1"/>
  <c r="U131" i="56" s="1"/>
  <c r="J132" i="56"/>
  <c r="T132" i="56" s="1"/>
  <c r="U132" i="56" s="1"/>
  <c r="J133" i="56"/>
  <c r="T133" i="56" s="1"/>
  <c r="U133" i="56" s="1"/>
  <c r="J134" i="56"/>
  <c r="T134" i="56" s="1"/>
  <c r="J135" i="56"/>
  <c r="T135" i="56" s="1"/>
  <c r="J136" i="56"/>
  <c r="T136" i="56" s="1"/>
  <c r="U136" i="56" s="1"/>
  <c r="J137" i="56"/>
  <c r="T137" i="56" s="1"/>
  <c r="J138" i="56"/>
  <c r="J139" i="56"/>
  <c r="J140" i="56"/>
  <c r="T140" i="56" s="1"/>
  <c r="U140" i="56" s="1"/>
  <c r="J141" i="56"/>
  <c r="T141" i="56" s="1"/>
  <c r="U141" i="56" s="1"/>
  <c r="J142" i="56"/>
  <c r="T142" i="56" s="1"/>
  <c r="U142" i="56" s="1"/>
  <c r="J143" i="56"/>
  <c r="J144" i="56"/>
  <c r="T144" i="56" s="1"/>
  <c r="U144" i="56" s="1"/>
  <c r="J145" i="56"/>
  <c r="T145" i="56" s="1"/>
  <c r="U145" i="56" s="1"/>
  <c r="J146" i="56"/>
  <c r="T146" i="56" s="1"/>
  <c r="U146" i="56" s="1"/>
  <c r="J147" i="56"/>
  <c r="J148" i="56"/>
  <c r="T148" i="56" s="1"/>
  <c r="U148" i="56" s="1"/>
  <c r="J98" i="56"/>
  <c r="T98" i="56" s="1"/>
  <c r="N84" i="56"/>
  <c r="T129" i="54"/>
  <c r="U129" i="54" s="1"/>
  <c r="S130" i="54"/>
  <c r="S131" i="54"/>
  <c r="S132" i="54"/>
  <c r="S129" i="54"/>
  <c r="P130" i="54"/>
  <c r="Q130" i="54" s="1"/>
  <c r="Z130" i="54" s="1"/>
  <c r="P131" i="54"/>
  <c r="Q131" i="54" s="1"/>
  <c r="Z131" i="54" s="1"/>
  <c r="P132" i="54"/>
  <c r="Q132" i="54" s="1"/>
  <c r="Z132" i="54" s="1"/>
  <c r="Q129" i="54"/>
  <c r="Z129" i="54" s="1"/>
  <c r="P129" i="54"/>
  <c r="J130" i="54"/>
  <c r="T130" i="54" s="1"/>
  <c r="U130" i="54" s="1"/>
  <c r="J131" i="54"/>
  <c r="T131" i="54" s="1"/>
  <c r="U131" i="54" s="1"/>
  <c r="J132" i="54"/>
  <c r="T132" i="54" s="1"/>
  <c r="U132" i="54" s="1"/>
  <c r="J129" i="54"/>
  <c r="N84" i="54"/>
  <c r="T91" i="53"/>
  <c r="U91" i="53" s="1"/>
  <c r="T92" i="53"/>
  <c r="T105" i="53"/>
  <c r="T107" i="53"/>
  <c r="T108" i="53"/>
  <c r="T109" i="53"/>
  <c r="U109" i="53" s="1"/>
  <c r="T89" i="53"/>
  <c r="Z108" i="53"/>
  <c r="Z109" i="53"/>
  <c r="S90" i="53"/>
  <c r="S91" i="53"/>
  <c r="S92" i="53"/>
  <c r="S105" i="53"/>
  <c r="S106" i="53"/>
  <c r="S107" i="53"/>
  <c r="U107" i="53"/>
  <c r="S108" i="53"/>
  <c r="S109" i="53"/>
  <c r="S110" i="53"/>
  <c r="S89" i="53"/>
  <c r="U89" i="53" s="1"/>
  <c r="R92" i="53"/>
  <c r="P92" i="53" s="1"/>
  <c r="Q92" i="53" s="1"/>
  <c r="Z92" i="53" s="1"/>
  <c r="R91" i="53"/>
  <c r="P90" i="53"/>
  <c r="Q90" i="53" s="1"/>
  <c r="Z90" i="53" s="1"/>
  <c r="P91" i="53"/>
  <c r="Q91" i="53" s="1"/>
  <c r="Z91" i="53" s="1"/>
  <c r="P105" i="53"/>
  <c r="Q105" i="53" s="1"/>
  <c r="Z105" i="53" s="1"/>
  <c r="P106" i="53"/>
  <c r="Q106" i="53" s="1"/>
  <c r="Z106" i="53" s="1"/>
  <c r="P107" i="53"/>
  <c r="Q107" i="53"/>
  <c r="Z107" i="53" s="1"/>
  <c r="P108" i="53"/>
  <c r="Q108" i="53" s="1"/>
  <c r="P109" i="53"/>
  <c r="Q109" i="53"/>
  <c r="P110" i="53"/>
  <c r="Q110" i="53" s="1"/>
  <c r="Z110" i="53" s="1"/>
  <c r="P89" i="53"/>
  <c r="Q89" i="53" s="1"/>
  <c r="J104" i="53"/>
  <c r="J90" i="53"/>
  <c r="T90" i="53" s="1"/>
  <c r="J91" i="53"/>
  <c r="J92" i="53"/>
  <c r="J105" i="53"/>
  <c r="J106" i="53"/>
  <c r="T106" i="53" s="1"/>
  <c r="J107" i="53"/>
  <c r="J108" i="53"/>
  <c r="J109" i="53"/>
  <c r="J110" i="53"/>
  <c r="T110" i="53" s="1"/>
  <c r="J89" i="53"/>
  <c r="N84" i="53"/>
  <c r="T147" i="52"/>
  <c r="U147" i="52" s="1"/>
  <c r="U102" i="52"/>
  <c r="U118" i="52"/>
  <c r="U128" i="52"/>
  <c r="U130" i="52"/>
  <c r="U131" i="52"/>
  <c r="S88" i="52"/>
  <c r="S89" i="52"/>
  <c r="S90" i="52"/>
  <c r="S94" i="52"/>
  <c r="S95" i="52"/>
  <c r="S96" i="52"/>
  <c r="S97" i="52"/>
  <c r="S101" i="52"/>
  <c r="U101" i="52" s="1"/>
  <c r="S102" i="52"/>
  <c r="S103" i="52"/>
  <c r="U103" i="52" s="1"/>
  <c r="S104" i="52"/>
  <c r="U104" i="52" s="1"/>
  <c r="S105" i="52"/>
  <c r="U105" i="52" s="1"/>
  <c r="S106" i="52"/>
  <c r="U106" i="52" s="1"/>
  <c r="S107" i="52"/>
  <c r="U107" i="52" s="1"/>
  <c r="S108" i="52"/>
  <c r="U108" i="52" s="1"/>
  <c r="S109" i="52"/>
  <c r="U109" i="52" s="1"/>
  <c r="S110" i="52"/>
  <c r="U110" i="52" s="1"/>
  <c r="S111" i="52"/>
  <c r="U111" i="52" s="1"/>
  <c r="S112" i="52"/>
  <c r="U112" i="52" s="1"/>
  <c r="S113" i="52"/>
  <c r="U113" i="52" s="1"/>
  <c r="S114" i="52"/>
  <c r="U114" i="52" s="1"/>
  <c r="S115" i="52"/>
  <c r="U115" i="52" s="1"/>
  <c r="S116" i="52"/>
  <c r="U116" i="52" s="1"/>
  <c r="S117" i="52"/>
  <c r="U117" i="52" s="1"/>
  <c r="S118" i="52"/>
  <c r="S119" i="52"/>
  <c r="U119" i="52" s="1"/>
  <c r="S120" i="52"/>
  <c r="U120" i="52" s="1"/>
  <c r="S121" i="52"/>
  <c r="U121" i="52" s="1"/>
  <c r="S122" i="52"/>
  <c r="U122" i="52" s="1"/>
  <c r="S123" i="52"/>
  <c r="U123" i="52" s="1"/>
  <c r="S124" i="52"/>
  <c r="U124" i="52" s="1"/>
  <c r="S125" i="52"/>
  <c r="U125" i="52" s="1"/>
  <c r="S126" i="52"/>
  <c r="U126" i="52" s="1"/>
  <c r="S127" i="52"/>
  <c r="U127" i="52" s="1"/>
  <c r="S128" i="52"/>
  <c r="S129" i="52"/>
  <c r="U129" i="52" s="1"/>
  <c r="S130" i="52"/>
  <c r="S131" i="52"/>
  <c r="S132" i="52"/>
  <c r="S133" i="52"/>
  <c r="S134" i="52"/>
  <c r="S135" i="52"/>
  <c r="S136" i="52"/>
  <c r="S137" i="52"/>
  <c r="U137" i="52" s="1"/>
  <c r="S138" i="52"/>
  <c r="S139" i="52"/>
  <c r="S140" i="52"/>
  <c r="S145" i="52"/>
  <c r="U145" i="52" s="1"/>
  <c r="S147" i="52"/>
  <c r="S148" i="52"/>
  <c r="S149" i="52"/>
  <c r="U149" i="52" s="1"/>
  <c r="S150" i="52"/>
  <c r="S87" i="52"/>
  <c r="Q89" i="52"/>
  <c r="Z89" i="52" s="1"/>
  <c r="Q95" i="52"/>
  <c r="Z95" i="52" s="1"/>
  <c r="Q96" i="52"/>
  <c r="Z96" i="52" s="1"/>
  <c r="Q103" i="52"/>
  <c r="Z103" i="52" s="1"/>
  <c r="Q107" i="52"/>
  <c r="Z107" i="52" s="1"/>
  <c r="Q111" i="52"/>
  <c r="Z111" i="52" s="1"/>
  <c r="Q114" i="52"/>
  <c r="Z114" i="52" s="1"/>
  <c r="Q115" i="52"/>
  <c r="Z115" i="52" s="1"/>
  <c r="Q119" i="52"/>
  <c r="Z119" i="52" s="1"/>
  <c r="Q123" i="52"/>
  <c r="Z123" i="52" s="1"/>
  <c r="Q127" i="52"/>
  <c r="Z127" i="52" s="1"/>
  <c r="Q130" i="52"/>
  <c r="Z130" i="52" s="1"/>
  <c r="Q131" i="52"/>
  <c r="Z131" i="52" s="1"/>
  <c r="Q135" i="52"/>
  <c r="Z135" i="52" s="1"/>
  <c r="Q139" i="52"/>
  <c r="Z139" i="52" s="1"/>
  <c r="Q147" i="52"/>
  <c r="Z147" i="52" s="1"/>
  <c r="Q150" i="52"/>
  <c r="Z150" i="52" s="1"/>
  <c r="Q87" i="52"/>
  <c r="P88" i="52"/>
  <c r="Q88" i="52" s="1"/>
  <c r="Z88" i="52" s="1"/>
  <c r="P89" i="52"/>
  <c r="P90" i="52"/>
  <c r="Q90" i="52" s="1"/>
  <c r="Z90" i="52" s="1"/>
  <c r="P94" i="52"/>
  <c r="Q94" i="52" s="1"/>
  <c r="P95" i="52"/>
  <c r="P96" i="52"/>
  <c r="P97" i="52"/>
  <c r="Q97" i="52" s="1"/>
  <c r="Z97" i="52" s="1"/>
  <c r="P101" i="52"/>
  <c r="Q101" i="52" s="1"/>
  <c r="Z101" i="52" s="1"/>
  <c r="P102" i="52"/>
  <c r="Q102" i="52" s="1"/>
  <c r="Z102" i="52" s="1"/>
  <c r="P103" i="52"/>
  <c r="P104" i="52"/>
  <c r="Q104" i="52" s="1"/>
  <c r="Z104" i="52" s="1"/>
  <c r="P105" i="52"/>
  <c r="Q105" i="52" s="1"/>
  <c r="Z105" i="52" s="1"/>
  <c r="P106" i="52"/>
  <c r="Q106" i="52" s="1"/>
  <c r="Z106" i="52" s="1"/>
  <c r="P107" i="52"/>
  <c r="P108" i="52"/>
  <c r="Q108" i="52" s="1"/>
  <c r="Z108" i="52" s="1"/>
  <c r="P109" i="52"/>
  <c r="Q109" i="52" s="1"/>
  <c r="Z109" i="52" s="1"/>
  <c r="P110" i="52"/>
  <c r="Q110" i="52" s="1"/>
  <c r="Z110" i="52" s="1"/>
  <c r="P111" i="52"/>
  <c r="P112" i="52"/>
  <c r="Q112" i="52" s="1"/>
  <c r="Z112" i="52" s="1"/>
  <c r="P113" i="52"/>
  <c r="Q113" i="52" s="1"/>
  <c r="Z113" i="52" s="1"/>
  <c r="P114" i="52"/>
  <c r="P115" i="52"/>
  <c r="P116" i="52"/>
  <c r="Q116" i="52" s="1"/>
  <c r="Z116" i="52" s="1"/>
  <c r="P117" i="52"/>
  <c r="Q117" i="52" s="1"/>
  <c r="Z117" i="52" s="1"/>
  <c r="P118" i="52"/>
  <c r="Q118" i="52" s="1"/>
  <c r="Z118" i="52" s="1"/>
  <c r="P119" i="52"/>
  <c r="P120" i="52"/>
  <c r="Q120" i="52" s="1"/>
  <c r="Z120" i="52" s="1"/>
  <c r="P121" i="52"/>
  <c r="Q121" i="52" s="1"/>
  <c r="Z121" i="52" s="1"/>
  <c r="P122" i="52"/>
  <c r="Q122" i="52" s="1"/>
  <c r="Z122" i="52" s="1"/>
  <c r="P123" i="52"/>
  <c r="P124" i="52"/>
  <c r="Q124" i="52" s="1"/>
  <c r="Z124" i="52" s="1"/>
  <c r="P125" i="52"/>
  <c r="Q125" i="52" s="1"/>
  <c r="Z125" i="52" s="1"/>
  <c r="P126" i="52"/>
  <c r="Q126" i="52" s="1"/>
  <c r="Z126" i="52" s="1"/>
  <c r="P127" i="52"/>
  <c r="P128" i="52"/>
  <c r="Q128" i="52" s="1"/>
  <c r="Z128" i="52" s="1"/>
  <c r="P129" i="52"/>
  <c r="Q129" i="52" s="1"/>
  <c r="Z129" i="52" s="1"/>
  <c r="P130" i="52"/>
  <c r="P131" i="52"/>
  <c r="P132" i="52"/>
  <c r="Q132" i="52" s="1"/>
  <c r="P133" i="52"/>
  <c r="Q133" i="52" s="1"/>
  <c r="Z133" i="52" s="1"/>
  <c r="P134" i="52"/>
  <c r="Q134" i="52" s="1"/>
  <c r="Z134" i="52" s="1"/>
  <c r="P135" i="52"/>
  <c r="P136" i="52"/>
  <c r="Q136" i="52" s="1"/>
  <c r="Z136" i="52" s="1"/>
  <c r="P137" i="52"/>
  <c r="Q137" i="52" s="1"/>
  <c r="Z137" i="52" s="1"/>
  <c r="P138" i="52"/>
  <c r="Q138" i="52" s="1"/>
  <c r="Z138" i="52" s="1"/>
  <c r="P139" i="52"/>
  <c r="P140" i="52"/>
  <c r="Q140" i="52" s="1"/>
  <c r="Z140" i="52" s="1"/>
  <c r="P147" i="52"/>
  <c r="P148" i="52"/>
  <c r="Q148" i="52" s="1"/>
  <c r="Z148" i="52" s="1"/>
  <c r="P149" i="52"/>
  <c r="Q149" i="52" s="1"/>
  <c r="Z149" i="52" s="1"/>
  <c r="P150" i="52"/>
  <c r="P87" i="52"/>
  <c r="R146" i="52"/>
  <c r="P146" i="52" s="1"/>
  <c r="Q146" i="52" s="1"/>
  <c r="Z146" i="52" s="1"/>
  <c r="R145" i="52"/>
  <c r="P145" i="52" s="1"/>
  <c r="Q145" i="52" s="1"/>
  <c r="J100" i="52"/>
  <c r="J93" i="52"/>
  <c r="J88" i="52"/>
  <c r="T88" i="52" s="1"/>
  <c r="U88" i="52" s="1"/>
  <c r="J89" i="52"/>
  <c r="T89" i="52" s="1"/>
  <c r="U89" i="52" s="1"/>
  <c r="J90" i="52"/>
  <c r="T90" i="52" s="1"/>
  <c r="U90" i="52" s="1"/>
  <c r="J94" i="52"/>
  <c r="T94" i="52" s="1"/>
  <c r="J95" i="52"/>
  <c r="T95" i="52" s="1"/>
  <c r="U95" i="52" s="1"/>
  <c r="J96" i="52"/>
  <c r="T96" i="52" s="1"/>
  <c r="U96" i="52" s="1"/>
  <c r="J97" i="52"/>
  <c r="T97" i="52" s="1"/>
  <c r="U97" i="52" s="1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113" i="52"/>
  <c r="J114" i="52"/>
  <c r="J115" i="52"/>
  <c r="J116" i="52"/>
  <c r="J117" i="52"/>
  <c r="J118" i="52"/>
  <c r="J119" i="52"/>
  <c r="J120" i="52"/>
  <c r="J121" i="52"/>
  <c r="J122" i="52"/>
  <c r="J123" i="52"/>
  <c r="J124" i="52"/>
  <c r="J125" i="52"/>
  <c r="J126" i="52"/>
  <c r="J127" i="52"/>
  <c r="J128" i="52"/>
  <c r="J129" i="52"/>
  <c r="J130" i="52"/>
  <c r="J131" i="52"/>
  <c r="J132" i="52"/>
  <c r="T132" i="52" s="1"/>
  <c r="U132" i="52" s="1"/>
  <c r="J133" i="52"/>
  <c r="T133" i="52" s="1"/>
  <c r="J134" i="52"/>
  <c r="T134" i="52" s="1"/>
  <c r="U134" i="52" s="1"/>
  <c r="J135" i="52"/>
  <c r="T135" i="52" s="1"/>
  <c r="U135" i="52" s="1"/>
  <c r="J136" i="52"/>
  <c r="T136" i="52" s="1"/>
  <c r="U136" i="52" s="1"/>
  <c r="J137" i="52"/>
  <c r="T137" i="52" s="1"/>
  <c r="J138" i="52"/>
  <c r="T138" i="52" s="1"/>
  <c r="U138" i="52" s="1"/>
  <c r="J139" i="52"/>
  <c r="T139" i="52" s="1"/>
  <c r="U139" i="52" s="1"/>
  <c r="J140" i="52"/>
  <c r="T140" i="52" s="1"/>
  <c r="U140" i="52" s="1"/>
  <c r="J141" i="52"/>
  <c r="J142" i="52"/>
  <c r="J143" i="52"/>
  <c r="J144" i="52"/>
  <c r="J145" i="52"/>
  <c r="T145" i="52" s="1"/>
  <c r="J146" i="52"/>
  <c r="T146" i="52" s="1"/>
  <c r="J147" i="52"/>
  <c r="J148" i="52"/>
  <c r="T148" i="52" s="1"/>
  <c r="U148" i="52" s="1"/>
  <c r="J149" i="52"/>
  <c r="T149" i="52" s="1"/>
  <c r="J150" i="52"/>
  <c r="T150" i="52" s="1"/>
  <c r="U150" i="52" s="1"/>
  <c r="J151" i="52"/>
  <c r="J152" i="52"/>
  <c r="J87" i="52"/>
  <c r="T87" i="52" s="1"/>
  <c r="U87" i="52" s="1"/>
  <c r="N84" i="52"/>
  <c r="T115" i="51"/>
  <c r="T112" i="51"/>
  <c r="T106" i="51"/>
  <c r="U106" i="51" s="1"/>
  <c r="T105" i="51"/>
  <c r="U105" i="51" s="1"/>
  <c r="T94" i="51"/>
  <c r="T95" i="51"/>
  <c r="T90" i="51"/>
  <c r="Z106" i="51"/>
  <c r="Z112" i="51"/>
  <c r="Z113" i="51"/>
  <c r="Z89" i="51"/>
  <c r="R113" i="51"/>
  <c r="R114" i="51"/>
  <c r="S114" i="51" s="1"/>
  <c r="U114" i="51" s="1"/>
  <c r="R115" i="51"/>
  <c r="R112" i="51"/>
  <c r="S112" i="51" s="1"/>
  <c r="U103" i="51"/>
  <c r="U104" i="51"/>
  <c r="U115" i="51"/>
  <c r="S88" i="51"/>
  <c r="S89" i="51"/>
  <c r="S90" i="51"/>
  <c r="S94" i="51"/>
  <c r="S95" i="51"/>
  <c r="S96" i="51"/>
  <c r="S97" i="51"/>
  <c r="S98" i="51"/>
  <c r="U98" i="51" s="1"/>
  <c r="S99" i="51"/>
  <c r="U99" i="51" s="1"/>
  <c r="S103" i="51"/>
  <c r="S104" i="51"/>
  <c r="S105" i="51"/>
  <c r="S106" i="51"/>
  <c r="S107" i="51"/>
  <c r="S108" i="51"/>
  <c r="S113" i="51"/>
  <c r="U113" i="51" s="1"/>
  <c r="S115" i="51"/>
  <c r="S87" i="51"/>
  <c r="Q98" i="51"/>
  <c r="Z98" i="51" s="1"/>
  <c r="Q99" i="51"/>
  <c r="Z99" i="51" s="1"/>
  <c r="Q105" i="51"/>
  <c r="Q106" i="51"/>
  <c r="P87" i="51"/>
  <c r="Q87" i="51" s="1"/>
  <c r="Z87" i="51" s="1"/>
  <c r="P88" i="51"/>
  <c r="Q88" i="51" s="1"/>
  <c r="P89" i="51"/>
  <c r="Q89" i="51" s="1"/>
  <c r="P90" i="51"/>
  <c r="Q90" i="51" s="1"/>
  <c r="Z90" i="51" s="1"/>
  <c r="P94" i="51"/>
  <c r="Q94" i="51" s="1"/>
  <c r="Z94" i="51" s="1"/>
  <c r="P95" i="51"/>
  <c r="Q95" i="51" s="1"/>
  <c r="Z95" i="51" s="1"/>
  <c r="P97" i="51"/>
  <c r="Q97" i="51" s="1"/>
  <c r="Z97" i="51" s="1"/>
  <c r="P98" i="51"/>
  <c r="P99" i="51"/>
  <c r="P103" i="51"/>
  <c r="Q103" i="51" s="1"/>
  <c r="Z103" i="51" s="1"/>
  <c r="P104" i="51"/>
  <c r="Q104" i="51" s="1"/>
  <c r="Z104" i="51" s="1"/>
  <c r="P105" i="51"/>
  <c r="P106" i="51"/>
  <c r="P107" i="51"/>
  <c r="Q107" i="51" s="1"/>
  <c r="Z107" i="51" s="1"/>
  <c r="P108" i="51"/>
  <c r="Q108" i="51" s="1"/>
  <c r="Z108" i="51" s="1"/>
  <c r="P112" i="51"/>
  <c r="Q112" i="51" s="1"/>
  <c r="P113" i="51"/>
  <c r="Q113" i="51" s="1"/>
  <c r="P115" i="51"/>
  <c r="Q115" i="51" s="1"/>
  <c r="Z115" i="51" s="1"/>
  <c r="P96" i="51"/>
  <c r="Q96" i="51" s="1"/>
  <c r="Z96" i="51" s="1"/>
  <c r="Y86" i="51"/>
  <c r="Y93" i="51" s="1"/>
  <c r="Y102" i="51" s="1"/>
  <c r="Y111" i="51" s="1"/>
  <c r="J93" i="51"/>
  <c r="J102" i="51" s="1"/>
  <c r="J111" i="51" s="1"/>
  <c r="J88" i="51"/>
  <c r="T88" i="51" s="1"/>
  <c r="J89" i="51"/>
  <c r="T89" i="51" s="1"/>
  <c r="J90" i="51"/>
  <c r="J94" i="51"/>
  <c r="J95" i="51"/>
  <c r="J96" i="51"/>
  <c r="T96" i="51" s="1"/>
  <c r="U96" i="51" s="1"/>
  <c r="J97" i="51"/>
  <c r="T97" i="51" s="1"/>
  <c r="U97" i="51" s="1"/>
  <c r="J98" i="51"/>
  <c r="J99" i="51"/>
  <c r="J103" i="51"/>
  <c r="J104" i="51"/>
  <c r="J105" i="51"/>
  <c r="J106" i="51"/>
  <c r="J107" i="51"/>
  <c r="T107" i="51" s="1"/>
  <c r="U107" i="51" s="1"/>
  <c r="J108" i="51"/>
  <c r="T108" i="51" s="1"/>
  <c r="U108" i="51" s="1"/>
  <c r="J112" i="51"/>
  <c r="J113" i="51"/>
  <c r="T113" i="51" s="1"/>
  <c r="J114" i="51"/>
  <c r="T114" i="51" s="1"/>
  <c r="J115" i="51"/>
  <c r="J87" i="51"/>
  <c r="T87" i="51" s="1"/>
  <c r="N84" i="51"/>
  <c r="T147" i="49"/>
  <c r="U147" i="49" s="1"/>
  <c r="T151" i="49"/>
  <c r="U151" i="49" s="1"/>
  <c r="T134" i="49"/>
  <c r="U134" i="49" s="1"/>
  <c r="T135" i="49"/>
  <c r="U135" i="49" s="1"/>
  <c r="T111" i="49"/>
  <c r="T107" i="49"/>
  <c r="U107" i="49" s="1"/>
  <c r="T108" i="49"/>
  <c r="U108" i="49" s="1"/>
  <c r="Z108" i="49"/>
  <c r="Z113" i="49"/>
  <c r="Z117" i="49"/>
  <c r="Z119" i="49"/>
  <c r="Z120" i="49"/>
  <c r="Z121" i="49"/>
  <c r="Z124" i="49"/>
  <c r="Z128" i="49"/>
  <c r="Z129" i="49"/>
  <c r="Z137" i="49"/>
  <c r="Z138" i="49"/>
  <c r="Z139" i="49"/>
  <c r="Z140" i="49"/>
  <c r="Z141" i="49"/>
  <c r="Z142" i="49"/>
  <c r="Z143" i="49"/>
  <c r="Z144" i="49"/>
  <c r="Z145" i="49"/>
  <c r="Z147" i="49"/>
  <c r="Z151" i="49"/>
  <c r="V151" i="49"/>
  <c r="W151" i="49"/>
  <c r="X151" i="49"/>
  <c r="Y151" i="49"/>
  <c r="U122" i="49"/>
  <c r="U123" i="49"/>
  <c r="U126" i="49"/>
  <c r="U127" i="49"/>
  <c r="U130" i="49"/>
  <c r="S107" i="49"/>
  <c r="S108" i="49"/>
  <c r="S109" i="49"/>
  <c r="S113" i="49"/>
  <c r="S114" i="49"/>
  <c r="S115" i="49"/>
  <c r="S116" i="49"/>
  <c r="S117" i="49"/>
  <c r="U117" i="49" s="1"/>
  <c r="S118" i="49"/>
  <c r="U118" i="49" s="1"/>
  <c r="S122" i="49"/>
  <c r="S123" i="49"/>
  <c r="S124" i="49"/>
  <c r="U124" i="49" s="1"/>
  <c r="S125" i="49"/>
  <c r="U125" i="49" s="1"/>
  <c r="S126" i="49"/>
  <c r="S127" i="49"/>
  <c r="S128" i="49"/>
  <c r="U128" i="49" s="1"/>
  <c r="S129" i="49"/>
  <c r="U129" i="49" s="1"/>
  <c r="S130" i="49"/>
  <c r="S131" i="49"/>
  <c r="S132" i="49"/>
  <c r="U132" i="49" s="1"/>
  <c r="S133" i="49"/>
  <c r="U133" i="49" s="1"/>
  <c r="S134" i="49"/>
  <c r="S135" i="49"/>
  <c r="S136" i="49"/>
  <c r="S146" i="49"/>
  <c r="S147" i="49"/>
  <c r="S148" i="49"/>
  <c r="S149" i="49"/>
  <c r="S150" i="49"/>
  <c r="S151" i="49"/>
  <c r="S106" i="49"/>
  <c r="Q111" i="49"/>
  <c r="Q112" i="49"/>
  <c r="Z112" i="49" s="1"/>
  <c r="Q113" i="49"/>
  <c r="Q116" i="49"/>
  <c r="Z116" i="49" s="1"/>
  <c r="Q117" i="49"/>
  <c r="Q123" i="49"/>
  <c r="Z123" i="49" s="1"/>
  <c r="Q124" i="49"/>
  <c r="Q126" i="49"/>
  <c r="Z126" i="49" s="1"/>
  <c r="Q127" i="49"/>
  <c r="Z127" i="49" s="1"/>
  <c r="Q128" i="49"/>
  <c r="Q130" i="49"/>
  <c r="Z130" i="49" s="1"/>
  <c r="Q131" i="49"/>
  <c r="Q136" i="49"/>
  <c r="Z136" i="49" s="1"/>
  <c r="Q146" i="49"/>
  <c r="Q149" i="49"/>
  <c r="Z149" i="49" s="1"/>
  <c r="Q150" i="49"/>
  <c r="Z150" i="49" s="1"/>
  <c r="Q108" i="49"/>
  <c r="Q109" i="49"/>
  <c r="Z109" i="49" s="1"/>
  <c r="P107" i="49"/>
  <c r="Q107" i="49" s="1"/>
  <c r="Z107" i="49" s="1"/>
  <c r="P108" i="49"/>
  <c r="P109" i="49"/>
  <c r="P111" i="49"/>
  <c r="P112" i="49"/>
  <c r="P113" i="49"/>
  <c r="P114" i="49"/>
  <c r="Q114" i="49" s="1"/>
  <c r="Z114" i="49" s="1"/>
  <c r="P115" i="49"/>
  <c r="Q115" i="49" s="1"/>
  <c r="Z115" i="49" s="1"/>
  <c r="P116" i="49"/>
  <c r="P117" i="49"/>
  <c r="P118" i="49"/>
  <c r="Q118" i="49" s="1"/>
  <c r="Z118" i="49" s="1"/>
  <c r="P122" i="49"/>
  <c r="Q122" i="49" s="1"/>
  <c r="Z122" i="49" s="1"/>
  <c r="P123" i="49"/>
  <c r="P124" i="49"/>
  <c r="P125" i="49"/>
  <c r="Q125" i="49" s="1"/>
  <c r="Z125" i="49" s="1"/>
  <c r="P126" i="49"/>
  <c r="P127" i="49"/>
  <c r="P128" i="49"/>
  <c r="P129" i="49"/>
  <c r="Q129" i="49" s="1"/>
  <c r="P130" i="49"/>
  <c r="P131" i="49"/>
  <c r="P132" i="49"/>
  <c r="Q132" i="49" s="1"/>
  <c r="Z132" i="49" s="1"/>
  <c r="P133" i="49"/>
  <c r="Q133" i="49" s="1"/>
  <c r="Z133" i="49" s="1"/>
  <c r="P134" i="49"/>
  <c r="Q134" i="49" s="1"/>
  <c r="Z134" i="49" s="1"/>
  <c r="P135" i="49"/>
  <c r="Q135" i="49" s="1"/>
  <c r="Z135" i="49" s="1"/>
  <c r="P136" i="49"/>
  <c r="P146" i="49"/>
  <c r="P147" i="49"/>
  <c r="Q147" i="49" s="1"/>
  <c r="P148" i="49"/>
  <c r="Q148" i="49" s="1"/>
  <c r="Z148" i="49" s="1"/>
  <c r="P149" i="49"/>
  <c r="P150" i="49"/>
  <c r="P151" i="49"/>
  <c r="Q151" i="49" s="1"/>
  <c r="P106" i="49"/>
  <c r="Q106" i="49" s="1"/>
  <c r="R112" i="49"/>
  <c r="S112" i="49" s="1"/>
  <c r="R111" i="49"/>
  <c r="S111" i="49" s="1"/>
  <c r="J121" i="49"/>
  <c r="J107" i="49"/>
  <c r="J108" i="49"/>
  <c r="J109" i="49"/>
  <c r="T109" i="49" s="1"/>
  <c r="J110" i="49"/>
  <c r="J111" i="49"/>
  <c r="J112" i="49"/>
  <c r="T112" i="49" s="1"/>
  <c r="U112" i="49" s="1"/>
  <c r="J113" i="49"/>
  <c r="T113" i="49" s="1"/>
  <c r="J114" i="49"/>
  <c r="T114" i="49" s="1"/>
  <c r="U114" i="49" s="1"/>
  <c r="J115" i="49"/>
  <c r="T115" i="49" s="1"/>
  <c r="U115" i="49" s="1"/>
  <c r="J116" i="49"/>
  <c r="T116" i="49" s="1"/>
  <c r="U116" i="49" s="1"/>
  <c r="J117" i="49"/>
  <c r="J118" i="49"/>
  <c r="J122" i="49"/>
  <c r="J123" i="49"/>
  <c r="J124" i="49"/>
  <c r="J125" i="49"/>
  <c r="J126" i="49"/>
  <c r="J127" i="49"/>
  <c r="J128" i="49"/>
  <c r="J129" i="49"/>
  <c r="J130" i="49"/>
  <c r="J131" i="49"/>
  <c r="T131" i="49" s="1"/>
  <c r="U131" i="49" s="1"/>
  <c r="J132" i="49"/>
  <c r="T132" i="49" s="1"/>
  <c r="J133" i="49"/>
  <c r="T133" i="49" s="1"/>
  <c r="J134" i="49"/>
  <c r="J135" i="49"/>
  <c r="J136" i="49"/>
  <c r="T136" i="49" s="1"/>
  <c r="U136" i="49" s="1"/>
  <c r="J137" i="49"/>
  <c r="J138" i="49"/>
  <c r="J139" i="49"/>
  <c r="J140" i="49"/>
  <c r="J141" i="49"/>
  <c r="J142" i="49"/>
  <c r="J143" i="49"/>
  <c r="J144" i="49"/>
  <c r="J145" i="49"/>
  <c r="J146" i="49"/>
  <c r="T146" i="49" s="1"/>
  <c r="J147" i="49"/>
  <c r="J148" i="49"/>
  <c r="T148" i="49" s="1"/>
  <c r="U148" i="49" s="1"/>
  <c r="J149" i="49"/>
  <c r="T149" i="49" s="1"/>
  <c r="U149" i="49" s="1"/>
  <c r="J150" i="49"/>
  <c r="T150" i="49" s="1"/>
  <c r="U150" i="49" s="1"/>
  <c r="J151" i="49"/>
  <c r="J106" i="49"/>
  <c r="T106" i="49" s="1"/>
  <c r="U106" i="49" s="1"/>
  <c r="R98" i="49"/>
  <c r="R86" i="51" s="1"/>
  <c r="T98" i="49"/>
  <c r="T86" i="51" s="1"/>
  <c r="V98" i="49"/>
  <c r="V86" i="51" s="1"/>
  <c r="V86" i="52" s="1"/>
  <c r="V86" i="53" s="1"/>
  <c r="P98" i="49"/>
  <c r="P86" i="51" s="1"/>
  <c r="N84" i="49"/>
  <c r="T137" i="48"/>
  <c r="U137" i="48" s="1"/>
  <c r="T142" i="48"/>
  <c r="U142" i="48" s="1"/>
  <c r="U145" i="48"/>
  <c r="U146" i="48"/>
  <c r="U147" i="48"/>
  <c r="U148" i="48"/>
  <c r="U149" i="48"/>
  <c r="U150" i="48"/>
  <c r="U151" i="48"/>
  <c r="U152" i="48"/>
  <c r="U153" i="48"/>
  <c r="S135" i="48"/>
  <c r="S136" i="48"/>
  <c r="S137" i="48"/>
  <c r="S139" i="48"/>
  <c r="S141" i="48"/>
  <c r="S142" i="48"/>
  <c r="S143" i="48"/>
  <c r="S144" i="48"/>
  <c r="S134" i="48"/>
  <c r="Q144" i="48"/>
  <c r="Z144" i="48" s="1"/>
  <c r="Q134" i="48"/>
  <c r="P135" i="48"/>
  <c r="Q135" i="48" s="1"/>
  <c r="Z135" i="48" s="1"/>
  <c r="P136" i="48"/>
  <c r="Q136" i="48" s="1"/>
  <c r="Z136" i="48" s="1"/>
  <c r="P137" i="48"/>
  <c r="Q137" i="48" s="1"/>
  <c r="Z137" i="48" s="1"/>
  <c r="P139" i="48"/>
  <c r="Q139" i="48" s="1"/>
  <c r="P141" i="48"/>
  <c r="Q141" i="48" s="1"/>
  <c r="Z141" i="48" s="1"/>
  <c r="P142" i="48"/>
  <c r="Q142" i="48" s="1"/>
  <c r="Z142" i="48" s="1"/>
  <c r="P143" i="48"/>
  <c r="Q143" i="48" s="1"/>
  <c r="Z143" i="48" s="1"/>
  <c r="P144" i="48"/>
  <c r="P145" i="48"/>
  <c r="P146" i="48"/>
  <c r="P147" i="48"/>
  <c r="P148" i="48"/>
  <c r="P149" i="48"/>
  <c r="P150" i="48"/>
  <c r="P151" i="48"/>
  <c r="P152" i="48"/>
  <c r="P153" i="48"/>
  <c r="P134" i="48"/>
  <c r="R140" i="48"/>
  <c r="S140" i="48" s="1"/>
  <c r="R139" i="48"/>
  <c r="T93" i="48"/>
  <c r="U93" i="48" s="1"/>
  <c r="S91" i="48"/>
  <c r="S92" i="48"/>
  <c r="S93" i="48"/>
  <c r="S90" i="48"/>
  <c r="P91" i="48"/>
  <c r="Q91" i="48" s="1"/>
  <c r="Z91" i="48" s="1"/>
  <c r="P92" i="48"/>
  <c r="Q92" i="48"/>
  <c r="Z92" i="48" s="1"/>
  <c r="P93" i="48"/>
  <c r="Q93" i="48" s="1"/>
  <c r="Z93" i="48" s="1"/>
  <c r="Q90" i="48"/>
  <c r="AA90" i="48" s="1"/>
  <c r="AB90" i="48" s="1"/>
  <c r="AC90" i="48" s="1"/>
  <c r="P90" i="48"/>
  <c r="T113" i="48"/>
  <c r="U113" i="48"/>
  <c r="Y113" i="48"/>
  <c r="X87" i="48"/>
  <c r="Y87" i="48"/>
  <c r="Y98" i="49" s="1"/>
  <c r="Q87" i="48"/>
  <c r="Q98" i="49" s="1"/>
  <c r="Q86" i="51" s="1"/>
  <c r="Q86" i="52" s="1"/>
  <c r="Q86" i="53" s="1"/>
  <c r="R87" i="48"/>
  <c r="R113" i="48" s="1"/>
  <c r="S87" i="48"/>
  <c r="T87" i="48"/>
  <c r="U87" i="48"/>
  <c r="U98" i="49" s="1"/>
  <c r="U86" i="51" s="1"/>
  <c r="U93" i="51" s="1"/>
  <c r="U102" i="51" s="1"/>
  <c r="U111" i="51" s="1"/>
  <c r="V87" i="48"/>
  <c r="V113" i="48" s="1"/>
  <c r="W87" i="48"/>
  <c r="P87" i="48"/>
  <c r="P113" i="48" s="1"/>
  <c r="J113" i="48"/>
  <c r="J91" i="48"/>
  <c r="T91" i="48" s="1"/>
  <c r="U91" i="48" s="1"/>
  <c r="J92" i="48"/>
  <c r="T92" i="48" s="1"/>
  <c r="U92" i="48" s="1"/>
  <c r="J93" i="48"/>
  <c r="J114" i="48"/>
  <c r="J115" i="48"/>
  <c r="J116" i="48"/>
  <c r="J117" i="48"/>
  <c r="J118" i="48"/>
  <c r="J119" i="48"/>
  <c r="J120" i="48"/>
  <c r="J121" i="48"/>
  <c r="J122" i="48"/>
  <c r="J123" i="48"/>
  <c r="J124" i="48"/>
  <c r="J125" i="48"/>
  <c r="J126" i="48"/>
  <c r="J127" i="48"/>
  <c r="J128" i="48"/>
  <c r="J129" i="48"/>
  <c r="J130" i="48"/>
  <c r="J131" i="48"/>
  <c r="J132" i="48"/>
  <c r="J133" i="48"/>
  <c r="J134" i="48"/>
  <c r="T134" i="48" s="1"/>
  <c r="U134" i="48" s="1"/>
  <c r="J135" i="48"/>
  <c r="T135" i="48" s="1"/>
  <c r="U135" i="48" s="1"/>
  <c r="J136" i="48"/>
  <c r="T136" i="48" s="1"/>
  <c r="U136" i="48" s="1"/>
  <c r="J137" i="48"/>
  <c r="J138" i="48"/>
  <c r="J139" i="48"/>
  <c r="T139" i="48" s="1"/>
  <c r="U139" i="48" s="1"/>
  <c r="J140" i="48"/>
  <c r="T140" i="48" s="1"/>
  <c r="U140" i="48" s="1"/>
  <c r="J141" i="48"/>
  <c r="T141" i="48" s="1"/>
  <c r="U141" i="48" s="1"/>
  <c r="J142" i="48"/>
  <c r="J143" i="48"/>
  <c r="T143" i="48" s="1"/>
  <c r="U143" i="48" s="1"/>
  <c r="J144" i="48"/>
  <c r="T144" i="48" s="1"/>
  <c r="U144" i="48" s="1"/>
  <c r="J90" i="48"/>
  <c r="T90" i="48" s="1"/>
  <c r="U90" i="48" s="1"/>
  <c r="N84" i="48"/>
  <c r="T139" i="47"/>
  <c r="U139" i="47" s="1"/>
  <c r="T127" i="47"/>
  <c r="Z128" i="47"/>
  <c r="Z129" i="47"/>
  <c r="Z130" i="47"/>
  <c r="Z142" i="47"/>
  <c r="S128" i="47"/>
  <c r="S129" i="47"/>
  <c r="S130" i="47"/>
  <c r="S139" i="47"/>
  <c r="S140" i="47"/>
  <c r="U140" i="47" s="1"/>
  <c r="S141" i="47"/>
  <c r="S142" i="47"/>
  <c r="P128" i="47"/>
  <c r="Q128" i="47" s="1"/>
  <c r="P129" i="47"/>
  <c r="Q129" i="47" s="1"/>
  <c r="P130" i="47"/>
  <c r="Q130" i="47" s="1"/>
  <c r="P139" i="47"/>
  <c r="Q139" i="47"/>
  <c r="P140" i="47"/>
  <c r="Q140" i="47" s="1"/>
  <c r="Z140" i="47" s="1"/>
  <c r="P141" i="47"/>
  <c r="Q141" i="47" s="1"/>
  <c r="Z141" i="47" s="1"/>
  <c r="P142" i="47"/>
  <c r="Q142" i="47" s="1"/>
  <c r="S127" i="47"/>
  <c r="Q127" i="47"/>
  <c r="P127" i="47"/>
  <c r="U116" i="47"/>
  <c r="U121" i="47"/>
  <c r="T117" i="47"/>
  <c r="U117" i="47" s="1"/>
  <c r="T121" i="47"/>
  <c r="Z116" i="47"/>
  <c r="Z117" i="47"/>
  <c r="S115" i="47"/>
  <c r="S116" i="47"/>
  <c r="S117" i="47"/>
  <c r="S118" i="47"/>
  <c r="S119" i="47"/>
  <c r="S120" i="47"/>
  <c r="S121" i="47"/>
  <c r="S114" i="47"/>
  <c r="P115" i="47"/>
  <c r="Q115" i="47" s="1"/>
  <c r="Z115" i="47" s="1"/>
  <c r="P116" i="47"/>
  <c r="Q116" i="47" s="1"/>
  <c r="P117" i="47"/>
  <c r="Q117" i="47" s="1"/>
  <c r="P118" i="47"/>
  <c r="Q118" i="47"/>
  <c r="Z118" i="47" s="1"/>
  <c r="P119" i="47"/>
  <c r="Q119" i="47" s="1"/>
  <c r="Z119" i="47" s="1"/>
  <c r="P120" i="47"/>
  <c r="Q120" i="47" s="1"/>
  <c r="Z120" i="47" s="1"/>
  <c r="P121" i="47"/>
  <c r="Q121" i="47" s="1"/>
  <c r="Z121" i="47" s="1"/>
  <c r="Q114" i="47"/>
  <c r="AA114" i="47" s="1"/>
  <c r="AB114" i="47" s="1"/>
  <c r="AC114" i="47" s="1"/>
  <c r="P114" i="47"/>
  <c r="S88" i="47"/>
  <c r="S89" i="47"/>
  <c r="U89" i="47" s="1"/>
  <c r="S90" i="47"/>
  <c r="T90" i="47"/>
  <c r="U90" i="47" s="1"/>
  <c r="Z88" i="47"/>
  <c r="Z87" i="47"/>
  <c r="S87" i="47"/>
  <c r="P88" i="47"/>
  <c r="Q88" i="47" s="1"/>
  <c r="P89" i="47"/>
  <c r="Q89" i="47"/>
  <c r="Z89" i="47" s="1"/>
  <c r="P90" i="47"/>
  <c r="Q90" i="47" s="1"/>
  <c r="Z90" i="47" s="1"/>
  <c r="P87" i="47"/>
  <c r="Q87" i="47" s="1"/>
  <c r="AA87" i="47" s="1"/>
  <c r="AB87" i="47" s="1"/>
  <c r="AC87" i="47" s="1"/>
  <c r="U106" i="47"/>
  <c r="U107" i="47"/>
  <c r="U105" i="47"/>
  <c r="T109" i="47"/>
  <c r="U109" i="47" s="1"/>
  <c r="J104" i="47"/>
  <c r="J113" i="47" s="1"/>
  <c r="J124" i="47" s="1"/>
  <c r="J88" i="47"/>
  <c r="T88" i="47" s="1"/>
  <c r="U88" i="47" s="1"/>
  <c r="J89" i="47"/>
  <c r="T89" i="47" s="1"/>
  <c r="J90" i="47"/>
  <c r="J91" i="47"/>
  <c r="J92" i="47"/>
  <c r="J105" i="47"/>
  <c r="T105" i="47" s="1"/>
  <c r="J106" i="47"/>
  <c r="T106" i="47" s="1"/>
  <c r="J107" i="47"/>
  <c r="T107" i="47" s="1"/>
  <c r="J108" i="47"/>
  <c r="T108" i="47" s="1"/>
  <c r="U108" i="47" s="1"/>
  <c r="J109" i="47"/>
  <c r="J110" i="47"/>
  <c r="T110" i="47" s="1"/>
  <c r="U110" i="47" s="1"/>
  <c r="J114" i="47"/>
  <c r="T114" i="47" s="1"/>
  <c r="J115" i="47"/>
  <c r="T115" i="47" s="1"/>
  <c r="U115" i="47" s="1"/>
  <c r="J116" i="47"/>
  <c r="T116" i="47" s="1"/>
  <c r="J117" i="47"/>
  <c r="J118" i="47"/>
  <c r="T118" i="47" s="1"/>
  <c r="J119" i="47"/>
  <c r="T119" i="47" s="1"/>
  <c r="U119" i="47" s="1"/>
  <c r="J120" i="47"/>
  <c r="T120" i="47" s="1"/>
  <c r="U120" i="47" s="1"/>
  <c r="J121" i="47"/>
  <c r="J125" i="47"/>
  <c r="J126" i="47"/>
  <c r="J127" i="47"/>
  <c r="J128" i="47"/>
  <c r="T128" i="47" s="1"/>
  <c r="U128" i="47" s="1"/>
  <c r="J129" i="47"/>
  <c r="T129" i="47" s="1"/>
  <c r="U129" i="47" s="1"/>
  <c r="J130" i="47"/>
  <c r="T130" i="47" s="1"/>
  <c r="U130" i="47" s="1"/>
  <c r="J131" i="47"/>
  <c r="J132" i="47"/>
  <c r="J133" i="47"/>
  <c r="J134" i="47"/>
  <c r="J135" i="47"/>
  <c r="J136" i="47"/>
  <c r="J137" i="47"/>
  <c r="J138" i="47"/>
  <c r="J139" i="47"/>
  <c r="J140" i="47"/>
  <c r="T140" i="47" s="1"/>
  <c r="J141" i="47"/>
  <c r="T141" i="47" s="1"/>
  <c r="U141" i="47" s="1"/>
  <c r="J142" i="47"/>
  <c r="T142" i="47" s="1"/>
  <c r="U142" i="47" s="1"/>
  <c r="J87" i="47"/>
  <c r="T87" i="47" s="1"/>
  <c r="U87" i="47" s="1"/>
  <c r="S106" i="47"/>
  <c r="S107" i="47"/>
  <c r="S108" i="47"/>
  <c r="S109" i="47"/>
  <c r="S110" i="47"/>
  <c r="S105" i="47"/>
  <c r="Q107" i="47"/>
  <c r="Z107" i="47" s="1"/>
  <c r="P106" i="47"/>
  <c r="Q106" i="47" s="1"/>
  <c r="Z106" i="47" s="1"/>
  <c r="P107" i="47"/>
  <c r="P108" i="47"/>
  <c r="Q108" i="47" s="1"/>
  <c r="Z108" i="47" s="1"/>
  <c r="P109" i="47"/>
  <c r="Q109" i="47" s="1"/>
  <c r="Z109" i="47" s="1"/>
  <c r="P110" i="47"/>
  <c r="Q110" i="47" s="1"/>
  <c r="Z110" i="47" s="1"/>
  <c r="P105" i="47"/>
  <c r="Q105" i="47" s="1"/>
  <c r="V106" i="47"/>
  <c r="W106" i="47"/>
  <c r="X106" i="47"/>
  <c r="Y106" i="47"/>
  <c r="V107" i="47"/>
  <c r="W107" i="47"/>
  <c r="X107" i="47"/>
  <c r="Y107" i="47"/>
  <c r="V108" i="47"/>
  <c r="W108" i="47"/>
  <c r="X108" i="47"/>
  <c r="Y108" i="47"/>
  <c r="V109" i="47"/>
  <c r="W109" i="47"/>
  <c r="X109" i="47"/>
  <c r="Y109" i="47"/>
  <c r="E28" i="58"/>
  <c r="F28" i="58" s="1"/>
  <c r="F27" i="58"/>
  <c r="F26" i="58"/>
  <c r="F25" i="58"/>
  <c r="F24" i="58"/>
  <c r="F2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E5" i="58"/>
  <c r="F4" i="58"/>
  <c r="U108" i="50" l="1"/>
  <c r="U122" i="50"/>
  <c r="U107" i="50"/>
  <c r="Z98" i="50"/>
  <c r="AA129" i="57"/>
  <c r="AB129" i="57" s="1"/>
  <c r="AC129" i="57" s="1"/>
  <c r="Z129" i="57"/>
  <c r="Z89" i="57"/>
  <c r="AA89" i="57"/>
  <c r="AB89" i="57" s="1"/>
  <c r="AC89" i="57" s="1"/>
  <c r="U93" i="57"/>
  <c r="Z146" i="57"/>
  <c r="S94" i="57"/>
  <c r="U94" i="57" s="1"/>
  <c r="Z96" i="57"/>
  <c r="U148" i="57"/>
  <c r="U141" i="57"/>
  <c r="Z124" i="57"/>
  <c r="AA109" i="56"/>
  <c r="AB109" i="56" s="1"/>
  <c r="AC109" i="56" s="1"/>
  <c r="AA98" i="56"/>
  <c r="AB98" i="56" s="1"/>
  <c r="AC98" i="56" s="1"/>
  <c r="Z99" i="56"/>
  <c r="Z87" i="56"/>
  <c r="AA87" i="56"/>
  <c r="AB87" i="56" s="1"/>
  <c r="AC87" i="56" s="1"/>
  <c r="Z145" i="56"/>
  <c r="AA145" i="56"/>
  <c r="AB145" i="56" s="1"/>
  <c r="AC145" i="56" s="1"/>
  <c r="U135" i="56"/>
  <c r="U134" i="56"/>
  <c r="Z109" i="56"/>
  <c r="AA128" i="56"/>
  <c r="AB128" i="56" s="1"/>
  <c r="AC128" i="56" s="1"/>
  <c r="U98" i="56"/>
  <c r="U137" i="56"/>
  <c r="U114" i="56"/>
  <c r="U97" i="55"/>
  <c r="U144" i="55"/>
  <c r="U113" i="55"/>
  <c r="U119" i="55"/>
  <c r="AA151" i="55"/>
  <c r="AB151" i="55" s="1"/>
  <c r="AC151" i="55" s="1"/>
  <c r="U146" i="55"/>
  <c r="U132" i="55"/>
  <c r="U118" i="55"/>
  <c r="U112" i="55"/>
  <c r="P99" i="55"/>
  <c r="Q99" i="55" s="1"/>
  <c r="Z99" i="55" s="1"/>
  <c r="U148" i="55"/>
  <c r="U142" i="55"/>
  <c r="U131" i="55"/>
  <c r="U90" i="55"/>
  <c r="U150" i="55"/>
  <c r="U134" i="55"/>
  <c r="U130" i="55"/>
  <c r="U126" i="55"/>
  <c r="U114" i="55"/>
  <c r="U98" i="55"/>
  <c r="AA129" i="54"/>
  <c r="AB129" i="54" s="1"/>
  <c r="AC129" i="54" s="1"/>
  <c r="Z89" i="53"/>
  <c r="AA89" i="53"/>
  <c r="AB89" i="53" s="1"/>
  <c r="AC89" i="53" s="1"/>
  <c r="U106" i="53"/>
  <c r="U90" i="53"/>
  <c r="U110" i="53"/>
  <c r="U92" i="53"/>
  <c r="AA105" i="53"/>
  <c r="AB105" i="53" s="1"/>
  <c r="AC105" i="53" s="1"/>
  <c r="AA132" i="52"/>
  <c r="AB132" i="52" s="1"/>
  <c r="AC132" i="52" s="1"/>
  <c r="Z132" i="52"/>
  <c r="AA145" i="52"/>
  <c r="AB145" i="52" s="1"/>
  <c r="AC145" i="52" s="1"/>
  <c r="Z145" i="52"/>
  <c r="U133" i="52"/>
  <c r="U94" i="52"/>
  <c r="S146" i="52"/>
  <c r="U146" i="52" s="1"/>
  <c r="Z94" i="52"/>
  <c r="AA94" i="52"/>
  <c r="AB94" i="52" s="1"/>
  <c r="AC94" i="52" s="1"/>
  <c r="AA87" i="52"/>
  <c r="AB87" i="52" s="1"/>
  <c r="AC87" i="52" s="1"/>
  <c r="Z87" i="52"/>
  <c r="Z88" i="51"/>
  <c r="AA87" i="51"/>
  <c r="AB87" i="51" s="1"/>
  <c r="AC87" i="51" s="1"/>
  <c r="AA112" i="51"/>
  <c r="AB112" i="51" s="1"/>
  <c r="AC112" i="51" s="1"/>
  <c r="AA105" i="51"/>
  <c r="AB105" i="51" s="1"/>
  <c r="AC105" i="51" s="1"/>
  <c r="P114" i="51"/>
  <c r="Q114" i="51" s="1"/>
  <c r="Z114" i="51" s="1"/>
  <c r="U90" i="51"/>
  <c r="Z105" i="51"/>
  <c r="U89" i="51"/>
  <c r="U95" i="51"/>
  <c r="U88" i="51"/>
  <c r="AA94" i="51"/>
  <c r="AB94" i="51" s="1"/>
  <c r="AC94" i="51" s="1"/>
  <c r="AA146" i="49"/>
  <c r="AB146" i="49" s="1"/>
  <c r="AC146" i="49" s="1"/>
  <c r="Z146" i="49"/>
  <c r="AA131" i="49"/>
  <c r="AB131" i="49" s="1"/>
  <c r="AC131" i="49" s="1"/>
  <c r="Z131" i="49"/>
  <c r="U146" i="49"/>
  <c r="AA111" i="49"/>
  <c r="AB111" i="49" s="1"/>
  <c r="AC111" i="49" s="1"/>
  <c r="Z111" i="49"/>
  <c r="U113" i="49"/>
  <c r="U109" i="49"/>
  <c r="U111" i="49"/>
  <c r="R86" i="52"/>
  <c r="R86" i="53" s="1"/>
  <c r="R93" i="51"/>
  <c r="R102" i="51" s="1"/>
  <c r="R111" i="51" s="1"/>
  <c r="Z139" i="48"/>
  <c r="AA134" i="48"/>
  <c r="AB134" i="48" s="1"/>
  <c r="AC134" i="48" s="1"/>
  <c r="Z134" i="48"/>
  <c r="Z90" i="48"/>
  <c r="P140" i="48"/>
  <c r="Q140" i="48" s="1"/>
  <c r="Z140" i="48" s="1"/>
  <c r="P93" i="51"/>
  <c r="P102" i="51" s="1"/>
  <c r="P111" i="51" s="1"/>
  <c r="P86" i="52"/>
  <c r="P86" i="53" s="1"/>
  <c r="Q127" i="54"/>
  <c r="Q86" i="56" s="1"/>
  <c r="Q104" i="53"/>
  <c r="V127" i="54"/>
  <c r="V86" i="56" s="1"/>
  <c r="V104" i="53"/>
  <c r="T86" i="52"/>
  <c r="T86" i="53" s="1"/>
  <c r="T93" i="51"/>
  <c r="T102" i="51" s="1"/>
  <c r="T111" i="51" s="1"/>
  <c r="Z139" i="47"/>
  <c r="AA139" i="47"/>
  <c r="AB139" i="47" s="1"/>
  <c r="AC139" i="47" s="1"/>
  <c r="AA105" i="47"/>
  <c r="AB105" i="47" s="1"/>
  <c r="AC105" i="47" s="1"/>
  <c r="Z114" i="47"/>
  <c r="U127" i="47"/>
  <c r="Q93" i="51"/>
  <c r="Q102" i="51" s="1"/>
  <c r="Q111" i="51" s="1"/>
  <c r="Y86" i="52"/>
  <c r="Y86" i="53" s="1"/>
  <c r="W98" i="49"/>
  <c r="W86" i="51" s="1"/>
  <c r="W113" i="48"/>
  <c r="S98" i="49"/>
  <c r="S86" i="51" s="1"/>
  <c r="S113" i="48"/>
  <c r="X98" i="49"/>
  <c r="X86" i="51" s="1"/>
  <c r="X113" i="48"/>
  <c r="U86" i="52"/>
  <c r="U86" i="53" s="1"/>
  <c r="Z105" i="47"/>
  <c r="V93" i="51"/>
  <c r="V102" i="51" s="1"/>
  <c r="V111" i="51" s="1"/>
  <c r="U118" i="47"/>
  <c r="U114" i="47"/>
  <c r="AA127" i="47"/>
  <c r="AB127" i="47" s="1"/>
  <c r="AC127" i="47" s="1"/>
  <c r="Z127" i="47"/>
  <c r="Q113" i="48"/>
  <c r="AA106" i="49"/>
  <c r="AB106" i="49" s="1"/>
  <c r="AC106" i="49" s="1"/>
  <c r="Z106" i="49"/>
  <c r="AA118" i="50"/>
  <c r="AB118" i="50" s="1"/>
  <c r="AC118" i="50" s="1"/>
  <c r="Z123" i="50"/>
  <c r="Z107" i="50"/>
  <c r="AA106" i="50"/>
  <c r="AB106" i="50" s="1"/>
  <c r="AC106" i="50" s="1"/>
  <c r="U133" i="55"/>
  <c r="AA125" i="55"/>
  <c r="AB125" i="55" s="1"/>
  <c r="AC125" i="55" s="1"/>
  <c r="AA112" i="55"/>
  <c r="AB112" i="55" s="1"/>
  <c r="AC112" i="55" s="1"/>
  <c r="AA87" i="55"/>
  <c r="AB87" i="55" s="1"/>
  <c r="AC87" i="55" s="1"/>
  <c r="Z89" i="55"/>
  <c r="U154" i="55"/>
  <c r="U138" i="55"/>
  <c r="U152" i="55"/>
  <c r="U136" i="55"/>
  <c r="U124" i="55"/>
  <c r="U116" i="55"/>
  <c r="U156" i="55"/>
  <c r="U140" i="55"/>
  <c r="U128" i="55"/>
  <c r="AA94" i="55"/>
  <c r="AB94" i="55" s="1"/>
  <c r="AC94" i="55" s="1"/>
  <c r="Z98" i="55"/>
  <c r="U147" i="57"/>
  <c r="U105" i="53"/>
  <c r="U108" i="53"/>
  <c r="U112" i="51"/>
  <c r="U94" i="51"/>
  <c r="U87" i="51"/>
  <c r="AA139" i="48" l="1"/>
  <c r="AB139" i="48" s="1"/>
  <c r="AC139" i="48" s="1"/>
  <c r="R127" i="54"/>
  <c r="R86" i="56" s="1"/>
  <c r="R104" i="53"/>
  <c r="X86" i="52"/>
  <c r="X86" i="53" s="1"/>
  <c r="X93" i="51"/>
  <c r="X102" i="51" s="1"/>
  <c r="X111" i="51" s="1"/>
  <c r="W93" i="51"/>
  <c r="W102" i="51" s="1"/>
  <c r="W111" i="51" s="1"/>
  <c r="W86" i="52"/>
  <c r="W86" i="53" s="1"/>
  <c r="Y104" i="53"/>
  <c r="Y127" i="54"/>
  <c r="Y86" i="56" s="1"/>
  <c r="T104" i="53"/>
  <c r="T127" i="54"/>
  <c r="T86" i="56" s="1"/>
  <c r="Q86" i="57"/>
  <c r="Q86" i="55"/>
  <c r="Q93" i="55" s="1"/>
  <c r="Q111" i="55" s="1"/>
  <c r="Q122" i="55" s="1"/>
  <c r="U104" i="53"/>
  <c r="U127" i="54"/>
  <c r="U86" i="56" s="1"/>
  <c r="S93" i="51"/>
  <c r="S102" i="51" s="1"/>
  <c r="S111" i="51" s="1"/>
  <c r="S86" i="52"/>
  <c r="S86" i="53" s="1"/>
  <c r="P127" i="54"/>
  <c r="P86" i="56" s="1"/>
  <c r="P104" i="53"/>
  <c r="V86" i="55"/>
  <c r="V93" i="55" s="1"/>
  <c r="V111" i="55" s="1"/>
  <c r="V122" i="55" s="1"/>
  <c r="V86" i="57"/>
  <c r="V113" i="47"/>
  <c r="V124" i="47" s="1"/>
  <c r="P113" i="47"/>
  <c r="P124" i="47" s="1"/>
  <c r="Q104" i="47"/>
  <c r="Q113" i="47" s="1"/>
  <c r="Q124" i="47" s="1"/>
  <c r="R104" i="47"/>
  <c r="R113" i="47" s="1"/>
  <c r="R124" i="47" s="1"/>
  <c r="S104" i="47"/>
  <c r="S113" i="47" s="1"/>
  <c r="S124" i="47" s="1"/>
  <c r="T104" i="47"/>
  <c r="T113" i="47" s="1"/>
  <c r="T124" i="47" s="1"/>
  <c r="U104" i="47"/>
  <c r="U113" i="47" s="1"/>
  <c r="U124" i="47" s="1"/>
  <c r="V104" i="47"/>
  <c r="W104" i="47"/>
  <c r="W113" i="47" s="1"/>
  <c r="W124" i="47" s="1"/>
  <c r="X104" i="47"/>
  <c r="X113" i="47" s="1"/>
  <c r="X124" i="47" s="1"/>
  <c r="Y104" i="47"/>
  <c r="Y113" i="47" s="1"/>
  <c r="Y124" i="47" s="1"/>
  <c r="P104" i="47"/>
  <c r="Q95" i="47"/>
  <c r="R95" i="47"/>
  <c r="S95" i="47"/>
  <c r="T95" i="47"/>
  <c r="U95" i="47"/>
  <c r="V95" i="47"/>
  <c r="W95" i="47"/>
  <c r="X95" i="47"/>
  <c r="Y95" i="47"/>
  <c r="P95" i="47"/>
  <c r="N84" i="47"/>
  <c r="R86" i="57" l="1"/>
  <c r="R86" i="55"/>
  <c r="R93" i="55" s="1"/>
  <c r="R111" i="55" s="1"/>
  <c r="R122" i="55" s="1"/>
  <c r="V95" i="50"/>
  <c r="V104" i="50" s="1"/>
  <c r="V115" i="50" s="1"/>
  <c r="V109" i="57"/>
  <c r="V144" i="57" s="1"/>
  <c r="S127" i="54"/>
  <c r="S86" i="56" s="1"/>
  <c r="S104" i="53"/>
  <c r="Y86" i="57"/>
  <c r="Y86" i="55"/>
  <c r="Y93" i="55" s="1"/>
  <c r="Y111" i="55" s="1"/>
  <c r="Y122" i="55" s="1"/>
  <c r="Q109" i="57"/>
  <c r="Q144" i="57" s="1"/>
  <c r="Q95" i="50"/>
  <c r="Q104" i="50" s="1"/>
  <c r="Q115" i="50" s="1"/>
  <c r="X104" i="53"/>
  <c r="X127" i="54"/>
  <c r="X86" i="56" s="1"/>
  <c r="U86" i="55"/>
  <c r="U93" i="55" s="1"/>
  <c r="U111" i="55" s="1"/>
  <c r="U122" i="55" s="1"/>
  <c r="U86" i="57"/>
  <c r="T86" i="57"/>
  <c r="T86" i="55"/>
  <c r="T93" i="55" s="1"/>
  <c r="T111" i="55" s="1"/>
  <c r="T122" i="55" s="1"/>
  <c r="W127" i="54"/>
  <c r="W86" i="56" s="1"/>
  <c r="W104" i="53"/>
  <c r="P86" i="55"/>
  <c r="P93" i="55" s="1"/>
  <c r="P111" i="55" s="1"/>
  <c r="P122" i="55" s="1"/>
  <c r="P86" i="57"/>
  <c r="C148" i="57"/>
  <c r="W148" i="57" s="1"/>
  <c r="B148" i="57"/>
  <c r="V148" i="57" s="1"/>
  <c r="E148" i="57"/>
  <c r="Y148" i="57" s="1"/>
  <c r="D148" i="57"/>
  <c r="X148" i="57" s="1"/>
  <c r="E147" i="57"/>
  <c r="Y147" i="57" s="1"/>
  <c r="D147" i="57"/>
  <c r="X147" i="57" s="1"/>
  <c r="C147" i="57"/>
  <c r="W147" i="57" s="1"/>
  <c r="B147" i="57"/>
  <c r="V147" i="57" s="1"/>
  <c r="C146" i="57"/>
  <c r="W146" i="57" s="1"/>
  <c r="B146" i="57"/>
  <c r="V146" i="57" s="1"/>
  <c r="E146" i="57"/>
  <c r="Y146" i="57" s="1"/>
  <c r="D146" i="57"/>
  <c r="X146" i="57" s="1"/>
  <c r="E145" i="57"/>
  <c r="Y145" i="57" s="1"/>
  <c r="D145" i="57"/>
  <c r="X145" i="57" s="1"/>
  <c r="C145" i="57"/>
  <c r="W145" i="57" s="1"/>
  <c r="B145" i="57"/>
  <c r="V145" i="57" s="1"/>
  <c r="C144" i="57"/>
  <c r="D144" i="57"/>
  <c r="E144" i="57"/>
  <c r="F144" i="57"/>
  <c r="G144" i="57"/>
  <c r="H144" i="57"/>
  <c r="I144" i="57"/>
  <c r="K144" i="57"/>
  <c r="L144" i="57"/>
  <c r="M144" i="57"/>
  <c r="N144" i="57"/>
  <c r="O144" i="57"/>
  <c r="B144" i="57"/>
  <c r="C140" i="57"/>
  <c r="W140" i="57" s="1"/>
  <c r="B140" i="57"/>
  <c r="V140" i="57" s="1"/>
  <c r="E140" i="57"/>
  <c r="Y140" i="57" s="1"/>
  <c r="D140" i="57"/>
  <c r="X140" i="57" s="1"/>
  <c r="E141" i="57"/>
  <c r="Y141" i="57" s="1"/>
  <c r="D141" i="57"/>
  <c r="X141" i="57" s="1"/>
  <c r="C141" i="57"/>
  <c r="W141" i="57" s="1"/>
  <c r="B141" i="57"/>
  <c r="V141" i="57" s="1"/>
  <c r="C138" i="57"/>
  <c r="W138" i="57" s="1"/>
  <c r="B138" i="57"/>
  <c r="V138" i="57" s="1"/>
  <c r="E138" i="57"/>
  <c r="Y138" i="57" s="1"/>
  <c r="D138" i="57"/>
  <c r="X138" i="57" s="1"/>
  <c r="E139" i="57"/>
  <c r="Y139" i="57" s="1"/>
  <c r="D139" i="57"/>
  <c r="X139" i="57" s="1"/>
  <c r="C139" i="57"/>
  <c r="W139" i="57" s="1"/>
  <c r="B139" i="57"/>
  <c r="V139" i="57" s="1"/>
  <c r="E135" i="57"/>
  <c r="Y135" i="57" s="1"/>
  <c r="D135" i="57"/>
  <c r="X135" i="57" s="1"/>
  <c r="C135" i="57"/>
  <c r="W135" i="57" s="1"/>
  <c r="B135" i="57"/>
  <c r="V135" i="57" s="1"/>
  <c r="C134" i="57"/>
  <c r="W134" i="57" s="1"/>
  <c r="B134" i="57"/>
  <c r="V134" i="57" s="1"/>
  <c r="E134" i="57"/>
  <c r="Y134" i="57" s="1"/>
  <c r="D134" i="57"/>
  <c r="X134" i="57" s="1"/>
  <c r="C136" i="57"/>
  <c r="W136" i="57" s="1"/>
  <c r="B136" i="57"/>
  <c r="V136" i="57" s="1"/>
  <c r="E136" i="57"/>
  <c r="Y136" i="57" s="1"/>
  <c r="D136" i="57"/>
  <c r="X136" i="57" s="1"/>
  <c r="E137" i="57"/>
  <c r="Y137" i="57" s="1"/>
  <c r="D137" i="57"/>
  <c r="X137" i="57" s="1"/>
  <c r="C137" i="57"/>
  <c r="W137" i="57" s="1"/>
  <c r="B137" i="57"/>
  <c r="V137" i="57" s="1"/>
  <c r="E133" i="57"/>
  <c r="Y133" i="57" s="1"/>
  <c r="D133" i="57"/>
  <c r="X133" i="57" s="1"/>
  <c r="C133" i="57"/>
  <c r="W133" i="57" s="1"/>
  <c r="B133" i="57"/>
  <c r="V133" i="57" s="1"/>
  <c r="C132" i="57"/>
  <c r="W132" i="57" s="1"/>
  <c r="B132" i="57"/>
  <c r="V132" i="57" s="1"/>
  <c r="E132" i="57"/>
  <c r="Y132" i="57" s="1"/>
  <c r="D132" i="57"/>
  <c r="X132" i="57" s="1"/>
  <c r="C130" i="57"/>
  <c r="W130" i="57" s="1"/>
  <c r="B130" i="57"/>
  <c r="V130" i="57" s="1"/>
  <c r="E130" i="57"/>
  <c r="Y130" i="57" s="1"/>
  <c r="D130" i="57"/>
  <c r="X130" i="57" s="1"/>
  <c r="E131" i="57"/>
  <c r="Y131" i="57" s="1"/>
  <c r="D131" i="57"/>
  <c r="X131" i="57" s="1"/>
  <c r="C131" i="57"/>
  <c r="W131" i="57" s="1"/>
  <c r="B131" i="57"/>
  <c r="V131" i="57" s="1"/>
  <c r="C128" i="57"/>
  <c r="B128" i="57"/>
  <c r="E128" i="57"/>
  <c r="D128" i="57"/>
  <c r="E129" i="57"/>
  <c r="Y129" i="57" s="1"/>
  <c r="D129" i="57"/>
  <c r="X129" i="57" s="1"/>
  <c r="C129" i="57"/>
  <c r="W129" i="57" s="1"/>
  <c r="B129" i="57"/>
  <c r="V129" i="57" s="1"/>
  <c r="E127" i="57"/>
  <c r="Y127" i="57" s="1"/>
  <c r="D127" i="57"/>
  <c r="X127" i="57" s="1"/>
  <c r="C127" i="57"/>
  <c r="W127" i="57" s="1"/>
  <c r="B127" i="57"/>
  <c r="V127" i="57" s="1"/>
  <c r="C126" i="57"/>
  <c r="W126" i="57" s="1"/>
  <c r="B126" i="57"/>
  <c r="V126" i="57" s="1"/>
  <c r="E126" i="57"/>
  <c r="Y126" i="57" s="1"/>
  <c r="D126" i="57"/>
  <c r="X126" i="57" s="1"/>
  <c r="E125" i="57"/>
  <c r="Y125" i="57" s="1"/>
  <c r="D125" i="57"/>
  <c r="X125" i="57" s="1"/>
  <c r="C125" i="57"/>
  <c r="W125" i="57" s="1"/>
  <c r="B125" i="57"/>
  <c r="V125" i="57" s="1"/>
  <c r="C124" i="57"/>
  <c r="W124" i="57" s="1"/>
  <c r="B124" i="57"/>
  <c r="V124" i="57" s="1"/>
  <c r="E124" i="57"/>
  <c r="Y124" i="57" s="1"/>
  <c r="D124" i="57"/>
  <c r="X124" i="57" s="1"/>
  <c r="C120" i="57"/>
  <c r="W120" i="57" s="1"/>
  <c r="B120" i="57"/>
  <c r="V120" i="57" s="1"/>
  <c r="E120" i="57"/>
  <c r="Y120" i="57" s="1"/>
  <c r="D120" i="57"/>
  <c r="X120" i="57" s="1"/>
  <c r="E121" i="57"/>
  <c r="Y121" i="57" s="1"/>
  <c r="D121" i="57"/>
  <c r="X121" i="57" s="1"/>
  <c r="C121" i="57"/>
  <c r="W121" i="57" s="1"/>
  <c r="B121" i="57"/>
  <c r="V121" i="57" s="1"/>
  <c r="C122" i="57"/>
  <c r="W122" i="57" s="1"/>
  <c r="B122" i="57"/>
  <c r="V122" i="57" s="1"/>
  <c r="E122" i="57"/>
  <c r="Y122" i="57" s="1"/>
  <c r="D122" i="57"/>
  <c r="X122" i="57" s="1"/>
  <c r="E123" i="57"/>
  <c r="Y123" i="57" s="1"/>
  <c r="D123" i="57"/>
  <c r="X123" i="57" s="1"/>
  <c r="C123" i="57"/>
  <c r="W123" i="57" s="1"/>
  <c r="B123" i="57"/>
  <c r="V123" i="57" s="1"/>
  <c r="E119" i="57"/>
  <c r="Y119" i="57" s="1"/>
  <c r="D119" i="57"/>
  <c r="X119" i="57" s="1"/>
  <c r="C119" i="57"/>
  <c r="W119" i="57" s="1"/>
  <c r="B119" i="57"/>
  <c r="V119" i="57" s="1"/>
  <c r="C118" i="57"/>
  <c r="W118" i="57" s="1"/>
  <c r="B118" i="57"/>
  <c r="V118" i="57" s="1"/>
  <c r="E118" i="57"/>
  <c r="Y118" i="57" s="1"/>
  <c r="D118" i="57"/>
  <c r="X118" i="57" s="1"/>
  <c r="C116" i="57"/>
  <c r="W116" i="57" s="1"/>
  <c r="B116" i="57"/>
  <c r="V116" i="57" s="1"/>
  <c r="E116" i="57"/>
  <c r="Y116" i="57" s="1"/>
  <c r="D116" i="57"/>
  <c r="X116" i="57" s="1"/>
  <c r="E117" i="57"/>
  <c r="Y117" i="57" s="1"/>
  <c r="D117" i="57"/>
  <c r="X117" i="57" s="1"/>
  <c r="C117" i="57"/>
  <c r="W117" i="57" s="1"/>
  <c r="B117" i="57"/>
  <c r="V117" i="57" s="1"/>
  <c r="E115" i="57"/>
  <c r="Y115" i="57" s="1"/>
  <c r="D115" i="57"/>
  <c r="X115" i="57" s="1"/>
  <c r="C115" i="57"/>
  <c r="W115" i="57" s="1"/>
  <c r="B115" i="57"/>
  <c r="V115" i="57" s="1"/>
  <c r="C114" i="57"/>
  <c r="W114" i="57" s="1"/>
  <c r="B114" i="57"/>
  <c r="V114" i="57" s="1"/>
  <c r="E114" i="57"/>
  <c r="Y114" i="57" s="1"/>
  <c r="D114" i="57"/>
  <c r="X114" i="57" s="1"/>
  <c r="C112" i="57"/>
  <c r="W112" i="57" s="1"/>
  <c r="B112" i="57"/>
  <c r="V112" i="57" s="1"/>
  <c r="E112" i="57"/>
  <c r="Y112" i="57" s="1"/>
  <c r="D112" i="57"/>
  <c r="X112" i="57" s="1"/>
  <c r="E113" i="57"/>
  <c r="Y113" i="57" s="1"/>
  <c r="D113" i="57"/>
  <c r="X113" i="57" s="1"/>
  <c r="C113" i="57"/>
  <c r="W113" i="57" s="1"/>
  <c r="B113" i="57"/>
  <c r="V113" i="57" s="1"/>
  <c r="E111" i="57"/>
  <c r="Y111" i="57" s="1"/>
  <c r="D111" i="57"/>
  <c r="X111" i="57" s="1"/>
  <c r="C111" i="57"/>
  <c r="W111" i="57" s="1"/>
  <c r="B111" i="57"/>
  <c r="V111" i="57" s="1"/>
  <c r="C110" i="57"/>
  <c r="W110" i="57" s="1"/>
  <c r="B110" i="57"/>
  <c r="V110" i="57" s="1"/>
  <c r="E110" i="57"/>
  <c r="Y110" i="57" s="1"/>
  <c r="D110" i="57"/>
  <c r="X110" i="57" s="1"/>
  <c r="C109" i="57"/>
  <c r="D109" i="57"/>
  <c r="E109" i="57"/>
  <c r="F109" i="57"/>
  <c r="G109" i="57"/>
  <c r="H109" i="57"/>
  <c r="I109" i="57"/>
  <c r="K109" i="57"/>
  <c r="L109" i="57"/>
  <c r="M109" i="57"/>
  <c r="N109" i="57"/>
  <c r="O109" i="57"/>
  <c r="B109" i="57"/>
  <c r="C106" i="57"/>
  <c r="W106" i="57" s="1"/>
  <c r="B106" i="57"/>
  <c r="V106" i="57" s="1"/>
  <c r="E106" i="57"/>
  <c r="Y106" i="57" s="1"/>
  <c r="D106" i="57"/>
  <c r="X106" i="57" s="1"/>
  <c r="E105" i="57"/>
  <c r="Y105" i="57" s="1"/>
  <c r="D105" i="57"/>
  <c r="X105" i="57" s="1"/>
  <c r="C105" i="57"/>
  <c r="W105" i="57" s="1"/>
  <c r="B105" i="57"/>
  <c r="V105" i="57" s="1"/>
  <c r="C104" i="57"/>
  <c r="W104" i="57" s="1"/>
  <c r="B104" i="57"/>
  <c r="V104" i="57" s="1"/>
  <c r="E104" i="57"/>
  <c r="Y104" i="57" s="1"/>
  <c r="D104" i="57"/>
  <c r="X104" i="57" s="1"/>
  <c r="E103" i="57"/>
  <c r="Y103" i="57" s="1"/>
  <c r="D103" i="57"/>
  <c r="X103" i="57" s="1"/>
  <c r="C103" i="57"/>
  <c r="W103" i="57" s="1"/>
  <c r="B103" i="57"/>
  <c r="V103" i="57" s="1"/>
  <c r="C102" i="57"/>
  <c r="W102" i="57" s="1"/>
  <c r="B102" i="57"/>
  <c r="V102" i="57" s="1"/>
  <c r="E102" i="57"/>
  <c r="Y102" i="57" s="1"/>
  <c r="D102" i="57"/>
  <c r="X102" i="57" s="1"/>
  <c r="E101" i="57"/>
  <c r="Y101" i="57" s="1"/>
  <c r="D101" i="57"/>
  <c r="X101" i="57" s="1"/>
  <c r="C101" i="57"/>
  <c r="W101" i="57" s="1"/>
  <c r="B101" i="57"/>
  <c r="V101" i="57" s="1"/>
  <c r="C100" i="57"/>
  <c r="W100" i="57" s="1"/>
  <c r="B100" i="57"/>
  <c r="V100" i="57" s="1"/>
  <c r="E100" i="57"/>
  <c r="Y100" i="57" s="1"/>
  <c r="D100" i="57"/>
  <c r="X100" i="57" s="1"/>
  <c r="E99" i="57"/>
  <c r="Y99" i="57" s="1"/>
  <c r="D99" i="57"/>
  <c r="X99" i="57" s="1"/>
  <c r="C99" i="57"/>
  <c r="W99" i="57" s="1"/>
  <c r="B99" i="57"/>
  <c r="V99" i="57" s="1"/>
  <c r="C98" i="57"/>
  <c r="W98" i="57" s="1"/>
  <c r="B98" i="57"/>
  <c r="V98" i="57" s="1"/>
  <c r="E98" i="57"/>
  <c r="Y98" i="57" s="1"/>
  <c r="D98" i="57"/>
  <c r="X98" i="57" s="1"/>
  <c r="C96" i="57"/>
  <c r="W96" i="57" s="1"/>
  <c r="B96" i="57"/>
  <c r="V96" i="57" s="1"/>
  <c r="E96" i="57"/>
  <c r="Y96" i="57" s="1"/>
  <c r="D96" i="57"/>
  <c r="X96" i="57" s="1"/>
  <c r="E97" i="57"/>
  <c r="Y97" i="57" s="1"/>
  <c r="D97" i="57"/>
  <c r="X97" i="57" s="1"/>
  <c r="C97" i="57"/>
  <c r="W97" i="57" s="1"/>
  <c r="B97" i="57"/>
  <c r="V97" i="57" s="1"/>
  <c r="E95" i="57"/>
  <c r="D95" i="57"/>
  <c r="C95" i="57"/>
  <c r="B95" i="57"/>
  <c r="C94" i="57"/>
  <c r="W94" i="57" s="1"/>
  <c r="B94" i="57"/>
  <c r="V94" i="57" s="1"/>
  <c r="E94" i="57"/>
  <c r="Y94" i="57" s="1"/>
  <c r="D94" i="57"/>
  <c r="X94" i="57" s="1"/>
  <c r="E93" i="57"/>
  <c r="Y93" i="57" s="1"/>
  <c r="D93" i="57"/>
  <c r="X93" i="57" s="1"/>
  <c r="C93" i="57"/>
  <c r="W93" i="57" s="1"/>
  <c r="B93" i="57"/>
  <c r="V93" i="57" s="1"/>
  <c r="C92" i="57"/>
  <c r="W92" i="57" s="1"/>
  <c r="B92" i="57"/>
  <c r="V92" i="57" s="1"/>
  <c r="E92" i="57"/>
  <c r="Y92" i="57" s="1"/>
  <c r="D92" i="57"/>
  <c r="X92" i="57" s="1"/>
  <c r="E91" i="57"/>
  <c r="Y91" i="57" s="1"/>
  <c r="D91" i="57"/>
  <c r="X91" i="57" s="1"/>
  <c r="C91" i="57"/>
  <c r="W91" i="57" s="1"/>
  <c r="B91" i="57"/>
  <c r="V91" i="57" s="1"/>
  <c r="C90" i="57"/>
  <c r="W90" i="57" s="1"/>
  <c r="B90" i="57"/>
  <c r="V90" i="57" s="1"/>
  <c r="E90" i="57"/>
  <c r="Y90" i="57" s="1"/>
  <c r="D90" i="57"/>
  <c r="X90" i="57" s="1"/>
  <c r="E89" i="57"/>
  <c r="Y89" i="57" s="1"/>
  <c r="D89" i="57"/>
  <c r="X89" i="57" s="1"/>
  <c r="C89" i="57"/>
  <c r="W89" i="57" s="1"/>
  <c r="B89" i="57"/>
  <c r="V89" i="57" s="1"/>
  <c r="C88" i="57"/>
  <c r="B88" i="57"/>
  <c r="E88" i="57"/>
  <c r="D88" i="57"/>
  <c r="E87" i="57"/>
  <c r="D87" i="57"/>
  <c r="C87" i="57"/>
  <c r="B87" i="57"/>
  <c r="C86" i="57"/>
  <c r="D86" i="57"/>
  <c r="E86" i="57"/>
  <c r="F86" i="57"/>
  <c r="G86" i="57"/>
  <c r="H86" i="57"/>
  <c r="I86" i="57"/>
  <c r="K86" i="57"/>
  <c r="L86" i="57"/>
  <c r="M86" i="57"/>
  <c r="N86" i="57"/>
  <c r="O86" i="57"/>
  <c r="B86" i="57"/>
  <c r="C155" i="56"/>
  <c r="B155" i="56"/>
  <c r="E155" i="56"/>
  <c r="D155" i="56"/>
  <c r="C153" i="56"/>
  <c r="B153" i="56"/>
  <c r="E153" i="56"/>
  <c r="D153" i="56"/>
  <c r="E154" i="56"/>
  <c r="D154" i="56"/>
  <c r="C154" i="56"/>
  <c r="B154" i="56"/>
  <c r="E152" i="56"/>
  <c r="D152" i="56"/>
  <c r="C152" i="56"/>
  <c r="B152" i="56"/>
  <c r="C151" i="56"/>
  <c r="B151" i="56"/>
  <c r="E151" i="56"/>
  <c r="D151" i="56"/>
  <c r="E150" i="56"/>
  <c r="D150" i="56"/>
  <c r="C150" i="56"/>
  <c r="B150" i="56"/>
  <c r="C149" i="56"/>
  <c r="B149" i="56"/>
  <c r="E149" i="56"/>
  <c r="D149" i="56"/>
  <c r="C147" i="56"/>
  <c r="W147" i="56" s="1"/>
  <c r="B147" i="56"/>
  <c r="V147" i="56" s="1"/>
  <c r="E147" i="56"/>
  <c r="Y147" i="56" s="1"/>
  <c r="D147" i="56"/>
  <c r="X147" i="56" s="1"/>
  <c r="E148" i="56"/>
  <c r="Y148" i="56" s="1"/>
  <c r="D148" i="56"/>
  <c r="X148" i="56" s="1"/>
  <c r="C148" i="56"/>
  <c r="W148" i="56" s="1"/>
  <c r="B148" i="56"/>
  <c r="V148" i="56" s="1"/>
  <c r="E142" i="56"/>
  <c r="Y142" i="56" s="1"/>
  <c r="D142" i="56"/>
  <c r="X142" i="56" s="1"/>
  <c r="C142" i="56"/>
  <c r="W142" i="56" s="1"/>
  <c r="B142" i="56"/>
  <c r="V142" i="56" s="1"/>
  <c r="C141" i="56"/>
  <c r="W141" i="56" s="1"/>
  <c r="B141" i="56"/>
  <c r="V141" i="56" s="1"/>
  <c r="E141" i="56"/>
  <c r="Y141" i="56" s="1"/>
  <c r="D141" i="56"/>
  <c r="X141" i="56" s="1"/>
  <c r="E140" i="56"/>
  <c r="Y140" i="56" s="1"/>
  <c r="D140" i="56"/>
  <c r="X140" i="56" s="1"/>
  <c r="C140" i="56"/>
  <c r="W140" i="56" s="1"/>
  <c r="B140" i="56"/>
  <c r="V140" i="56" s="1"/>
  <c r="C139" i="56"/>
  <c r="W139" i="56" s="1"/>
  <c r="B139" i="56"/>
  <c r="V139" i="56" s="1"/>
  <c r="E139" i="56"/>
  <c r="Y139" i="56" s="1"/>
  <c r="D139" i="56"/>
  <c r="X139" i="56" s="1"/>
  <c r="E138" i="56"/>
  <c r="D138" i="56"/>
  <c r="C138" i="56"/>
  <c r="B138" i="56"/>
  <c r="C143" i="56"/>
  <c r="W143" i="56" s="1"/>
  <c r="B143" i="56"/>
  <c r="V143" i="56" s="1"/>
  <c r="E143" i="56"/>
  <c r="Y143" i="56" s="1"/>
  <c r="D143" i="56"/>
  <c r="X143" i="56" s="1"/>
  <c r="E144" i="56"/>
  <c r="Y144" i="56" s="1"/>
  <c r="D144" i="56"/>
  <c r="X144" i="56" s="1"/>
  <c r="C144" i="56"/>
  <c r="W144" i="56" s="1"/>
  <c r="B144" i="56"/>
  <c r="V144" i="56" s="1"/>
  <c r="C145" i="56"/>
  <c r="W145" i="56" s="1"/>
  <c r="B145" i="56"/>
  <c r="V145" i="56" s="1"/>
  <c r="E145" i="56"/>
  <c r="Y145" i="56" s="1"/>
  <c r="D145" i="56"/>
  <c r="X145" i="56" s="1"/>
  <c r="E146" i="56"/>
  <c r="Y146" i="56" s="1"/>
  <c r="D146" i="56"/>
  <c r="X146" i="56" s="1"/>
  <c r="C146" i="56"/>
  <c r="W146" i="56" s="1"/>
  <c r="B146" i="56"/>
  <c r="V146" i="56" s="1"/>
  <c r="C137" i="56"/>
  <c r="W137" i="56" s="1"/>
  <c r="B137" i="56"/>
  <c r="V137" i="56" s="1"/>
  <c r="E137" i="56"/>
  <c r="Y137" i="56" s="1"/>
  <c r="D137" i="56"/>
  <c r="X137" i="56" s="1"/>
  <c r="E136" i="56"/>
  <c r="Y136" i="56" s="1"/>
  <c r="D136" i="56"/>
  <c r="X136" i="56" s="1"/>
  <c r="C136" i="56"/>
  <c r="W136" i="56" s="1"/>
  <c r="B136" i="56"/>
  <c r="V136" i="56" s="1"/>
  <c r="C135" i="56"/>
  <c r="W135" i="56" s="1"/>
  <c r="B135" i="56"/>
  <c r="V135" i="56" s="1"/>
  <c r="E135" i="56"/>
  <c r="Y135" i="56" s="1"/>
  <c r="D135" i="56"/>
  <c r="X135" i="56" s="1"/>
  <c r="E134" i="56"/>
  <c r="Y134" i="56" s="1"/>
  <c r="D134" i="56"/>
  <c r="X134" i="56" s="1"/>
  <c r="C134" i="56"/>
  <c r="W134" i="56" s="1"/>
  <c r="B134" i="56"/>
  <c r="V134" i="56" s="1"/>
  <c r="C133" i="56"/>
  <c r="W133" i="56" s="1"/>
  <c r="B133" i="56"/>
  <c r="V133" i="56" s="1"/>
  <c r="E133" i="56"/>
  <c r="Y133" i="56" s="1"/>
  <c r="D133" i="56"/>
  <c r="X133" i="56" s="1"/>
  <c r="E132" i="56"/>
  <c r="Y132" i="56" s="1"/>
  <c r="D132" i="56"/>
  <c r="X132" i="56" s="1"/>
  <c r="C132" i="56"/>
  <c r="W132" i="56" s="1"/>
  <c r="B132" i="56"/>
  <c r="V132" i="56" s="1"/>
  <c r="C131" i="56"/>
  <c r="W131" i="56" s="1"/>
  <c r="B131" i="56"/>
  <c r="V131" i="56" s="1"/>
  <c r="E131" i="56"/>
  <c r="Y131" i="56" s="1"/>
  <c r="D131" i="56"/>
  <c r="X131" i="56" s="1"/>
  <c r="E130" i="56"/>
  <c r="Y130" i="56" s="1"/>
  <c r="D130" i="56"/>
  <c r="X130" i="56" s="1"/>
  <c r="C130" i="56"/>
  <c r="W130" i="56" s="1"/>
  <c r="B130" i="56"/>
  <c r="V130" i="56" s="1"/>
  <c r="C129" i="56"/>
  <c r="W129" i="56" s="1"/>
  <c r="B129" i="56"/>
  <c r="V129" i="56" s="1"/>
  <c r="E129" i="56"/>
  <c r="Y129" i="56" s="1"/>
  <c r="D129" i="56"/>
  <c r="X129" i="56" s="1"/>
  <c r="C127" i="56"/>
  <c r="W127" i="56" s="1"/>
  <c r="B127" i="56"/>
  <c r="V127" i="56" s="1"/>
  <c r="E127" i="56"/>
  <c r="Y127" i="56" s="1"/>
  <c r="D127" i="56"/>
  <c r="X127" i="56" s="1"/>
  <c r="E128" i="56"/>
  <c r="Y128" i="56" s="1"/>
  <c r="D128" i="56"/>
  <c r="X128" i="56" s="1"/>
  <c r="C128" i="56"/>
  <c r="W128" i="56" s="1"/>
  <c r="B128" i="56"/>
  <c r="V128" i="56" s="1"/>
  <c r="E126" i="56"/>
  <c r="Y126" i="56" s="1"/>
  <c r="D126" i="56"/>
  <c r="X126" i="56" s="1"/>
  <c r="C126" i="56"/>
  <c r="W126" i="56" s="1"/>
  <c r="B126" i="56"/>
  <c r="V126" i="56" s="1"/>
  <c r="C122" i="56"/>
  <c r="W122" i="56" s="1"/>
  <c r="B122" i="56"/>
  <c r="V122" i="56" s="1"/>
  <c r="E122" i="56"/>
  <c r="Y122" i="56" s="1"/>
  <c r="D122" i="56"/>
  <c r="X122" i="56" s="1"/>
  <c r="C120" i="56"/>
  <c r="W120" i="56" s="1"/>
  <c r="B120" i="56"/>
  <c r="V120" i="56" s="1"/>
  <c r="E120" i="56"/>
  <c r="Y120" i="56" s="1"/>
  <c r="D120" i="56"/>
  <c r="X120" i="56" s="1"/>
  <c r="E121" i="56"/>
  <c r="Y121" i="56" s="1"/>
  <c r="D121" i="56"/>
  <c r="X121" i="56" s="1"/>
  <c r="C121" i="56"/>
  <c r="W121" i="56" s="1"/>
  <c r="B121" i="56"/>
  <c r="V121" i="56" s="1"/>
  <c r="E119" i="56"/>
  <c r="Y119" i="56" s="1"/>
  <c r="D119" i="56"/>
  <c r="X119" i="56" s="1"/>
  <c r="C119" i="56"/>
  <c r="W119" i="56" s="1"/>
  <c r="B119" i="56"/>
  <c r="V119" i="56" s="1"/>
  <c r="C118" i="56"/>
  <c r="W118" i="56" s="1"/>
  <c r="B118" i="56"/>
  <c r="V118" i="56" s="1"/>
  <c r="E118" i="56"/>
  <c r="Y118" i="56" s="1"/>
  <c r="D118" i="56"/>
  <c r="X118" i="56" s="1"/>
  <c r="C116" i="56"/>
  <c r="W116" i="56" s="1"/>
  <c r="B116" i="56"/>
  <c r="V116" i="56" s="1"/>
  <c r="E116" i="56"/>
  <c r="Y116" i="56" s="1"/>
  <c r="D116" i="56"/>
  <c r="X116" i="56" s="1"/>
  <c r="E117" i="56"/>
  <c r="Y117" i="56" s="1"/>
  <c r="D117" i="56"/>
  <c r="X117" i="56" s="1"/>
  <c r="C117" i="56"/>
  <c r="W117" i="56" s="1"/>
  <c r="B117" i="56"/>
  <c r="V117" i="56" s="1"/>
  <c r="E115" i="56"/>
  <c r="Y115" i="56" s="1"/>
  <c r="D115" i="56"/>
  <c r="X115" i="56" s="1"/>
  <c r="C115" i="56"/>
  <c r="W115" i="56" s="1"/>
  <c r="B115" i="56"/>
  <c r="V115" i="56" s="1"/>
  <c r="C114" i="56"/>
  <c r="W114" i="56" s="1"/>
  <c r="B114" i="56"/>
  <c r="V114" i="56" s="1"/>
  <c r="E114" i="56"/>
  <c r="Y114" i="56" s="1"/>
  <c r="D114" i="56"/>
  <c r="X114" i="56" s="1"/>
  <c r="C112" i="56"/>
  <c r="W112" i="56" s="1"/>
  <c r="B112" i="56"/>
  <c r="V112" i="56" s="1"/>
  <c r="E112" i="56"/>
  <c r="Y112" i="56" s="1"/>
  <c r="D112" i="56"/>
  <c r="X112" i="56" s="1"/>
  <c r="E113" i="56"/>
  <c r="Y113" i="56" s="1"/>
  <c r="D113" i="56"/>
  <c r="X113" i="56" s="1"/>
  <c r="C113" i="56"/>
  <c r="W113" i="56" s="1"/>
  <c r="B113" i="56"/>
  <c r="V113" i="56" s="1"/>
  <c r="E111" i="56"/>
  <c r="Y111" i="56" s="1"/>
  <c r="D111" i="56"/>
  <c r="X111" i="56" s="1"/>
  <c r="C111" i="56"/>
  <c r="W111" i="56" s="1"/>
  <c r="B111" i="56"/>
  <c r="V111" i="56" s="1"/>
  <c r="C110" i="56"/>
  <c r="W110" i="56" s="1"/>
  <c r="B110" i="56"/>
  <c r="V110" i="56" s="1"/>
  <c r="E110" i="56"/>
  <c r="Y110" i="56" s="1"/>
  <c r="D110" i="56"/>
  <c r="X110" i="56" s="1"/>
  <c r="E109" i="56"/>
  <c r="Y109" i="56" s="1"/>
  <c r="D109" i="56"/>
  <c r="X109" i="56" s="1"/>
  <c r="C109" i="56"/>
  <c r="W109" i="56" s="1"/>
  <c r="B109" i="56"/>
  <c r="V109" i="56" s="1"/>
  <c r="C108" i="56"/>
  <c r="W108" i="56" s="1"/>
  <c r="B108" i="56"/>
  <c r="V108" i="56" s="1"/>
  <c r="E108" i="56"/>
  <c r="Y108" i="56" s="1"/>
  <c r="D108" i="56"/>
  <c r="X108" i="56" s="1"/>
  <c r="E107" i="56"/>
  <c r="Y107" i="56" s="1"/>
  <c r="D107" i="56"/>
  <c r="X107" i="56" s="1"/>
  <c r="C107" i="56"/>
  <c r="W107" i="56" s="1"/>
  <c r="B107" i="56"/>
  <c r="V107" i="56" s="1"/>
  <c r="C103" i="56"/>
  <c r="W103" i="56" s="1"/>
  <c r="B103" i="56"/>
  <c r="V103" i="56" s="1"/>
  <c r="E103" i="56"/>
  <c r="Y103" i="56" s="1"/>
  <c r="D103" i="56"/>
  <c r="X103" i="56" s="1"/>
  <c r="E94" i="56"/>
  <c r="Y94" i="56" s="1"/>
  <c r="D94" i="56"/>
  <c r="X94" i="56" s="1"/>
  <c r="C94" i="56"/>
  <c r="W94" i="56" s="1"/>
  <c r="B94" i="56"/>
  <c r="V94" i="56" s="1"/>
  <c r="C93" i="56"/>
  <c r="C106" i="56" s="1"/>
  <c r="C125" i="56" s="1"/>
  <c r="D93" i="56"/>
  <c r="D106" i="56" s="1"/>
  <c r="D125" i="56" s="1"/>
  <c r="E93" i="56"/>
  <c r="E106" i="56" s="1"/>
  <c r="E125" i="56" s="1"/>
  <c r="F93" i="56"/>
  <c r="F106" i="56" s="1"/>
  <c r="F125" i="56" s="1"/>
  <c r="G93" i="56"/>
  <c r="G106" i="56" s="1"/>
  <c r="G125" i="56" s="1"/>
  <c r="H93" i="56"/>
  <c r="H106" i="56" s="1"/>
  <c r="H125" i="56" s="1"/>
  <c r="I93" i="56"/>
  <c r="I106" i="56" s="1"/>
  <c r="I125" i="56" s="1"/>
  <c r="K93" i="56"/>
  <c r="K106" i="56" s="1"/>
  <c r="K125" i="56" s="1"/>
  <c r="L93" i="56"/>
  <c r="L106" i="56" s="1"/>
  <c r="L125" i="56" s="1"/>
  <c r="M93" i="56"/>
  <c r="M106" i="56" s="1"/>
  <c r="M125" i="56" s="1"/>
  <c r="N93" i="56"/>
  <c r="N106" i="56" s="1"/>
  <c r="N125" i="56" s="1"/>
  <c r="O93" i="56"/>
  <c r="O106" i="56" s="1"/>
  <c r="O125" i="56" s="1"/>
  <c r="B93" i="56"/>
  <c r="B106" i="56" s="1"/>
  <c r="B125" i="56" s="1"/>
  <c r="C90" i="56"/>
  <c r="W90" i="56" s="1"/>
  <c r="B90" i="56"/>
  <c r="V90" i="56" s="1"/>
  <c r="E90" i="56"/>
  <c r="Y90" i="56" s="1"/>
  <c r="D90" i="56"/>
  <c r="X90" i="56" s="1"/>
  <c r="E89" i="56"/>
  <c r="Y89" i="56" s="1"/>
  <c r="D89" i="56"/>
  <c r="X89" i="56" s="1"/>
  <c r="C89" i="56"/>
  <c r="W89" i="56" s="1"/>
  <c r="B89" i="56"/>
  <c r="V89" i="56" s="1"/>
  <c r="C88" i="56"/>
  <c r="W88" i="56" s="1"/>
  <c r="B88" i="56"/>
  <c r="V88" i="56" s="1"/>
  <c r="E88" i="56"/>
  <c r="Y88" i="56" s="1"/>
  <c r="D88" i="56"/>
  <c r="X88" i="56" s="1"/>
  <c r="E87" i="56"/>
  <c r="Y87" i="56" s="1"/>
  <c r="D87" i="56"/>
  <c r="X87" i="56" s="1"/>
  <c r="C87" i="56"/>
  <c r="W87" i="56" s="1"/>
  <c r="B87" i="56"/>
  <c r="V87" i="56" s="1"/>
  <c r="C86" i="56"/>
  <c r="D86" i="56"/>
  <c r="E86" i="56"/>
  <c r="F86" i="56"/>
  <c r="G86" i="56"/>
  <c r="H86" i="56"/>
  <c r="I86" i="56"/>
  <c r="K86" i="56"/>
  <c r="L86" i="56"/>
  <c r="M86" i="56"/>
  <c r="N86" i="56"/>
  <c r="O86" i="56"/>
  <c r="B86" i="56"/>
  <c r="C133" i="54"/>
  <c r="B133" i="54"/>
  <c r="E133" i="54"/>
  <c r="D133" i="54"/>
  <c r="C131" i="54"/>
  <c r="W131" i="54" s="1"/>
  <c r="B131" i="54"/>
  <c r="V131" i="54" s="1"/>
  <c r="E131" i="54"/>
  <c r="Y131" i="54" s="1"/>
  <c r="D131" i="54"/>
  <c r="X131" i="54" s="1"/>
  <c r="E132" i="54"/>
  <c r="Y132" i="54" s="1"/>
  <c r="D132" i="54"/>
  <c r="X132" i="54" s="1"/>
  <c r="C132" i="54"/>
  <c r="W132" i="54" s="1"/>
  <c r="B132" i="54"/>
  <c r="V132" i="54" s="1"/>
  <c r="E130" i="54"/>
  <c r="Y130" i="54" s="1"/>
  <c r="D130" i="54"/>
  <c r="X130" i="54" s="1"/>
  <c r="C130" i="54"/>
  <c r="W130" i="54" s="1"/>
  <c r="B130" i="54"/>
  <c r="V130" i="54" s="1"/>
  <c r="C129" i="54"/>
  <c r="W129" i="54" s="1"/>
  <c r="B129" i="54"/>
  <c r="V129" i="54" s="1"/>
  <c r="E129" i="54"/>
  <c r="Y129" i="54" s="1"/>
  <c r="D129" i="54"/>
  <c r="X129" i="54" s="1"/>
  <c r="E128" i="54"/>
  <c r="D128" i="54"/>
  <c r="C128" i="54"/>
  <c r="B128" i="54"/>
  <c r="E54" i="54"/>
  <c r="D54" i="54"/>
  <c r="C54" i="54"/>
  <c r="B54" i="54"/>
  <c r="E53" i="54"/>
  <c r="D53" i="54"/>
  <c r="C53" i="54"/>
  <c r="B53" i="54"/>
  <c r="E50" i="54"/>
  <c r="D50" i="54"/>
  <c r="C50" i="54"/>
  <c r="B50" i="54"/>
  <c r="E49" i="54"/>
  <c r="D49" i="54"/>
  <c r="C49" i="54"/>
  <c r="B49" i="54"/>
  <c r="E48" i="54"/>
  <c r="D48" i="54"/>
  <c r="C48" i="54"/>
  <c r="B48" i="54"/>
  <c r="E47" i="54"/>
  <c r="D47" i="54"/>
  <c r="C47" i="54"/>
  <c r="B47" i="54"/>
  <c r="C127" i="54"/>
  <c r="D127" i="54"/>
  <c r="E127" i="54"/>
  <c r="F127" i="54"/>
  <c r="G127" i="54"/>
  <c r="H127" i="54"/>
  <c r="I127" i="54"/>
  <c r="K127" i="54"/>
  <c r="L127" i="54"/>
  <c r="M127" i="54"/>
  <c r="N127" i="54"/>
  <c r="O127" i="54"/>
  <c r="B127" i="54"/>
  <c r="C124" i="54"/>
  <c r="B124" i="54"/>
  <c r="E124" i="54"/>
  <c r="D124" i="54"/>
  <c r="C122" i="54"/>
  <c r="B122" i="54"/>
  <c r="E122" i="54"/>
  <c r="D122" i="54"/>
  <c r="E123" i="54"/>
  <c r="D123" i="54"/>
  <c r="C123" i="54"/>
  <c r="B123" i="54"/>
  <c r="C120" i="54"/>
  <c r="B120" i="54"/>
  <c r="E120" i="54"/>
  <c r="D120" i="54"/>
  <c r="E121" i="54"/>
  <c r="D121" i="54"/>
  <c r="C121" i="54"/>
  <c r="B121" i="54"/>
  <c r="E119" i="54"/>
  <c r="D119" i="54"/>
  <c r="C119" i="54"/>
  <c r="B119" i="54"/>
  <c r="C118" i="54"/>
  <c r="B118" i="54"/>
  <c r="E118" i="54"/>
  <c r="D118" i="54"/>
  <c r="C117" i="54"/>
  <c r="B117" i="54"/>
  <c r="E117" i="54"/>
  <c r="D117" i="54"/>
  <c r="E116" i="54"/>
  <c r="D116" i="54"/>
  <c r="C116" i="54"/>
  <c r="B116" i="54"/>
  <c r="C115" i="54"/>
  <c r="B115" i="54"/>
  <c r="E115" i="54"/>
  <c r="D115" i="54"/>
  <c r="C113" i="54"/>
  <c r="B113" i="54"/>
  <c r="E113" i="54"/>
  <c r="D113" i="54"/>
  <c r="E114" i="54"/>
  <c r="D114" i="54"/>
  <c r="C114" i="54"/>
  <c r="B114" i="54"/>
  <c r="E112" i="54"/>
  <c r="D112" i="54"/>
  <c r="C112" i="54"/>
  <c r="B112" i="54"/>
  <c r="C111" i="54"/>
  <c r="B111" i="54"/>
  <c r="E111" i="54"/>
  <c r="D111" i="54"/>
  <c r="C109" i="54"/>
  <c r="B109" i="54"/>
  <c r="E109" i="54"/>
  <c r="D109" i="54"/>
  <c r="E110" i="54"/>
  <c r="D110" i="54"/>
  <c r="C110" i="54"/>
  <c r="B110" i="54"/>
  <c r="C105" i="54"/>
  <c r="B105" i="54"/>
  <c r="E105" i="54"/>
  <c r="D105" i="54"/>
  <c r="E106" i="54"/>
  <c r="D106" i="54"/>
  <c r="C106" i="54"/>
  <c r="B106" i="54"/>
  <c r="C107" i="54"/>
  <c r="B107" i="54"/>
  <c r="E107" i="54"/>
  <c r="D107" i="54"/>
  <c r="E108" i="54"/>
  <c r="D108" i="54"/>
  <c r="C108" i="54"/>
  <c r="B108" i="54"/>
  <c r="E104" i="54"/>
  <c r="D104" i="54"/>
  <c r="C104" i="54"/>
  <c r="B104" i="54"/>
  <c r="C103" i="54"/>
  <c r="B103" i="54"/>
  <c r="E103" i="54"/>
  <c r="D103" i="54"/>
  <c r="E102" i="54"/>
  <c r="D102" i="54"/>
  <c r="C102" i="54"/>
  <c r="B102" i="54"/>
  <c r="C101" i="54"/>
  <c r="B101" i="54"/>
  <c r="E101" i="54"/>
  <c r="D101" i="54"/>
  <c r="C99" i="54"/>
  <c r="B99" i="54"/>
  <c r="E99" i="54"/>
  <c r="D99" i="54"/>
  <c r="E100" i="54"/>
  <c r="D100" i="54"/>
  <c r="C100" i="54"/>
  <c r="B100" i="54"/>
  <c r="E98" i="54"/>
  <c r="D98" i="54"/>
  <c r="C98" i="54"/>
  <c r="B98" i="54"/>
  <c r="C97" i="54"/>
  <c r="B97" i="54"/>
  <c r="E97" i="54"/>
  <c r="D97" i="54"/>
  <c r="E96" i="54"/>
  <c r="D96" i="54"/>
  <c r="C96" i="54"/>
  <c r="B96" i="54"/>
  <c r="E73" i="54"/>
  <c r="D73" i="54"/>
  <c r="C73" i="54"/>
  <c r="B73" i="54"/>
  <c r="E52" i="54"/>
  <c r="D52" i="54"/>
  <c r="C52" i="54"/>
  <c r="B52" i="54"/>
  <c r="E51" i="54"/>
  <c r="D51" i="54"/>
  <c r="C51" i="54"/>
  <c r="B51" i="54"/>
  <c r="E36" i="54"/>
  <c r="D36" i="54"/>
  <c r="C36" i="54"/>
  <c r="B36" i="54"/>
  <c r="E35" i="54"/>
  <c r="D35" i="54"/>
  <c r="C35" i="54"/>
  <c r="B35" i="54"/>
  <c r="E34" i="54"/>
  <c r="D34" i="54"/>
  <c r="C34" i="54"/>
  <c r="B34" i="54"/>
  <c r="E33" i="54"/>
  <c r="D33" i="54"/>
  <c r="C33" i="54"/>
  <c r="B33" i="54"/>
  <c r="E32" i="54"/>
  <c r="D32" i="54"/>
  <c r="C32" i="54"/>
  <c r="B32" i="54"/>
  <c r="E31" i="54"/>
  <c r="D31" i="54"/>
  <c r="C31" i="54"/>
  <c r="B31" i="54"/>
  <c r="E30" i="54"/>
  <c r="D30" i="54"/>
  <c r="C30" i="54"/>
  <c r="B30" i="54"/>
  <c r="E29" i="54"/>
  <c r="D29" i="54"/>
  <c r="C29" i="54"/>
  <c r="B29" i="54"/>
  <c r="E28" i="54"/>
  <c r="D28" i="54"/>
  <c r="C28" i="54"/>
  <c r="B28" i="54"/>
  <c r="E27" i="54"/>
  <c r="D27" i="54"/>
  <c r="C27" i="54"/>
  <c r="B27" i="54"/>
  <c r="E26" i="54"/>
  <c r="D26" i="54"/>
  <c r="C26" i="54"/>
  <c r="B26" i="54"/>
  <c r="E25" i="54"/>
  <c r="D25" i="54"/>
  <c r="C25" i="54"/>
  <c r="B25" i="54"/>
  <c r="E21" i="54"/>
  <c r="D21" i="54"/>
  <c r="C21" i="54"/>
  <c r="B21" i="54"/>
  <c r="E20" i="54"/>
  <c r="D20" i="54"/>
  <c r="C20" i="54"/>
  <c r="B20" i="54"/>
  <c r="E19" i="54"/>
  <c r="D19" i="54"/>
  <c r="C19" i="54"/>
  <c r="B19" i="54"/>
  <c r="E18" i="54"/>
  <c r="D18" i="54"/>
  <c r="C18" i="54"/>
  <c r="B18" i="54"/>
  <c r="E15" i="54"/>
  <c r="D15" i="54"/>
  <c r="C15" i="54"/>
  <c r="B15" i="54"/>
  <c r="E14" i="54"/>
  <c r="D14" i="54"/>
  <c r="C14" i="54"/>
  <c r="B14" i="54"/>
  <c r="E13" i="54"/>
  <c r="D13" i="54"/>
  <c r="C13" i="54"/>
  <c r="B13" i="54"/>
  <c r="E12" i="54"/>
  <c r="D12" i="54"/>
  <c r="C12" i="54"/>
  <c r="B12" i="54"/>
  <c r="E11" i="54"/>
  <c r="D11" i="54"/>
  <c r="C11" i="54"/>
  <c r="B11" i="54"/>
  <c r="E10" i="54"/>
  <c r="D10" i="54"/>
  <c r="C10" i="54"/>
  <c r="B10" i="54"/>
  <c r="E7" i="54"/>
  <c r="D7" i="54"/>
  <c r="C7" i="54"/>
  <c r="B7" i="54"/>
  <c r="E6" i="54"/>
  <c r="D6" i="54"/>
  <c r="C6" i="54"/>
  <c r="B6" i="54"/>
  <c r="E5" i="54"/>
  <c r="D5" i="54"/>
  <c r="C5" i="54"/>
  <c r="B5" i="54"/>
  <c r="E4" i="54"/>
  <c r="D4" i="54"/>
  <c r="C4" i="54"/>
  <c r="B4" i="54"/>
  <c r="C95" i="54"/>
  <c r="D95" i="54"/>
  <c r="E95" i="54"/>
  <c r="F95" i="54"/>
  <c r="G95" i="54"/>
  <c r="H95" i="54"/>
  <c r="I95" i="54"/>
  <c r="J95" i="54"/>
  <c r="K95" i="54"/>
  <c r="L95" i="54"/>
  <c r="M95" i="54"/>
  <c r="N95" i="54"/>
  <c r="B95" i="54"/>
  <c r="C92" i="54"/>
  <c r="B92" i="54"/>
  <c r="E92" i="54"/>
  <c r="D92" i="54"/>
  <c r="E87" i="54"/>
  <c r="D87" i="54"/>
  <c r="C87" i="54"/>
  <c r="B87" i="54"/>
  <c r="E83" i="54"/>
  <c r="D83" i="54"/>
  <c r="C83" i="54"/>
  <c r="B83" i="54"/>
  <c r="E82" i="54"/>
  <c r="D82" i="54"/>
  <c r="C82" i="54"/>
  <c r="B82" i="54"/>
  <c r="E77" i="54"/>
  <c r="D77" i="54"/>
  <c r="C77" i="54"/>
  <c r="B77" i="54"/>
  <c r="E76" i="54"/>
  <c r="D76" i="54"/>
  <c r="C76" i="54"/>
  <c r="B76" i="54"/>
  <c r="E75" i="54"/>
  <c r="D75" i="54"/>
  <c r="C75" i="54"/>
  <c r="B75" i="54"/>
  <c r="E74" i="54"/>
  <c r="D74" i="54"/>
  <c r="C74" i="54"/>
  <c r="B74" i="54"/>
  <c r="C86" i="54"/>
  <c r="D86" i="54"/>
  <c r="E86" i="54"/>
  <c r="F86" i="54"/>
  <c r="G86" i="54"/>
  <c r="H86" i="54"/>
  <c r="I86" i="54"/>
  <c r="J86" i="54"/>
  <c r="K86" i="54"/>
  <c r="L86" i="54"/>
  <c r="M86" i="54"/>
  <c r="N86" i="54"/>
  <c r="B86" i="54"/>
  <c r="C139" i="53"/>
  <c r="B139" i="53"/>
  <c r="E139" i="53"/>
  <c r="D139" i="53"/>
  <c r="E138" i="53"/>
  <c r="D138" i="53"/>
  <c r="C138" i="53"/>
  <c r="B138" i="53"/>
  <c r="C137" i="53"/>
  <c r="B137" i="53"/>
  <c r="E137" i="53"/>
  <c r="D137" i="53"/>
  <c r="C135" i="53"/>
  <c r="B135" i="53"/>
  <c r="E135" i="53"/>
  <c r="D135" i="53"/>
  <c r="E136" i="53"/>
  <c r="D136" i="53"/>
  <c r="C136" i="53"/>
  <c r="B136" i="53"/>
  <c r="E134" i="53"/>
  <c r="D134" i="53"/>
  <c r="C134" i="53"/>
  <c r="B134" i="53"/>
  <c r="C133" i="53"/>
  <c r="B133" i="53"/>
  <c r="E133" i="53"/>
  <c r="D133" i="53"/>
  <c r="C131" i="53"/>
  <c r="B131" i="53"/>
  <c r="E131" i="53"/>
  <c r="D131" i="53"/>
  <c r="E132" i="53"/>
  <c r="D132" i="53"/>
  <c r="C132" i="53"/>
  <c r="B132" i="53"/>
  <c r="C125" i="53"/>
  <c r="B125" i="53"/>
  <c r="E125" i="53"/>
  <c r="D125" i="53"/>
  <c r="E126" i="53"/>
  <c r="D126" i="53"/>
  <c r="C126" i="53"/>
  <c r="B126" i="53"/>
  <c r="C118" i="53"/>
  <c r="B118" i="53"/>
  <c r="E118" i="53"/>
  <c r="D118" i="53"/>
  <c r="E119" i="53"/>
  <c r="D119" i="53"/>
  <c r="C119" i="53"/>
  <c r="B119" i="53"/>
  <c r="E117" i="53"/>
  <c r="D117" i="53"/>
  <c r="C117" i="53"/>
  <c r="B117" i="53"/>
  <c r="C116" i="53"/>
  <c r="B116" i="53"/>
  <c r="E116" i="53"/>
  <c r="D116" i="53"/>
  <c r="C114" i="53"/>
  <c r="B114" i="53"/>
  <c r="E114" i="53"/>
  <c r="D114" i="53"/>
  <c r="E115" i="53"/>
  <c r="D115" i="53"/>
  <c r="C115" i="53"/>
  <c r="B115" i="53"/>
  <c r="C110" i="53"/>
  <c r="W110" i="53" s="1"/>
  <c r="B110" i="53"/>
  <c r="V110" i="53" s="1"/>
  <c r="E110" i="53"/>
  <c r="Y110" i="53" s="1"/>
  <c r="D110" i="53"/>
  <c r="X110" i="53" s="1"/>
  <c r="E111" i="53"/>
  <c r="D111" i="53"/>
  <c r="C111" i="53"/>
  <c r="B111" i="53"/>
  <c r="E113" i="53"/>
  <c r="D113" i="53"/>
  <c r="C113" i="53"/>
  <c r="B113" i="53"/>
  <c r="C112" i="53"/>
  <c r="B112" i="53"/>
  <c r="E112" i="53"/>
  <c r="D112" i="53"/>
  <c r="E109" i="53"/>
  <c r="Y109" i="53" s="1"/>
  <c r="D109" i="53"/>
  <c r="X109" i="53" s="1"/>
  <c r="C109" i="53"/>
  <c r="W109" i="53" s="1"/>
  <c r="B109" i="53"/>
  <c r="V109" i="53" s="1"/>
  <c r="C108" i="53"/>
  <c r="W108" i="53" s="1"/>
  <c r="B108" i="53"/>
  <c r="V108" i="53" s="1"/>
  <c r="E108" i="53"/>
  <c r="Y108" i="53" s="1"/>
  <c r="D108" i="53"/>
  <c r="X108" i="53" s="1"/>
  <c r="E107" i="53"/>
  <c r="Y107" i="53" s="1"/>
  <c r="D107" i="53"/>
  <c r="X107" i="53" s="1"/>
  <c r="C107" i="53"/>
  <c r="W107" i="53" s="1"/>
  <c r="B107" i="53"/>
  <c r="V107" i="53" s="1"/>
  <c r="C106" i="53"/>
  <c r="W106" i="53" s="1"/>
  <c r="B106" i="53"/>
  <c r="V106" i="53" s="1"/>
  <c r="E106" i="53"/>
  <c r="Y106" i="53" s="1"/>
  <c r="D106" i="53"/>
  <c r="X106" i="53" s="1"/>
  <c r="E105" i="53"/>
  <c r="Y105" i="53" s="1"/>
  <c r="D105" i="53"/>
  <c r="X105" i="53" s="1"/>
  <c r="C105" i="53"/>
  <c r="W105" i="53" s="1"/>
  <c r="B105" i="53"/>
  <c r="V105" i="53" s="1"/>
  <c r="E73" i="53"/>
  <c r="D73" i="53"/>
  <c r="C73" i="53"/>
  <c r="B73" i="53"/>
  <c r="E62" i="53"/>
  <c r="D62" i="53"/>
  <c r="C62" i="53"/>
  <c r="B62" i="53"/>
  <c r="E61" i="53"/>
  <c r="D61" i="53"/>
  <c r="C61" i="53"/>
  <c r="B61" i="53"/>
  <c r="E54" i="53"/>
  <c r="D54" i="53"/>
  <c r="C54" i="53"/>
  <c r="B54" i="53"/>
  <c r="E53" i="53"/>
  <c r="D53" i="53"/>
  <c r="C53" i="53"/>
  <c r="B53" i="53"/>
  <c r="E52" i="53"/>
  <c r="D52" i="53"/>
  <c r="C52" i="53"/>
  <c r="B52" i="53"/>
  <c r="E51" i="53"/>
  <c r="D51" i="53"/>
  <c r="C51" i="53"/>
  <c r="B51" i="53"/>
  <c r="E50" i="53"/>
  <c r="D50" i="53"/>
  <c r="C50" i="53"/>
  <c r="B50" i="53"/>
  <c r="E49" i="53"/>
  <c r="D49" i="53"/>
  <c r="C49" i="53"/>
  <c r="B49" i="53"/>
  <c r="E48" i="53"/>
  <c r="D48" i="53"/>
  <c r="C48" i="53"/>
  <c r="B48" i="53"/>
  <c r="E47" i="53"/>
  <c r="D47" i="53"/>
  <c r="C47" i="53"/>
  <c r="B47" i="53"/>
  <c r="E38" i="53"/>
  <c r="D38" i="53"/>
  <c r="C38" i="53"/>
  <c r="B38" i="53"/>
  <c r="E37" i="53"/>
  <c r="D37" i="53"/>
  <c r="C37" i="53"/>
  <c r="B37" i="53"/>
  <c r="E36" i="53"/>
  <c r="D36" i="53"/>
  <c r="C36" i="53"/>
  <c r="B36" i="53"/>
  <c r="E35" i="53"/>
  <c r="D35" i="53"/>
  <c r="C35" i="53"/>
  <c r="B35" i="53"/>
  <c r="E34" i="53"/>
  <c r="D34" i="53"/>
  <c r="C34" i="53"/>
  <c r="B34" i="53"/>
  <c r="E33" i="53"/>
  <c r="D33" i="53"/>
  <c r="C33" i="53"/>
  <c r="B33" i="53"/>
  <c r="E28" i="53"/>
  <c r="D28" i="53"/>
  <c r="C28" i="53"/>
  <c r="B28" i="53"/>
  <c r="E27" i="53"/>
  <c r="D27" i="53"/>
  <c r="C27" i="53"/>
  <c r="B27" i="53"/>
  <c r="E26" i="53"/>
  <c r="D26" i="53"/>
  <c r="C26" i="53"/>
  <c r="B26" i="53"/>
  <c r="E25" i="53"/>
  <c r="D25" i="53"/>
  <c r="C25" i="53"/>
  <c r="B25" i="53"/>
  <c r="E21" i="53"/>
  <c r="D21" i="53"/>
  <c r="C21" i="53"/>
  <c r="B21" i="53"/>
  <c r="E20" i="53"/>
  <c r="D20" i="53"/>
  <c r="C20" i="53"/>
  <c r="B20" i="53"/>
  <c r="E19" i="53"/>
  <c r="D19" i="53"/>
  <c r="C19" i="53"/>
  <c r="B19" i="53"/>
  <c r="E18" i="53"/>
  <c r="D18" i="53"/>
  <c r="C18" i="53"/>
  <c r="B18" i="53"/>
  <c r="E15" i="53"/>
  <c r="D15" i="53"/>
  <c r="C15" i="53"/>
  <c r="B15" i="53"/>
  <c r="E14" i="53"/>
  <c r="D14" i="53"/>
  <c r="C14" i="53"/>
  <c r="B14" i="53"/>
  <c r="E13" i="53"/>
  <c r="D13" i="53"/>
  <c r="C13" i="53"/>
  <c r="B13" i="53"/>
  <c r="E12" i="53"/>
  <c r="D12" i="53"/>
  <c r="C12" i="53"/>
  <c r="B12" i="53"/>
  <c r="E11" i="53"/>
  <c r="D11" i="53"/>
  <c r="C11" i="53"/>
  <c r="B11" i="53"/>
  <c r="E10" i="53"/>
  <c r="D10" i="53"/>
  <c r="C10" i="53"/>
  <c r="B10" i="53"/>
  <c r="E7" i="53"/>
  <c r="D7" i="53"/>
  <c r="C7" i="53"/>
  <c r="B7" i="53"/>
  <c r="E6" i="53"/>
  <c r="D6" i="53"/>
  <c r="C6" i="53"/>
  <c r="B6" i="53"/>
  <c r="E5" i="53"/>
  <c r="D5" i="53"/>
  <c r="C5" i="53"/>
  <c r="B5" i="53"/>
  <c r="E4" i="53"/>
  <c r="D4" i="53"/>
  <c r="C4" i="53"/>
  <c r="B4" i="53"/>
  <c r="C104" i="53"/>
  <c r="D104" i="53"/>
  <c r="E104" i="53"/>
  <c r="F104" i="53"/>
  <c r="G104" i="53"/>
  <c r="H104" i="53"/>
  <c r="I104" i="53"/>
  <c r="K104" i="53"/>
  <c r="L104" i="53"/>
  <c r="M104" i="53"/>
  <c r="N104" i="53"/>
  <c r="O104" i="53"/>
  <c r="B104" i="53"/>
  <c r="C101" i="53"/>
  <c r="B101" i="53"/>
  <c r="E101" i="53"/>
  <c r="D101" i="53"/>
  <c r="E96" i="53"/>
  <c r="D96" i="53"/>
  <c r="C96" i="53"/>
  <c r="B96" i="53"/>
  <c r="E83" i="53"/>
  <c r="D83" i="53"/>
  <c r="C83" i="53"/>
  <c r="B83" i="53"/>
  <c r="E82" i="53"/>
  <c r="D82" i="53"/>
  <c r="C82" i="53"/>
  <c r="B82" i="53"/>
  <c r="E77" i="53"/>
  <c r="D77" i="53"/>
  <c r="C77" i="53"/>
  <c r="B77" i="53"/>
  <c r="E76" i="53"/>
  <c r="D76" i="53"/>
  <c r="C76" i="53"/>
  <c r="B76" i="53"/>
  <c r="E75" i="53"/>
  <c r="D75" i="53"/>
  <c r="C75" i="53"/>
  <c r="B75" i="53"/>
  <c r="E74" i="53"/>
  <c r="D74" i="53"/>
  <c r="C74" i="53"/>
  <c r="B74" i="53"/>
  <c r="C92" i="53"/>
  <c r="W92" i="53" s="1"/>
  <c r="B92" i="53"/>
  <c r="V92" i="53" s="1"/>
  <c r="E92" i="53"/>
  <c r="Y92" i="53" s="1"/>
  <c r="D92" i="53"/>
  <c r="X92" i="53" s="1"/>
  <c r="E91" i="53"/>
  <c r="Y91" i="53" s="1"/>
  <c r="D91" i="53"/>
  <c r="X91" i="53" s="1"/>
  <c r="C91" i="53"/>
  <c r="W91" i="53" s="1"/>
  <c r="B91" i="53"/>
  <c r="V91" i="53" s="1"/>
  <c r="C90" i="53"/>
  <c r="W90" i="53" s="1"/>
  <c r="B90" i="53"/>
  <c r="V90" i="53" s="1"/>
  <c r="E90" i="53"/>
  <c r="Y90" i="53" s="1"/>
  <c r="D90" i="53"/>
  <c r="X90" i="53" s="1"/>
  <c r="E89" i="53"/>
  <c r="Y89" i="53" s="1"/>
  <c r="D89" i="53"/>
  <c r="X89" i="53" s="1"/>
  <c r="C89" i="53"/>
  <c r="W89" i="53" s="1"/>
  <c r="B89" i="53"/>
  <c r="V89" i="53" s="1"/>
  <c r="C88" i="53"/>
  <c r="B88" i="53"/>
  <c r="E88" i="53"/>
  <c r="D88" i="53"/>
  <c r="E87" i="53"/>
  <c r="D87" i="53"/>
  <c r="C87" i="53"/>
  <c r="B87" i="53"/>
  <c r="E72" i="53"/>
  <c r="D72" i="53"/>
  <c r="C72" i="53"/>
  <c r="B72" i="53"/>
  <c r="E71" i="53"/>
  <c r="D71" i="53"/>
  <c r="C71" i="53"/>
  <c r="B71" i="53"/>
  <c r="E70" i="53"/>
  <c r="D70" i="53"/>
  <c r="C70" i="53"/>
  <c r="B70" i="53"/>
  <c r="E69" i="53"/>
  <c r="D69" i="53"/>
  <c r="C69" i="53"/>
  <c r="B69" i="53"/>
  <c r="E68" i="53"/>
  <c r="D68" i="53"/>
  <c r="C68" i="53"/>
  <c r="B68" i="53"/>
  <c r="E67" i="53"/>
  <c r="D67" i="53"/>
  <c r="C67" i="53"/>
  <c r="B67" i="53"/>
  <c r="C86" i="53"/>
  <c r="C95" i="53" s="1"/>
  <c r="D86" i="53"/>
  <c r="D95" i="53" s="1"/>
  <c r="E86" i="53"/>
  <c r="E95" i="53" s="1"/>
  <c r="F86" i="53"/>
  <c r="F95" i="53" s="1"/>
  <c r="G86" i="53"/>
  <c r="G95" i="53" s="1"/>
  <c r="H86" i="53"/>
  <c r="H95" i="53" s="1"/>
  <c r="I86" i="53"/>
  <c r="I95" i="53" s="1"/>
  <c r="K86" i="53"/>
  <c r="K95" i="53" s="1"/>
  <c r="L86" i="53"/>
  <c r="L95" i="53" s="1"/>
  <c r="M86" i="53"/>
  <c r="M95" i="53" s="1"/>
  <c r="N86" i="53"/>
  <c r="N95" i="53" s="1"/>
  <c r="O86" i="53"/>
  <c r="O95" i="53" s="1"/>
  <c r="B86" i="53"/>
  <c r="B95" i="53" s="1"/>
  <c r="C150" i="52"/>
  <c r="W150" i="52" s="1"/>
  <c r="B150" i="52"/>
  <c r="V150" i="52" s="1"/>
  <c r="E150" i="52"/>
  <c r="Y150" i="52" s="1"/>
  <c r="D150" i="52"/>
  <c r="X150" i="52" s="1"/>
  <c r="E151" i="52"/>
  <c r="D151" i="52"/>
  <c r="C151" i="52"/>
  <c r="B151" i="52"/>
  <c r="C152" i="52"/>
  <c r="B152" i="52"/>
  <c r="E152" i="52"/>
  <c r="D152" i="52"/>
  <c r="E149" i="52"/>
  <c r="Y149" i="52" s="1"/>
  <c r="D149" i="52"/>
  <c r="X149" i="52" s="1"/>
  <c r="C149" i="52"/>
  <c r="W149" i="52" s="1"/>
  <c r="B149" i="52"/>
  <c r="V149" i="52" s="1"/>
  <c r="C148" i="52"/>
  <c r="W148" i="52" s="1"/>
  <c r="B148" i="52"/>
  <c r="V148" i="52" s="1"/>
  <c r="E148" i="52"/>
  <c r="Y148" i="52" s="1"/>
  <c r="D148" i="52"/>
  <c r="X148" i="52" s="1"/>
  <c r="C146" i="52"/>
  <c r="W146" i="52" s="1"/>
  <c r="B146" i="52"/>
  <c r="V146" i="52" s="1"/>
  <c r="E146" i="52"/>
  <c r="Y146" i="52" s="1"/>
  <c r="D146" i="52"/>
  <c r="X146" i="52" s="1"/>
  <c r="E147" i="52"/>
  <c r="Y147" i="52" s="1"/>
  <c r="D147" i="52"/>
  <c r="X147" i="52" s="1"/>
  <c r="C147" i="52"/>
  <c r="W147" i="52" s="1"/>
  <c r="B147" i="52"/>
  <c r="V147" i="52" s="1"/>
  <c r="C144" i="52"/>
  <c r="B144" i="52"/>
  <c r="E144" i="52"/>
  <c r="D144" i="52"/>
  <c r="E145" i="52"/>
  <c r="Y145" i="52" s="1"/>
  <c r="D145" i="52"/>
  <c r="X145" i="52" s="1"/>
  <c r="C145" i="52"/>
  <c r="W145" i="52" s="1"/>
  <c r="B145" i="52"/>
  <c r="V145" i="52" s="1"/>
  <c r="E143" i="52"/>
  <c r="D143" i="52"/>
  <c r="C143" i="52"/>
  <c r="B143" i="52"/>
  <c r="C142" i="52"/>
  <c r="B142" i="52"/>
  <c r="E142" i="52"/>
  <c r="D142" i="52"/>
  <c r="E141" i="52"/>
  <c r="D141" i="52"/>
  <c r="C141" i="52"/>
  <c r="B141" i="52"/>
  <c r="C139" i="52"/>
  <c r="W139" i="52" s="1"/>
  <c r="B139" i="52"/>
  <c r="V139" i="52" s="1"/>
  <c r="E139" i="52"/>
  <c r="Y139" i="52" s="1"/>
  <c r="D139" i="52"/>
  <c r="X139" i="52" s="1"/>
  <c r="E140" i="52"/>
  <c r="Y140" i="52" s="1"/>
  <c r="D140" i="52"/>
  <c r="X140" i="52" s="1"/>
  <c r="C140" i="52"/>
  <c r="W140" i="52" s="1"/>
  <c r="B140" i="52"/>
  <c r="V140" i="52" s="1"/>
  <c r="E138" i="52"/>
  <c r="Y138" i="52" s="1"/>
  <c r="D138" i="52"/>
  <c r="X138" i="52" s="1"/>
  <c r="C138" i="52"/>
  <c r="W138" i="52" s="1"/>
  <c r="B138" i="52"/>
  <c r="V138" i="52" s="1"/>
  <c r="C137" i="52"/>
  <c r="W137" i="52" s="1"/>
  <c r="B137" i="52"/>
  <c r="V137" i="52" s="1"/>
  <c r="E137" i="52"/>
  <c r="Y137" i="52" s="1"/>
  <c r="D137" i="52"/>
  <c r="X137" i="52" s="1"/>
  <c r="E136" i="52"/>
  <c r="Y136" i="52" s="1"/>
  <c r="D136" i="52"/>
  <c r="X136" i="52" s="1"/>
  <c r="C136" i="52"/>
  <c r="W136" i="52" s="1"/>
  <c r="B136" i="52"/>
  <c r="V136" i="52" s="1"/>
  <c r="C135" i="52"/>
  <c r="W135" i="52" s="1"/>
  <c r="B135" i="52"/>
  <c r="V135" i="52" s="1"/>
  <c r="E135" i="52"/>
  <c r="Y135" i="52" s="1"/>
  <c r="D135" i="52"/>
  <c r="X135" i="52" s="1"/>
  <c r="C133" i="52"/>
  <c r="W133" i="52" s="1"/>
  <c r="B133" i="52"/>
  <c r="V133" i="52" s="1"/>
  <c r="E133" i="52"/>
  <c r="Y133" i="52" s="1"/>
  <c r="D133" i="52"/>
  <c r="X133" i="52" s="1"/>
  <c r="E134" i="52"/>
  <c r="Y134" i="52" s="1"/>
  <c r="D134" i="52"/>
  <c r="X134" i="52" s="1"/>
  <c r="C134" i="52"/>
  <c r="W134" i="52" s="1"/>
  <c r="B134" i="52"/>
  <c r="V134" i="52" s="1"/>
  <c r="E132" i="52"/>
  <c r="Y132" i="52" s="1"/>
  <c r="D132" i="52"/>
  <c r="X132" i="52" s="1"/>
  <c r="C132" i="52"/>
  <c r="W132" i="52" s="1"/>
  <c r="B132" i="52"/>
  <c r="V132" i="52" s="1"/>
  <c r="C131" i="52"/>
  <c r="W131" i="52" s="1"/>
  <c r="B131" i="52"/>
  <c r="V131" i="52" s="1"/>
  <c r="E131" i="52"/>
  <c r="Y131" i="52" s="1"/>
  <c r="D131" i="52"/>
  <c r="X131" i="52" s="1"/>
  <c r="E130" i="52"/>
  <c r="Y130" i="52" s="1"/>
  <c r="D130" i="52"/>
  <c r="X130" i="52" s="1"/>
  <c r="C130" i="52"/>
  <c r="W130" i="52" s="1"/>
  <c r="B130" i="52"/>
  <c r="V130" i="52" s="1"/>
  <c r="C129" i="52"/>
  <c r="W129" i="52" s="1"/>
  <c r="B129" i="52"/>
  <c r="V129" i="52" s="1"/>
  <c r="E129" i="52"/>
  <c r="Y129" i="52" s="1"/>
  <c r="D129" i="52"/>
  <c r="X129" i="52" s="1"/>
  <c r="E128" i="52"/>
  <c r="Y128" i="52" s="1"/>
  <c r="D128" i="52"/>
  <c r="X128" i="52" s="1"/>
  <c r="C128" i="52"/>
  <c r="W128" i="52" s="1"/>
  <c r="B128" i="52"/>
  <c r="V128" i="52" s="1"/>
  <c r="C127" i="52"/>
  <c r="W127" i="52" s="1"/>
  <c r="B127" i="52"/>
  <c r="V127" i="52" s="1"/>
  <c r="E127" i="52"/>
  <c r="Y127" i="52" s="1"/>
  <c r="D127" i="52"/>
  <c r="X127" i="52" s="1"/>
  <c r="C125" i="52"/>
  <c r="W125" i="52" s="1"/>
  <c r="B125" i="52"/>
  <c r="V125" i="52" s="1"/>
  <c r="E125" i="52"/>
  <c r="Y125" i="52" s="1"/>
  <c r="D125" i="52"/>
  <c r="X125" i="52" s="1"/>
  <c r="E126" i="52"/>
  <c r="Y126" i="52" s="1"/>
  <c r="D126" i="52"/>
  <c r="X126" i="52" s="1"/>
  <c r="C126" i="52"/>
  <c r="W126" i="52" s="1"/>
  <c r="B126" i="52"/>
  <c r="V126" i="52" s="1"/>
  <c r="C121" i="52"/>
  <c r="W121" i="52" s="1"/>
  <c r="B121" i="52"/>
  <c r="V121" i="52" s="1"/>
  <c r="E121" i="52"/>
  <c r="Y121" i="52" s="1"/>
  <c r="D121" i="52"/>
  <c r="X121" i="52" s="1"/>
  <c r="E122" i="52"/>
  <c r="Y122" i="52" s="1"/>
  <c r="D122" i="52"/>
  <c r="X122" i="52" s="1"/>
  <c r="C122" i="52"/>
  <c r="W122" i="52" s="1"/>
  <c r="B122" i="52"/>
  <c r="V122" i="52" s="1"/>
  <c r="E120" i="52"/>
  <c r="Y120" i="52" s="1"/>
  <c r="D120" i="52"/>
  <c r="X120" i="52" s="1"/>
  <c r="C120" i="52"/>
  <c r="W120" i="52" s="1"/>
  <c r="B120" i="52"/>
  <c r="V120" i="52" s="1"/>
  <c r="C119" i="52"/>
  <c r="W119" i="52" s="1"/>
  <c r="B119" i="52"/>
  <c r="V119" i="52" s="1"/>
  <c r="E119" i="52"/>
  <c r="Y119" i="52" s="1"/>
  <c r="D119" i="52"/>
  <c r="X119" i="52" s="1"/>
  <c r="E124" i="52"/>
  <c r="Y124" i="52" s="1"/>
  <c r="D124" i="52"/>
  <c r="X124" i="52" s="1"/>
  <c r="C124" i="52"/>
  <c r="W124" i="52" s="1"/>
  <c r="B124" i="52"/>
  <c r="V124" i="52" s="1"/>
  <c r="C123" i="52"/>
  <c r="W123" i="52" s="1"/>
  <c r="B123" i="52"/>
  <c r="V123" i="52" s="1"/>
  <c r="E123" i="52"/>
  <c r="Y123" i="52" s="1"/>
  <c r="D123" i="52"/>
  <c r="X123" i="52" s="1"/>
  <c r="E118" i="52"/>
  <c r="Y118" i="52" s="1"/>
  <c r="D118" i="52"/>
  <c r="X118" i="52" s="1"/>
  <c r="C118" i="52"/>
  <c r="W118" i="52" s="1"/>
  <c r="B118" i="52"/>
  <c r="V118" i="52" s="1"/>
  <c r="C117" i="52"/>
  <c r="W117" i="52" s="1"/>
  <c r="B117" i="52"/>
  <c r="V117" i="52" s="1"/>
  <c r="E117" i="52"/>
  <c r="Y117" i="52" s="1"/>
  <c r="D117" i="52"/>
  <c r="X117" i="52" s="1"/>
  <c r="E116" i="52"/>
  <c r="Y116" i="52" s="1"/>
  <c r="D116" i="52"/>
  <c r="X116" i="52" s="1"/>
  <c r="C116" i="52"/>
  <c r="W116" i="52" s="1"/>
  <c r="B116" i="52"/>
  <c r="V116" i="52" s="1"/>
  <c r="C115" i="52"/>
  <c r="W115" i="52" s="1"/>
  <c r="B115" i="52"/>
  <c r="V115" i="52" s="1"/>
  <c r="E115" i="52"/>
  <c r="Y115" i="52" s="1"/>
  <c r="D115" i="52"/>
  <c r="X115" i="52" s="1"/>
  <c r="C113" i="52"/>
  <c r="W113" i="52" s="1"/>
  <c r="B113" i="52"/>
  <c r="V113" i="52" s="1"/>
  <c r="E113" i="52"/>
  <c r="Y113" i="52" s="1"/>
  <c r="D113" i="52"/>
  <c r="X113" i="52" s="1"/>
  <c r="E114" i="52"/>
  <c r="Y114" i="52" s="1"/>
  <c r="D114" i="52"/>
  <c r="X114" i="52" s="1"/>
  <c r="C114" i="52"/>
  <c r="W114" i="52" s="1"/>
  <c r="B114" i="52"/>
  <c r="V114" i="52" s="1"/>
  <c r="E112" i="52"/>
  <c r="Y112" i="52" s="1"/>
  <c r="D112" i="52"/>
  <c r="X112" i="52" s="1"/>
  <c r="C112" i="52"/>
  <c r="W112" i="52" s="1"/>
  <c r="B112" i="52"/>
  <c r="V112" i="52" s="1"/>
  <c r="C111" i="52"/>
  <c r="W111" i="52" s="1"/>
  <c r="B111" i="52"/>
  <c r="V111" i="52" s="1"/>
  <c r="E111" i="52"/>
  <c r="Y111" i="52" s="1"/>
  <c r="D111" i="52"/>
  <c r="X111" i="52" s="1"/>
  <c r="E110" i="52"/>
  <c r="Y110" i="52" s="1"/>
  <c r="D110" i="52"/>
  <c r="X110" i="52" s="1"/>
  <c r="C110" i="52"/>
  <c r="W110" i="52" s="1"/>
  <c r="B110" i="52"/>
  <c r="V110" i="52" s="1"/>
  <c r="C108" i="52"/>
  <c r="W108" i="52" s="1"/>
  <c r="B108" i="52"/>
  <c r="V108" i="52" s="1"/>
  <c r="E108" i="52"/>
  <c r="Y108" i="52" s="1"/>
  <c r="D108" i="52"/>
  <c r="X108" i="52" s="1"/>
  <c r="E109" i="52"/>
  <c r="Y109" i="52" s="1"/>
  <c r="D109" i="52"/>
  <c r="X109" i="52" s="1"/>
  <c r="C109" i="52"/>
  <c r="W109" i="52" s="1"/>
  <c r="B109" i="52"/>
  <c r="V109" i="52" s="1"/>
  <c r="C104" i="52"/>
  <c r="W104" i="52" s="1"/>
  <c r="B104" i="52"/>
  <c r="V104" i="52" s="1"/>
  <c r="E104" i="52"/>
  <c r="Y104" i="52" s="1"/>
  <c r="D104" i="52"/>
  <c r="X104" i="52" s="1"/>
  <c r="E105" i="52"/>
  <c r="Y105" i="52" s="1"/>
  <c r="D105" i="52"/>
  <c r="X105" i="52" s="1"/>
  <c r="C105" i="52"/>
  <c r="W105" i="52" s="1"/>
  <c r="B105" i="52"/>
  <c r="V105" i="52" s="1"/>
  <c r="E107" i="52"/>
  <c r="Y107" i="52" s="1"/>
  <c r="D107" i="52"/>
  <c r="X107" i="52" s="1"/>
  <c r="C107" i="52"/>
  <c r="W107" i="52" s="1"/>
  <c r="B107" i="52"/>
  <c r="V107" i="52" s="1"/>
  <c r="C106" i="52"/>
  <c r="W106" i="52" s="1"/>
  <c r="B106" i="52"/>
  <c r="V106" i="52" s="1"/>
  <c r="E106" i="52"/>
  <c r="Y106" i="52" s="1"/>
  <c r="D106" i="52"/>
  <c r="X106" i="52" s="1"/>
  <c r="C102" i="52"/>
  <c r="W102" i="52" s="1"/>
  <c r="B102" i="52"/>
  <c r="V102" i="52" s="1"/>
  <c r="E102" i="52"/>
  <c r="Y102" i="52" s="1"/>
  <c r="D102" i="52"/>
  <c r="X102" i="52" s="1"/>
  <c r="E103" i="52"/>
  <c r="Y103" i="52" s="1"/>
  <c r="D103" i="52"/>
  <c r="X103" i="52" s="1"/>
  <c r="C103" i="52"/>
  <c r="W103" i="52" s="1"/>
  <c r="B103" i="52"/>
  <c r="V103" i="52" s="1"/>
  <c r="E101" i="52"/>
  <c r="Y101" i="52" s="1"/>
  <c r="D101" i="52"/>
  <c r="X101" i="52" s="1"/>
  <c r="C101" i="52"/>
  <c r="W101" i="52" s="1"/>
  <c r="B101" i="52"/>
  <c r="V101" i="52" s="1"/>
  <c r="E75" i="52"/>
  <c r="D75" i="52"/>
  <c r="C75" i="52"/>
  <c r="B75" i="52"/>
  <c r="E74" i="52"/>
  <c r="D74" i="52"/>
  <c r="C74" i="52"/>
  <c r="B74" i="52"/>
  <c r="E73" i="52"/>
  <c r="D73" i="52"/>
  <c r="C73" i="52"/>
  <c r="B73" i="52"/>
  <c r="E72" i="52"/>
  <c r="D72" i="52"/>
  <c r="C72" i="52"/>
  <c r="B72" i="52"/>
  <c r="E71" i="52"/>
  <c r="D71" i="52"/>
  <c r="C71" i="52"/>
  <c r="B71" i="52"/>
  <c r="E70" i="52"/>
  <c r="D70" i="52"/>
  <c r="C70" i="52"/>
  <c r="B70" i="52"/>
  <c r="E69" i="52"/>
  <c r="D69" i="52"/>
  <c r="C69" i="52"/>
  <c r="B69" i="52"/>
  <c r="E68" i="52"/>
  <c r="D68" i="52"/>
  <c r="C68" i="52"/>
  <c r="B68" i="52"/>
  <c r="E67" i="52"/>
  <c r="D67" i="52"/>
  <c r="C67" i="52"/>
  <c r="B67" i="52"/>
  <c r="E66" i="52"/>
  <c r="D66" i="52"/>
  <c r="C66" i="52"/>
  <c r="B66" i="52"/>
  <c r="E61" i="52"/>
  <c r="D61" i="52"/>
  <c r="C61" i="52"/>
  <c r="B61" i="52"/>
  <c r="E60" i="52"/>
  <c r="D60" i="52"/>
  <c r="C60" i="52"/>
  <c r="B60" i="52"/>
  <c r="E53" i="52"/>
  <c r="D53" i="52"/>
  <c r="C53" i="52"/>
  <c r="B53" i="52"/>
  <c r="E52" i="52"/>
  <c r="D52" i="52"/>
  <c r="C52" i="52"/>
  <c r="B52" i="52"/>
  <c r="E51" i="52"/>
  <c r="D51" i="52"/>
  <c r="C51" i="52"/>
  <c r="B51" i="52"/>
  <c r="E50" i="52"/>
  <c r="D50" i="52"/>
  <c r="C50" i="52"/>
  <c r="B50" i="52"/>
  <c r="E49" i="52"/>
  <c r="D49" i="52"/>
  <c r="C49" i="52"/>
  <c r="B49" i="52"/>
  <c r="E48" i="52"/>
  <c r="D48" i="52"/>
  <c r="C48" i="52"/>
  <c r="B48" i="52"/>
  <c r="E47" i="52"/>
  <c r="D47" i="52"/>
  <c r="C47" i="52"/>
  <c r="B47" i="52"/>
  <c r="E46" i="52"/>
  <c r="D46" i="52"/>
  <c r="C46" i="52"/>
  <c r="B46" i="52"/>
  <c r="E45" i="52"/>
  <c r="D45" i="52"/>
  <c r="C45" i="52"/>
  <c r="B45" i="52"/>
  <c r="E44" i="52"/>
  <c r="D44" i="52"/>
  <c r="C44" i="52"/>
  <c r="B44" i="52"/>
  <c r="E43" i="52"/>
  <c r="D43" i="52"/>
  <c r="C43" i="52"/>
  <c r="B43" i="52"/>
  <c r="E42" i="52"/>
  <c r="D42" i="52"/>
  <c r="C42" i="52"/>
  <c r="B42" i="52"/>
  <c r="E41" i="52"/>
  <c r="D41" i="52"/>
  <c r="C41" i="52"/>
  <c r="B41" i="52"/>
  <c r="E40" i="52"/>
  <c r="D40" i="52"/>
  <c r="C40" i="52"/>
  <c r="B40" i="52"/>
  <c r="E37" i="52"/>
  <c r="D37" i="52"/>
  <c r="C37" i="52"/>
  <c r="B37" i="52"/>
  <c r="E36" i="52"/>
  <c r="D36" i="52"/>
  <c r="C36" i="52"/>
  <c r="B36" i="52"/>
  <c r="E35" i="52"/>
  <c r="D35" i="52"/>
  <c r="C35" i="52"/>
  <c r="B35" i="52"/>
  <c r="E34" i="52"/>
  <c r="D34" i="52"/>
  <c r="C34" i="52"/>
  <c r="B34" i="52"/>
  <c r="E33" i="52"/>
  <c r="D33" i="52"/>
  <c r="C33" i="52"/>
  <c r="B33" i="52"/>
  <c r="E32" i="52"/>
  <c r="D32" i="52"/>
  <c r="C32" i="52"/>
  <c r="B32" i="52"/>
  <c r="E31" i="52"/>
  <c r="D31" i="52"/>
  <c r="C31" i="52"/>
  <c r="B31" i="52"/>
  <c r="E30" i="52"/>
  <c r="D30" i="52"/>
  <c r="C30" i="52"/>
  <c r="B30" i="52"/>
  <c r="E29" i="52"/>
  <c r="D29" i="52"/>
  <c r="C29" i="52"/>
  <c r="B29" i="52"/>
  <c r="E24" i="52"/>
  <c r="D24" i="52"/>
  <c r="C24" i="52"/>
  <c r="B24" i="52"/>
  <c r="E23" i="52"/>
  <c r="D23" i="52"/>
  <c r="C23" i="52"/>
  <c r="B23" i="52"/>
  <c r="E22" i="52"/>
  <c r="D22" i="52"/>
  <c r="C22" i="52"/>
  <c r="B22" i="52"/>
  <c r="E21" i="52"/>
  <c r="D21" i="52"/>
  <c r="C21" i="52"/>
  <c r="B21" i="52"/>
  <c r="E20" i="52"/>
  <c r="D20" i="52"/>
  <c r="C20" i="52"/>
  <c r="B20" i="52"/>
  <c r="E19" i="52"/>
  <c r="D19" i="52"/>
  <c r="C19" i="52"/>
  <c r="B19" i="52"/>
  <c r="E18" i="52"/>
  <c r="D18" i="52"/>
  <c r="C18" i="52"/>
  <c r="B18" i="52"/>
  <c r="E15" i="52"/>
  <c r="D15" i="52"/>
  <c r="C15" i="52"/>
  <c r="B15" i="52"/>
  <c r="E14" i="52"/>
  <c r="D14" i="52"/>
  <c r="C14" i="52"/>
  <c r="B14" i="52"/>
  <c r="E13" i="52"/>
  <c r="D13" i="52"/>
  <c r="C13" i="52"/>
  <c r="B13" i="52"/>
  <c r="E12" i="52"/>
  <c r="D12" i="52"/>
  <c r="C12" i="52"/>
  <c r="B12" i="52"/>
  <c r="E11" i="52"/>
  <c r="D11" i="52"/>
  <c r="C11" i="52"/>
  <c r="B11" i="52"/>
  <c r="E10" i="52"/>
  <c r="D10" i="52"/>
  <c r="C10" i="52"/>
  <c r="B10" i="52"/>
  <c r="E7" i="52"/>
  <c r="D7" i="52"/>
  <c r="C7" i="52"/>
  <c r="B7" i="52"/>
  <c r="E6" i="52"/>
  <c r="D6" i="52"/>
  <c r="C6" i="52"/>
  <c r="B6" i="52"/>
  <c r="E5" i="52"/>
  <c r="D5" i="52"/>
  <c r="C5" i="52"/>
  <c r="B5" i="52"/>
  <c r="E4" i="52"/>
  <c r="D4" i="52"/>
  <c r="C4" i="52"/>
  <c r="B4" i="52"/>
  <c r="C97" i="52"/>
  <c r="W97" i="52" s="1"/>
  <c r="B97" i="52"/>
  <c r="V97" i="52" s="1"/>
  <c r="E97" i="52"/>
  <c r="Y97" i="52" s="1"/>
  <c r="D97" i="52"/>
  <c r="X97" i="52" s="1"/>
  <c r="E96" i="52"/>
  <c r="Y96" i="52" s="1"/>
  <c r="D96" i="52"/>
  <c r="X96" i="52" s="1"/>
  <c r="C96" i="52"/>
  <c r="W96" i="52" s="1"/>
  <c r="B96" i="52"/>
  <c r="V96" i="52" s="1"/>
  <c r="C95" i="52"/>
  <c r="W95" i="52" s="1"/>
  <c r="B95" i="52"/>
  <c r="V95" i="52" s="1"/>
  <c r="E95" i="52"/>
  <c r="Y95" i="52" s="1"/>
  <c r="D95" i="52"/>
  <c r="X95" i="52" s="1"/>
  <c r="E94" i="52"/>
  <c r="Y94" i="52" s="1"/>
  <c r="D94" i="52"/>
  <c r="X94" i="52" s="1"/>
  <c r="C94" i="52"/>
  <c r="W94" i="52" s="1"/>
  <c r="B94" i="52"/>
  <c r="V94" i="52" s="1"/>
  <c r="E83" i="52"/>
  <c r="D83" i="52"/>
  <c r="C83" i="52"/>
  <c r="B83" i="52"/>
  <c r="E82" i="52"/>
  <c r="D82" i="52"/>
  <c r="C82" i="52"/>
  <c r="B82" i="52"/>
  <c r="E77" i="52"/>
  <c r="D77" i="52"/>
  <c r="C77" i="52"/>
  <c r="B77" i="52"/>
  <c r="E76" i="52"/>
  <c r="D76" i="52"/>
  <c r="C76" i="52"/>
  <c r="B76" i="52"/>
  <c r="C93" i="52"/>
  <c r="C100" i="52" s="1"/>
  <c r="D93" i="52"/>
  <c r="D100" i="52" s="1"/>
  <c r="E93" i="52"/>
  <c r="E100" i="52" s="1"/>
  <c r="F93" i="52"/>
  <c r="F100" i="52" s="1"/>
  <c r="G93" i="52"/>
  <c r="G100" i="52" s="1"/>
  <c r="H93" i="52"/>
  <c r="H100" i="52" s="1"/>
  <c r="I93" i="52"/>
  <c r="I100" i="52" s="1"/>
  <c r="K93" i="52"/>
  <c r="K100" i="52" s="1"/>
  <c r="L93" i="52"/>
  <c r="L100" i="52" s="1"/>
  <c r="M93" i="52"/>
  <c r="M100" i="52" s="1"/>
  <c r="N93" i="52"/>
  <c r="N100" i="52" s="1"/>
  <c r="O93" i="52"/>
  <c r="O100" i="52" s="1"/>
  <c r="B93" i="52"/>
  <c r="B100" i="52" s="1"/>
  <c r="C90" i="52"/>
  <c r="W90" i="52" s="1"/>
  <c r="B90" i="52"/>
  <c r="V90" i="52" s="1"/>
  <c r="E90" i="52"/>
  <c r="Y90" i="52" s="1"/>
  <c r="D90" i="52"/>
  <c r="X90" i="52" s="1"/>
  <c r="E89" i="52"/>
  <c r="Y89" i="52" s="1"/>
  <c r="D89" i="52"/>
  <c r="X89" i="52" s="1"/>
  <c r="C89" i="52"/>
  <c r="W89" i="52" s="1"/>
  <c r="B89" i="52"/>
  <c r="V89" i="52" s="1"/>
  <c r="C88" i="52"/>
  <c r="W88" i="52" s="1"/>
  <c r="B88" i="52"/>
  <c r="V88" i="52" s="1"/>
  <c r="E88" i="52"/>
  <c r="Y88" i="52" s="1"/>
  <c r="D88" i="52"/>
  <c r="X88" i="52" s="1"/>
  <c r="E87" i="52"/>
  <c r="Y87" i="52" s="1"/>
  <c r="D87" i="52"/>
  <c r="X87" i="52" s="1"/>
  <c r="C87" i="52"/>
  <c r="W87" i="52" s="1"/>
  <c r="B87" i="52"/>
  <c r="V87" i="52" s="1"/>
  <c r="E28" i="52"/>
  <c r="D28" i="52"/>
  <c r="C28" i="52"/>
  <c r="B28" i="52"/>
  <c r="E27" i="52"/>
  <c r="D27" i="52"/>
  <c r="C27" i="52"/>
  <c r="B27" i="52"/>
  <c r="E26" i="52"/>
  <c r="D26" i="52"/>
  <c r="C26" i="52"/>
  <c r="B26" i="52"/>
  <c r="E25" i="52"/>
  <c r="D25" i="52"/>
  <c r="C25" i="52"/>
  <c r="B25" i="52"/>
  <c r="C86" i="52"/>
  <c r="D86" i="52"/>
  <c r="E86" i="52"/>
  <c r="F86" i="52"/>
  <c r="G86" i="52"/>
  <c r="H86" i="52"/>
  <c r="I86" i="52"/>
  <c r="K86" i="52"/>
  <c r="L86" i="52"/>
  <c r="M86" i="52"/>
  <c r="N86" i="52"/>
  <c r="O86" i="52"/>
  <c r="B86" i="52"/>
  <c r="C148" i="51"/>
  <c r="B148" i="51"/>
  <c r="E148" i="51"/>
  <c r="D148" i="51"/>
  <c r="E147" i="51"/>
  <c r="D147" i="51"/>
  <c r="C147" i="51"/>
  <c r="B147" i="51"/>
  <c r="C146" i="51"/>
  <c r="B146" i="51"/>
  <c r="E146" i="51"/>
  <c r="D146" i="51"/>
  <c r="E145" i="51"/>
  <c r="D145" i="51"/>
  <c r="C145" i="51"/>
  <c r="B145" i="51"/>
  <c r="C144" i="51"/>
  <c r="B144" i="51"/>
  <c r="E144" i="51"/>
  <c r="D144" i="51"/>
  <c r="E143" i="51"/>
  <c r="D143" i="51"/>
  <c r="C143" i="51"/>
  <c r="B143" i="51"/>
  <c r="C142" i="51"/>
  <c r="B142" i="51"/>
  <c r="E142" i="51"/>
  <c r="D142" i="51"/>
  <c r="E141" i="51"/>
  <c r="D141" i="51"/>
  <c r="C141" i="51"/>
  <c r="B141" i="51"/>
  <c r="C140" i="51"/>
  <c r="B140" i="51"/>
  <c r="E140" i="51"/>
  <c r="D140" i="51"/>
  <c r="E139" i="51"/>
  <c r="D139" i="51"/>
  <c r="C139" i="51"/>
  <c r="B139" i="51"/>
  <c r="C138" i="51"/>
  <c r="B138" i="51"/>
  <c r="E138" i="51"/>
  <c r="D138" i="51"/>
  <c r="E137" i="51"/>
  <c r="D137" i="51"/>
  <c r="C137" i="51"/>
  <c r="B137" i="51"/>
  <c r="C136" i="51"/>
  <c r="B136" i="51"/>
  <c r="E136" i="51"/>
  <c r="D136" i="51"/>
  <c r="C134" i="51"/>
  <c r="B134" i="51"/>
  <c r="E134" i="51"/>
  <c r="D134" i="51"/>
  <c r="E135" i="51"/>
  <c r="D135" i="51"/>
  <c r="C135" i="51"/>
  <c r="B135" i="51"/>
  <c r="E133" i="51"/>
  <c r="D133" i="51"/>
  <c r="C133" i="51"/>
  <c r="B133" i="51"/>
  <c r="C132" i="51"/>
  <c r="B132" i="51"/>
  <c r="E132" i="51"/>
  <c r="D132" i="51"/>
  <c r="C130" i="51"/>
  <c r="B130" i="51"/>
  <c r="E130" i="51"/>
  <c r="D130" i="51"/>
  <c r="E131" i="51"/>
  <c r="D131" i="51"/>
  <c r="C131" i="51"/>
  <c r="B131" i="51"/>
  <c r="E129" i="51"/>
  <c r="D129" i="51"/>
  <c r="C129" i="51"/>
  <c r="B129" i="51"/>
  <c r="E73" i="51"/>
  <c r="D73" i="51"/>
  <c r="C73" i="51"/>
  <c r="B73" i="51"/>
  <c r="E72" i="51"/>
  <c r="D72" i="51"/>
  <c r="C72" i="51"/>
  <c r="B72" i="51"/>
  <c r="E53" i="51"/>
  <c r="D53" i="51"/>
  <c r="C53" i="51"/>
  <c r="B53" i="51"/>
  <c r="E52" i="51"/>
  <c r="D52" i="51"/>
  <c r="C52" i="51"/>
  <c r="B52" i="51"/>
  <c r="E51" i="51"/>
  <c r="D51" i="51"/>
  <c r="C51" i="51"/>
  <c r="B51" i="51"/>
  <c r="E50" i="51"/>
  <c r="D50" i="51"/>
  <c r="C50" i="51"/>
  <c r="B50" i="51"/>
  <c r="E49" i="51"/>
  <c r="D49" i="51"/>
  <c r="C49" i="51"/>
  <c r="B49" i="51"/>
  <c r="E48" i="51"/>
  <c r="D48" i="51"/>
  <c r="C48" i="51"/>
  <c r="B48" i="51"/>
  <c r="E43" i="51"/>
  <c r="D43" i="51"/>
  <c r="C43" i="51"/>
  <c r="B43" i="51"/>
  <c r="E42" i="51"/>
  <c r="D42" i="51"/>
  <c r="C42" i="51"/>
  <c r="B42" i="51"/>
  <c r="E37" i="51"/>
  <c r="D37" i="51"/>
  <c r="C37" i="51"/>
  <c r="B37" i="51"/>
  <c r="E36" i="51"/>
  <c r="D36" i="51"/>
  <c r="C36" i="51"/>
  <c r="B36" i="51"/>
  <c r="E35" i="51"/>
  <c r="D35" i="51"/>
  <c r="C35" i="51"/>
  <c r="B35" i="51"/>
  <c r="E34" i="51"/>
  <c r="D34" i="51"/>
  <c r="C34" i="51"/>
  <c r="B34" i="51"/>
  <c r="E33" i="51"/>
  <c r="D33" i="51"/>
  <c r="C33" i="51"/>
  <c r="B33" i="51"/>
  <c r="E32" i="51"/>
  <c r="D32" i="51"/>
  <c r="C32" i="51"/>
  <c r="B32" i="51"/>
  <c r="E23" i="51"/>
  <c r="D23" i="51"/>
  <c r="C23" i="51"/>
  <c r="B23" i="51"/>
  <c r="E22" i="51"/>
  <c r="D22" i="51"/>
  <c r="C22" i="51"/>
  <c r="B22" i="51"/>
  <c r="E11" i="51"/>
  <c r="D11" i="51"/>
  <c r="C11" i="51"/>
  <c r="B11" i="51"/>
  <c r="E10" i="51"/>
  <c r="D10" i="51"/>
  <c r="C10" i="51"/>
  <c r="B10" i="51"/>
  <c r="C125" i="51"/>
  <c r="B125" i="51"/>
  <c r="E125" i="51"/>
  <c r="D125" i="51"/>
  <c r="E120" i="51"/>
  <c r="D120" i="51"/>
  <c r="C120" i="51"/>
  <c r="B120" i="51"/>
  <c r="E83" i="51"/>
  <c r="D83" i="51"/>
  <c r="C83" i="51"/>
  <c r="B83" i="51"/>
  <c r="E82" i="51"/>
  <c r="D82" i="51"/>
  <c r="C82" i="51"/>
  <c r="B82" i="51"/>
  <c r="E77" i="51"/>
  <c r="D77" i="51"/>
  <c r="C77" i="51"/>
  <c r="B77" i="51"/>
  <c r="E76" i="51"/>
  <c r="D76" i="51"/>
  <c r="C76" i="51"/>
  <c r="B76" i="51"/>
  <c r="E75" i="51"/>
  <c r="D75" i="51"/>
  <c r="C75" i="51"/>
  <c r="B75" i="51"/>
  <c r="E74" i="51"/>
  <c r="D74" i="51"/>
  <c r="C74" i="51"/>
  <c r="B74" i="51"/>
  <c r="E116" i="51"/>
  <c r="D116" i="51"/>
  <c r="C116" i="51"/>
  <c r="B116" i="51"/>
  <c r="C115" i="51"/>
  <c r="W115" i="51" s="1"/>
  <c r="B115" i="51"/>
  <c r="V115" i="51" s="1"/>
  <c r="E115" i="51"/>
  <c r="Y115" i="51" s="1"/>
  <c r="D115" i="51"/>
  <c r="X115" i="51" s="1"/>
  <c r="C113" i="51"/>
  <c r="W113" i="51" s="1"/>
  <c r="B113" i="51"/>
  <c r="V113" i="51" s="1"/>
  <c r="E113" i="51"/>
  <c r="Y113" i="51" s="1"/>
  <c r="D113" i="51"/>
  <c r="X113" i="51" s="1"/>
  <c r="E114" i="51"/>
  <c r="Y114" i="51" s="1"/>
  <c r="D114" i="51"/>
  <c r="X114" i="51" s="1"/>
  <c r="C114" i="51"/>
  <c r="W114" i="51" s="1"/>
  <c r="B114" i="51"/>
  <c r="V114" i="51" s="1"/>
  <c r="E112" i="51"/>
  <c r="Y112" i="51" s="1"/>
  <c r="D112" i="51"/>
  <c r="X112" i="51" s="1"/>
  <c r="C112" i="51"/>
  <c r="W112" i="51" s="1"/>
  <c r="B112" i="51"/>
  <c r="V112" i="51" s="1"/>
  <c r="E71" i="51"/>
  <c r="D71" i="51"/>
  <c r="C71" i="51"/>
  <c r="B71" i="51"/>
  <c r="E70" i="51"/>
  <c r="D70" i="51"/>
  <c r="C70" i="51"/>
  <c r="B70" i="51"/>
  <c r="E69" i="51"/>
  <c r="D69" i="51"/>
  <c r="C69" i="51"/>
  <c r="B69" i="51"/>
  <c r="E68" i="51"/>
  <c r="D68" i="51"/>
  <c r="C68" i="51"/>
  <c r="B68" i="51"/>
  <c r="E67" i="51"/>
  <c r="D67" i="51"/>
  <c r="C67" i="51"/>
  <c r="B67" i="51"/>
  <c r="E66" i="51"/>
  <c r="D66" i="51"/>
  <c r="C66" i="51"/>
  <c r="B66" i="51"/>
  <c r="C108" i="51"/>
  <c r="W108" i="51" s="1"/>
  <c r="B108" i="51"/>
  <c r="V108" i="51" s="1"/>
  <c r="E108" i="51"/>
  <c r="Y108" i="51" s="1"/>
  <c r="D108" i="51"/>
  <c r="X108" i="51" s="1"/>
  <c r="C106" i="51"/>
  <c r="W106" i="51" s="1"/>
  <c r="B106" i="51"/>
  <c r="V106" i="51" s="1"/>
  <c r="E106" i="51"/>
  <c r="Y106" i="51" s="1"/>
  <c r="D106" i="51"/>
  <c r="X106" i="51" s="1"/>
  <c r="E107" i="51"/>
  <c r="Y107" i="51" s="1"/>
  <c r="D107" i="51"/>
  <c r="X107" i="51" s="1"/>
  <c r="C107" i="51"/>
  <c r="W107" i="51" s="1"/>
  <c r="B107" i="51"/>
  <c r="V107" i="51" s="1"/>
  <c r="E105" i="51"/>
  <c r="Y105" i="51" s="1"/>
  <c r="D105" i="51"/>
  <c r="X105" i="51" s="1"/>
  <c r="C105" i="51"/>
  <c r="W105" i="51" s="1"/>
  <c r="B105" i="51"/>
  <c r="V105" i="51" s="1"/>
  <c r="C104" i="51"/>
  <c r="W104" i="51" s="1"/>
  <c r="B104" i="51"/>
  <c r="V104" i="51" s="1"/>
  <c r="E104" i="51"/>
  <c r="Y104" i="51" s="1"/>
  <c r="D104" i="51"/>
  <c r="X104" i="51" s="1"/>
  <c r="E103" i="51"/>
  <c r="Y103" i="51" s="1"/>
  <c r="D103" i="51"/>
  <c r="X103" i="51" s="1"/>
  <c r="C103" i="51"/>
  <c r="W103" i="51" s="1"/>
  <c r="B103" i="51"/>
  <c r="V103" i="51" s="1"/>
  <c r="E15" i="51"/>
  <c r="D15" i="51"/>
  <c r="C15" i="51"/>
  <c r="B15" i="51"/>
  <c r="E14" i="51"/>
  <c r="D14" i="51"/>
  <c r="C14" i="51"/>
  <c r="B14" i="51"/>
  <c r="E7" i="51"/>
  <c r="D7" i="51"/>
  <c r="C7" i="51"/>
  <c r="B7" i="51"/>
  <c r="E6" i="51"/>
  <c r="D6" i="51"/>
  <c r="C6" i="51"/>
  <c r="B6" i="51"/>
  <c r="E5" i="51"/>
  <c r="D5" i="51"/>
  <c r="C5" i="51"/>
  <c r="B5" i="51"/>
  <c r="E4" i="51"/>
  <c r="D4" i="51"/>
  <c r="C4" i="51"/>
  <c r="B4" i="51"/>
  <c r="C99" i="51"/>
  <c r="W99" i="51" s="1"/>
  <c r="B99" i="51"/>
  <c r="V99" i="51" s="1"/>
  <c r="E99" i="51"/>
  <c r="Y99" i="51" s="1"/>
  <c r="D99" i="51"/>
  <c r="X99" i="51" s="1"/>
  <c r="E98" i="51"/>
  <c r="Y98" i="51" s="1"/>
  <c r="D98" i="51"/>
  <c r="X98" i="51" s="1"/>
  <c r="C98" i="51"/>
  <c r="W98" i="51" s="1"/>
  <c r="B98" i="51"/>
  <c r="V98" i="51" s="1"/>
  <c r="C97" i="51"/>
  <c r="W97" i="51" s="1"/>
  <c r="B97" i="51"/>
  <c r="V97" i="51" s="1"/>
  <c r="E97" i="51"/>
  <c r="Y97" i="51" s="1"/>
  <c r="D97" i="51"/>
  <c r="X97" i="51" s="1"/>
  <c r="E96" i="51"/>
  <c r="Y96" i="51" s="1"/>
  <c r="D96" i="51"/>
  <c r="X96" i="51" s="1"/>
  <c r="C96" i="51"/>
  <c r="W96" i="51" s="1"/>
  <c r="B96" i="51"/>
  <c r="V96" i="51" s="1"/>
  <c r="C95" i="51"/>
  <c r="W95" i="51" s="1"/>
  <c r="B95" i="51"/>
  <c r="V95" i="51" s="1"/>
  <c r="E95" i="51"/>
  <c r="Y95" i="51" s="1"/>
  <c r="D95" i="51"/>
  <c r="X95" i="51" s="1"/>
  <c r="E94" i="51"/>
  <c r="Y94" i="51" s="1"/>
  <c r="D94" i="51"/>
  <c r="X94" i="51" s="1"/>
  <c r="C94" i="51"/>
  <c r="W94" i="51" s="1"/>
  <c r="B94" i="51"/>
  <c r="V94" i="51" s="1"/>
  <c r="E21" i="51"/>
  <c r="D21" i="51"/>
  <c r="C21" i="51"/>
  <c r="B21" i="51"/>
  <c r="E20" i="51"/>
  <c r="D20" i="51"/>
  <c r="C20" i="51"/>
  <c r="B20" i="51"/>
  <c r="E19" i="51"/>
  <c r="D19" i="51"/>
  <c r="C19" i="51"/>
  <c r="B19" i="51"/>
  <c r="E18" i="51"/>
  <c r="D18" i="51"/>
  <c r="C18" i="51"/>
  <c r="B18" i="51"/>
  <c r="E13" i="51"/>
  <c r="D13" i="51"/>
  <c r="C13" i="51"/>
  <c r="B13" i="51"/>
  <c r="E12" i="51"/>
  <c r="D12" i="51"/>
  <c r="C12" i="51"/>
  <c r="B12" i="51"/>
  <c r="C93" i="51"/>
  <c r="C102" i="51" s="1"/>
  <c r="C111" i="51" s="1"/>
  <c r="C119" i="51" s="1"/>
  <c r="C128" i="51" s="1"/>
  <c r="L93" i="51"/>
  <c r="L102" i="51" s="1"/>
  <c r="L111" i="51" s="1"/>
  <c r="K119" i="51" s="1"/>
  <c r="K128" i="51" s="1"/>
  <c r="C90" i="51"/>
  <c r="W90" i="51" s="1"/>
  <c r="B90" i="51"/>
  <c r="V90" i="51" s="1"/>
  <c r="E90" i="51"/>
  <c r="Y90" i="51" s="1"/>
  <c r="D90" i="51"/>
  <c r="X90" i="51" s="1"/>
  <c r="C88" i="51"/>
  <c r="W88" i="51" s="1"/>
  <c r="B88" i="51"/>
  <c r="V88" i="51" s="1"/>
  <c r="E88" i="51"/>
  <c r="Y88" i="51" s="1"/>
  <c r="D88" i="51"/>
  <c r="X88" i="51" s="1"/>
  <c r="E89" i="51"/>
  <c r="Y89" i="51" s="1"/>
  <c r="D89" i="51"/>
  <c r="X89" i="51" s="1"/>
  <c r="C89" i="51"/>
  <c r="W89" i="51" s="1"/>
  <c r="B89" i="51"/>
  <c r="V89" i="51" s="1"/>
  <c r="E87" i="51"/>
  <c r="Y87" i="51" s="1"/>
  <c r="D87" i="51"/>
  <c r="X87" i="51" s="1"/>
  <c r="C87" i="51"/>
  <c r="W87" i="51" s="1"/>
  <c r="B87" i="51"/>
  <c r="V87" i="51" s="1"/>
  <c r="E27" i="51"/>
  <c r="D27" i="51"/>
  <c r="C27" i="51"/>
  <c r="B27" i="51"/>
  <c r="E26" i="51"/>
  <c r="D26" i="51"/>
  <c r="C26" i="51"/>
  <c r="B26" i="51"/>
  <c r="E25" i="51"/>
  <c r="D25" i="51"/>
  <c r="C25" i="51"/>
  <c r="B25" i="51"/>
  <c r="E24" i="51"/>
  <c r="D24" i="51"/>
  <c r="C24" i="51"/>
  <c r="B24" i="51"/>
  <c r="C86" i="51"/>
  <c r="D86" i="51"/>
  <c r="D93" i="51" s="1"/>
  <c r="D102" i="51" s="1"/>
  <c r="D111" i="51" s="1"/>
  <c r="D119" i="51" s="1"/>
  <c r="D128" i="51" s="1"/>
  <c r="E86" i="51"/>
  <c r="E93" i="51" s="1"/>
  <c r="E102" i="51" s="1"/>
  <c r="E111" i="51" s="1"/>
  <c r="E119" i="51" s="1"/>
  <c r="E128" i="51" s="1"/>
  <c r="F86" i="51"/>
  <c r="F93" i="51" s="1"/>
  <c r="F102" i="51" s="1"/>
  <c r="F111" i="51" s="1"/>
  <c r="F119" i="51" s="1"/>
  <c r="F128" i="51" s="1"/>
  <c r="G86" i="51"/>
  <c r="G93" i="51" s="1"/>
  <c r="G102" i="51" s="1"/>
  <c r="G111" i="51" s="1"/>
  <c r="G119" i="51" s="1"/>
  <c r="G128" i="51" s="1"/>
  <c r="H86" i="51"/>
  <c r="H93" i="51" s="1"/>
  <c r="H102" i="51" s="1"/>
  <c r="H111" i="51" s="1"/>
  <c r="H119" i="51" s="1"/>
  <c r="H128" i="51" s="1"/>
  <c r="I86" i="51"/>
  <c r="I93" i="51" s="1"/>
  <c r="I102" i="51" s="1"/>
  <c r="I111" i="51" s="1"/>
  <c r="I119" i="51" s="1"/>
  <c r="I128" i="51" s="1"/>
  <c r="K86" i="51"/>
  <c r="K93" i="51" s="1"/>
  <c r="K102" i="51" s="1"/>
  <c r="K111" i="51" s="1"/>
  <c r="J119" i="51" s="1"/>
  <c r="J128" i="51" s="1"/>
  <c r="L86" i="51"/>
  <c r="M86" i="51"/>
  <c r="M93" i="51" s="1"/>
  <c r="M102" i="51" s="1"/>
  <c r="M111" i="51" s="1"/>
  <c r="L119" i="51" s="1"/>
  <c r="L128" i="51" s="1"/>
  <c r="N86" i="51"/>
  <c r="N93" i="51" s="1"/>
  <c r="N102" i="51" s="1"/>
  <c r="N111" i="51" s="1"/>
  <c r="M119" i="51" s="1"/>
  <c r="M128" i="51" s="1"/>
  <c r="O86" i="51"/>
  <c r="O93" i="51" s="1"/>
  <c r="O102" i="51" s="1"/>
  <c r="O111" i="51" s="1"/>
  <c r="N119" i="51" s="1"/>
  <c r="N128" i="51" s="1"/>
  <c r="B86" i="51"/>
  <c r="B93" i="51" s="1"/>
  <c r="B102" i="51" s="1"/>
  <c r="B111" i="51" s="1"/>
  <c r="B119" i="51" s="1"/>
  <c r="B128" i="51" s="1"/>
  <c r="E150" i="49"/>
  <c r="Y150" i="49" s="1"/>
  <c r="D150" i="49"/>
  <c r="X150" i="49" s="1"/>
  <c r="C150" i="49"/>
  <c r="W150" i="49" s="1"/>
  <c r="B150" i="49"/>
  <c r="V150" i="49" s="1"/>
  <c r="C149" i="49"/>
  <c r="W149" i="49" s="1"/>
  <c r="B149" i="49"/>
  <c r="V149" i="49" s="1"/>
  <c r="E149" i="49"/>
  <c r="Y149" i="49" s="1"/>
  <c r="D149" i="49"/>
  <c r="X149" i="49" s="1"/>
  <c r="E148" i="49"/>
  <c r="Y148" i="49" s="1"/>
  <c r="D148" i="49"/>
  <c r="X148" i="49" s="1"/>
  <c r="C148" i="49"/>
  <c r="W148" i="49" s="1"/>
  <c r="B148" i="49"/>
  <c r="V148" i="49" s="1"/>
  <c r="C147" i="49"/>
  <c r="W147" i="49" s="1"/>
  <c r="B147" i="49"/>
  <c r="V147" i="49" s="1"/>
  <c r="E147" i="49"/>
  <c r="Y147" i="49" s="1"/>
  <c r="D147" i="49"/>
  <c r="X147" i="49" s="1"/>
  <c r="C145" i="49"/>
  <c r="B145" i="49"/>
  <c r="E145" i="49"/>
  <c r="D145" i="49"/>
  <c r="E146" i="49"/>
  <c r="Y146" i="49" s="1"/>
  <c r="D146" i="49"/>
  <c r="X146" i="49" s="1"/>
  <c r="C146" i="49"/>
  <c r="W146" i="49" s="1"/>
  <c r="B146" i="49"/>
  <c r="V146" i="49" s="1"/>
  <c r="E142" i="49"/>
  <c r="D142" i="49"/>
  <c r="C142" i="49"/>
  <c r="B142" i="49"/>
  <c r="C141" i="49"/>
  <c r="B141" i="49"/>
  <c r="E141" i="49"/>
  <c r="D141" i="49"/>
  <c r="C143" i="49"/>
  <c r="B143" i="49"/>
  <c r="E143" i="49"/>
  <c r="D143" i="49"/>
  <c r="E144" i="49"/>
  <c r="D144" i="49"/>
  <c r="C144" i="49"/>
  <c r="B144" i="49"/>
  <c r="E140" i="49"/>
  <c r="D140" i="49"/>
  <c r="C140" i="49"/>
  <c r="B140" i="49"/>
  <c r="C139" i="49"/>
  <c r="B139" i="49"/>
  <c r="E139" i="49"/>
  <c r="D139" i="49"/>
  <c r="C137" i="49"/>
  <c r="B137" i="49"/>
  <c r="E137" i="49"/>
  <c r="D137" i="49"/>
  <c r="E138" i="49"/>
  <c r="D138" i="49"/>
  <c r="C138" i="49"/>
  <c r="B138" i="49"/>
  <c r="E134" i="49"/>
  <c r="Y134" i="49" s="1"/>
  <c r="D134" i="49"/>
  <c r="X134" i="49" s="1"/>
  <c r="C134" i="49"/>
  <c r="W134" i="49" s="1"/>
  <c r="B134" i="49"/>
  <c r="V134" i="49" s="1"/>
  <c r="C133" i="49"/>
  <c r="W133" i="49" s="1"/>
  <c r="B133" i="49"/>
  <c r="V133" i="49" s="1"/>
  <c r="E133" i="49"/>
  <c r="Y133" i="49" s="1"/>
  <c r="D133" i="49"/>
  <c r="X133" i="49" s="1"/>
  <c r="C131" i="49"/>
  <c r="W131" i="49" s="1"/>
  <c r="B131" i="49"/>
  <c r="V131" i="49" s="1"/>
  <c r="E131" i="49"/>
  <c r="Y131" i="49" s="1"/>
  <c r="D131" i="49"/>
  <c r="X131" i="49" s="1"/>
  <c r="E132" i="49"/>
  <c r="Y132" i="49" s="1"/>
  <c r="D132" i="49"/>
  <c r="X132" i="49" s="1"/>
  <c r="C132" i="49"/>
  <c r="W132" i="49" s="1"/>
  <c r="B132" i="49"/>
  <c r="V132" i="49" s="1"/>
  <c r="E136" i="49"/>
  <c r="Y136" i="49" s="1"/>
  <c r="D136" i="49"/>
  <c r="X136" i="49" s="1"/>
  <c r="C136" i="49"/>
  <c r="W136" i="49" s="1"/>
  <c r="B136" i="49"/>
  <c r="V136" i="49" s="1"/>
  <c r="C135" i="49"/>
  <c r="W135" i="49" s="1"/>
  <c r="B135" i="49"/>
  <c r="V135" i="49" s="1"/>
  <c r="E135" i="49"/>
  <c r="Y135" i="49" s="1"/>
  <c r="D135" i="49"/>
  <c r="X135" i="49" s="1"/>
  <c r="E130" i="49"/>
  <c r="Y130" i="49" s="1"/>
  <c r="D130" i="49"/>
  <c r="X130" i="49" s="1"/>
  <c r="C130" i="49"/>
  <c r="W130" i="49" s="1"/>
  <c r="B130" i="49"/>
  <c r="V130" i="49" s="1"/>
  <c r="C129" i="49"/>
  <c r="W129" i="49" s="1"/>
  <c r="B129" i="49"/>
  <c r="V129" i="49" s="1"/>
  <c r="E129" i="49"/>
  <c r="Y129" i="49" s="1"/>
  <c r="D129" i="49"/>
  <c r="X129" i="49" s="1"/>
  <c r="C127" i="49"/>
  <c r="W127" i="49" s="1"/>
  <c r="B127" i="49"/>
  <c r="V127" i="49" s="1"/>
  <c r="E127" i="49"/>
  <c r="Y127" i="49" s="1"/>
  <c r="D127" i="49"/>
  <c r="X127" i="49" s="1"/>
  <c r="E128" i="49"/>
  <c r="Y128" i="49" s="1"/>
  <c r="D128" i="49"/>
  <c r="X128" i="49" s="1"/>
  <c r="C128" i="49"/>
  <c r="W128" i="49" s="1"/>
  <c r="B128" i="49"/>
  <c r="V128" i="49" s="1"/>
  <c r="E126" i="49"/>
  <c r="Y126" i="49" s="1"/>
  <c r="D126" i="49"/>
  <c r="X126" i="49" s="1"/>
  <c r="C126" i="49"/>
  <c r="W126" i="49" s="1"/>
  <c r="B126" i="49"/>
  <c r="V126" i="49" s="1"/>
  <c r="C125" i="49"/>
  <c r="W125" i="49" s="1"/>
  <c r="B125" i="49"/>
  <c r="V125" i="49" s="1"/>
  <c r="E125" i="49"/>
  <c r="Y125" i="49" s="1"/>
  <c r="D125" i="49"/>
  <c r="X125" i="49" s="1"/>
  <c r="C123" i="49"/>
  <c r="W123" i="49" s="1"/>
  <c r="B123" i="49"/>
  <c r="V123" i="49" s="1"/>
  <c r="E123" i="49"/>
  <c r="Y123" i="49" s="1"/>
  <c r="D123" i="49"/>
  <c r="X123" i="49" s="1"/>
  <c r="E124" i="49"/>
  <c r="Y124" i="49" s="1"/>
  <c r="D124" i="49"/>
  <c r="X124" i="49" s="1"/>
  <c r="C124" i="49"/>
  <c r="W124" i="49" s="1"/>
  <c r="B124" i="49"/>
  <c r="V124" i="49" s="1"/>
  <c r="E122" i="49"/>
  <c r="Y122" i="49" s="1"/>
  <c r="D122" i="49"/>
  <c r="X122" i="49" s="1"/>
  <c r="C122" i="49"/>
  <c r="W122" i="49" s="1"/>
  <c r="B122" i="49"/>
  <c r="V122" i="49" s="1"/>
  <c r="E75" i="49"/>
  <c r="D75" i="49"/>
  <c r="C75" i="49"/>
  <c r="B75" i="49"/>
  <c r="E74" i="49"/>
  <c r="D74" i="49"/>
  <c r="C74" i="49"/>
  <c r="B74" i="49"/>
  <c r="E73" i="49"/>
  <c r="D73" i="49"/>
  <c r="C73" i="49"/>
  <c r="B73" i="49"/>
  <c r="E72" i="49"/>
  <c r="D72" i="49"/>
  <c r="C72" i="49"/>
  <c r="B72" i="49"/>
  <c r="E71" i="49"/>
  <c r="D71" i="49"/>
  <c r="C71" i="49"/>
  <c r="B71" i="49"/>
  <c r="E70" i="49"/>
  <c r="D70" i="49"/>
  <c r="C70" i="49"/>
  <c r="B70" i="49"/>
  <c r="E69" i="49"/>
  <c r="D69" i="49"/>
  <c r="C69" i="49"/>
  <c r="B69" i="49"/>
  <c r="E68" i="49"/>
  <c r="D68" i="49"/>
  <c r="C68" i="49"/>
  <c r="B68" i="49"/>
  <c r="E67" i="49"/>
  <c r="D67" i="49"/>
  <c r="C67" i="49"/>
  <c r="B67" i="49"/>
  <c r="E66" i="49"/>
  <c r="D66" i="49"/>
  <c r="C66" i="49"/>
  <c r="B66" i="49"/>
  <c r="E61" i="49"/>
  <c r="D61" i="49"/>
  <c r="C61" i="49"/>
  <c r="B61" i="49"/>
  <c r="E60" i="49"/>
  <c r="D60" i="49"/>
  <c r="C60" i="49"/>
  <c r="B60" i="49"/>
  <c r="E53" i="49"/>
  <c r="D53" i="49"/>
  <c r="C53" i="49"/>
  <c r="B53" i="49"/>
  <c r="E52" i="49"/>
  <c r="D52" i="49"/>
  <c r="C52" i="49"/>
  <c r="B52" i="49"/>
  <c r="E51" i="49"/>
  <c r="D51" i="49"/>
  <c r="C51" i="49"/>
  <c r="B51" i="49"/>
  <c r="E50" i="49"/>
  <c r="D50" i="49"/>
  <c r="C50" i="49"/>
  <c r="B50" i="49"/>
  <c r="E49" i="49"/>
  <c r="D49" i="49"/>
  <c r="C49" i="49"/>
  <c r="B49" i="49"/>
  <c r="E48" i="49"/>
  <c r="D48" i="49"/>
  <c r="C48" i="49"/>
  <c r="B48" i="49"/>
  <c r="E47" i="49"/>
  <c r="D47" i="49"/>
  <c r="C47" i="49"/>
  <c r="B47" i="49"/>
  <c r="E46" i="49"/>
  <c r="D46" i="49"/>
  <c r="C46" i="49"/>
  <c r="B46" i="49"/>
  <c r="E43" i="49"/>
  <c r="D43" i="49"/>
  <c r="C43" i="49"/>
  <c r="B43" i="49"/>
  <c r="E42" i="49"/>
  <c r="D42" i="49"/>
  <c r="C42" i="49"/>
  <c r="B42" i="49"/>
  <c r="E37" i="49"/>
  <c r="D37" i="49"/>
  <c r="C37" i="49"/>
  <c r="B37" i="49"/>
  <c r="E36" i="49"/>
  <c r="D36" i="49"/>
  <c r="C36" i="49"/>
  <c r="B36" i="49"/>
  <c r="E35" i="49"/>
  <c r="D35" i="49"/>
  <c r="C35" i="49"/>
  <c r="B35" i="49"/>
  <c r="E34" i="49"/>
  <c r="D34" i="49"/>
  <c r="C34" i="49"/>
  <c r="B34" i="49"/>
  <c r="E33" i="49"/>
  <c r="D33" i="49"/>
  <c r="C33" i="49"/>
  <c r="B33" i="49"/>
  <c r="E32" i="49"/>
  <c r="D32" i="49"/>
  <c r="C32" i="49"/>
  <c r="B32" i="49"/>
  <c r="E23" i="49"/>
  <c r="D23" i="49"/>
  <c r="C23" i="49"/>
  <c r="B23" i="49"/>
  <c r="E22" i="49"/>
  <c r="D22" i="49"/>
  <c r="C22" i="49"/>
  <c r="B22" i="49"/>
  <c r="E11" i="49"/>
  <c r="D11" i="49"/>
  <c r="C11" i="49"/>
  <c r="B11" i="49"/>
  <c r="E10" i="49"/>
  <c r="D10" i="49"/>
  <c r="C10" i="49"/>
  <c r="B10" i="49"/>
  <c r="C118" i="49"/>
  <c r="W118" i="49" s="1"/>
  <c r="B118" i="49"/>
  <c r="V118" i="49" s="1"/>
  <c r="E118" i="49"/>
  <c r="Y118" i="49" s="1"/>
  <c r="D118" i="49"/>
  <c r="X118" i="49" s="1"/>
  <c r="C116" i="49"/>
  <c r="W116" i="49" s="1"/>
  <c r="B116" i="49"/>
  <c r="V116" i="49" s="1"/>
  <c r="E116" i="49"/>
  <c r="Y116" i="49" s="1"/>
  <c r="D116" i="49"/>
  <c r="X116" i="49" s="1"/>
  <c r="E117" i="49"/>
  <c r="Y117" i="49" s="1"/>
  <c r="D117" i="49"/>
  <c r="X117" i="49" s="1"/>
  <c r="C117" i="49"/>
  <c r="W117" i="49" s="1"/>
  <c r="B117" i="49"/>
  <c r="V117" i="49" s="1"/>
  <c r="C114" i="49"/>
  <c r="W114" i="49" s="1"/>
  <c r="B114" i="49"/>
  <c r="V114" i="49" s="1"/>
  <c r="E114" i="49"/>
  <c r="Y114" i="49" s="1"/>
  <c r="D114" i="49"/>
  <c r="X114" i="49" s="1"/>
  <c r="E115" i="49"/>
  <c r="Y115" i="49" s="1"/>
  <c r="D115" i="49"/>
  <c r="X115" i="49" s="1"/>
  <c r="C115" i="49"/>
  <c r="W115" i="49" s="1"/>
  <c r="B115" i="49"/>
  <c r="V115" i="49" s="1"/>
  <c r="C112" i="49"/>
  <c r="W112" i="49" s="1"/>
  <c r="B112" i="49"/>
  <c r="V112" i="49" s="1"/>
  <c r="E112" i="49"/>
  <c r="Y112" i="49" s="1"/>
  <c r="D112" i="49"/>
  <c r="X112" i="49" s="1"/>
  <c r="E113" i="49"/>
  <c r="Y113" i="49" s="1"/>
  <c r="D113" i="49"/>
  <c r="X113" i="49" s="1"/>
  <c r="C113" i="49"/>
  <c r="W113" i="49" s="1"/>
  <c r="B113" i="49"/>
  <c r="V113" i="49" s="1"/>
  <c r="C110" i="49"/>
  <c r="B110" i="49"/>
  <c r="E110" i="49"/>
  <c r="D110" i="49"/>
  <c r="E111" i="49"/>
  <c r="Y111" i="49" s="1"/>
  <c r="D111" i="49"/>
  <c r="X111" i="49" s="1"/>
  <c r="C111" i="49"/>
  <c r="W111" i="49" s="1"/>
  <c r="B111" i="49"/>
  <c r="V111" i="49" s="1"/>
  <c r="E109" i="49"/>
  <c r="Y109" i="49" s="1"/>
  <c r="D109" i="49"/>
  <c r="X109" i="49" s="1"/>
  <c r="C109" i="49"/>
  <c r="W109" i="49" s="1"/>
  <c r="B109" i="49"/>
  <c r="V109" i="49" s="1"/>
  <c r="C108" i="49"/>
  <c r="W108" i="49" s="1"/>
  <c r="B108" i="49"/>
  <c r="V108" i="49" s="1"/>
  <c r="E108" i="49"/>
  <c r="Y108" i="49" s="1"/>
  <c r="D108" i="49"/>
  <c r="X108" i="49" s="1"/>
  <c r="E105" i="49"/>
  <c r="D105" i="49"/>
  <c r="C105" i="49"/>
  <c r="B105" i="49"/>
  <c r="C104" i="49"/>
  <c r="B104" i="49"/>
  <c r="E104" i="49"/>
  <c r="D104" i="49"/>
  <c r="C102" i="49"/>
  <c r="B102" i="49"/>
  <c r="E102" i="49"/>
  <c r="D102" i="49"/>
  <c r="E103" i="49"/>
  <c r="D103" i="49"/>
  <c r="C103" i="49"/>
  <c r="B103" i="49"/>
  <c r="C106" i="49"/>
  <c r="W106" i="49" s="1"/>
  <c r="B106" i="49"/>
  <c r="V106" i="49" s="1"/>
  <c r="E106" i="49"/>
  <c r="Y106" i="49" s="1"/>
  <c r="D106" i="49"/>
  <c r="X106" i="49" s="1"/>
  <c r="E107" i="49"/>
  <c r="Y107" i="49" s="1"/>
  <c r="D107" i="49"/>
  <c r="X107" i="49" s="1"/>
  <c r="C107" i="49"/>
  <c r="W107" i="49" s="1"/>
  <c r="B107" i="49"/>
  <c r="V107" i="49" s="1"/>
  <c r="E101" i="49"/>
  <c r="D101" i="49"/>
  <c r="C101" i="49"/>
  <c r="B101" i="49"/>
  <c r="C100" i="49"/>
  <c r="B100" i="49"/>
  <c r="E100" i="49"/>
  <c r="D100" i="49"/>
  <c r="E99" i="49"/>
  <c r="D99" i="49"/>
  <c r="C99" i="49"/>
  <c r="B99" i="49"/>
  <c r="E31" i="49"/>
  <c r="D31" i="49"/>
  <c r="C31" i="49"/>
  <c r="B31" i="49"/>
  <c r="E30" i="49"/>
  <c r="D30" i="49"/>
  <c r="C30" i="49"/>
  <c r="B30" i="49"/>
  <c r="E29" i="49"/>
  <c r="D29" i="49"/>
  <c r="C29" i="49"/>
  <c r="B29" i="49"/>
  <c r="E28" i="49"/>
  <c r="D28" i="49"/>
  <c r="C28" i="49"/>
  <c r="B28" i="49"/>
  <c r="E27" i="49"/>
  <c r="D27" i="49"/>
  <c r="C27" i="49"/>
  <c r="B27" i="49"/>
  <c r="E26" i="49"/>
  <c r="D26" i="49"/>
  <c r="C26" i="49"/>
  <c r="B26" i="49"/>
  <c r="E25" i="49"/>
  <c r="D25" i="49"/>
  <c r="C25" i="49"/>
  <c r="B25" i="49"/>
  <c r="E24" i="49"/>
  <c r="D24" i="49"/>
  <c r="C24" i="49"/>
  <c r="B24" i="49"/>
  <c r="E21" i="49"/>
  <c r="D21" i="49"/>
  <c r="C21" i="49"/>
  <c r="B21" i="49"/>
  <c r="E20" i="49"/>
  <c r="D20" i="49"/>
  <c r="C20" i="49"/>
  <c r="B20" i="49"/>
  <c r="E19" i="49"/>
  <c r="D19" i="49"/>
  <c r="C19" i="49"/>
  <c r="B19" i="49"/>
  <c r="E18" i="49"/>
  <c r="D18" i="49"/>
  <c r="C18" i="49"/>
  <c r="B18" i="49"/>
  <c r="E15" i="49"/>
  <c r="D15" i="49"/>
  <c r="C15" i="49"/>
  <c r="B15" i="49"/>
  <c r="E14" i="49"/>
  <c r="D14" i="49"/>
  <c r="C14" i="49"/>
  <c r="B14" i="49"/>
  <c r="E13" i="49"/>
  <c r="D13" i="49"/>
  <c r="C13" i="49"/>
  <c r="B13" i="49"/>
  <c r="E12" i="49"/>
  <c r="D12" i="49"/>
  <c r="C12" i="49"/>
  <c r="B12" i="49"/>
  <c r="E7" i="49"/>
  <c r="D7" i="49"/>
  <c r="C7" i="49"/>
  <c r="B7" i="49"/>
  <c r="E6" i="49"/>
  <c r="D6" i="49"/>
  <c r="C6" i="49"/>
  <c r="B6" i="49"/>
  <c r="E5" i="49"/>
  <c r="D5" i="49"/>
  <c r="C5" i="49"/>
  <c r="B5" i="49"/>
  <c r="E4" i="49"/>
  <c r="D4" i="49"/>
  <c r="C4" i="49"/>
  <c r="B4" i="49"/>
  <c r="C98" i="49"/>
  <c r="C121" i="49" s="1"/>
  <c r="D98" i="49"/>
  <c r="D121" i="49" s="1"/>
  <c r="E98" i="49"/>
  <c r="E121" i="49" s="1"/>
  <c r="F98" i="49"/>
  <c r="F121" i="49" s="1"/>
  <c r="G98" i="49"/>
  <c r="G121" i="49" s="1"/>
  <c r="H98" i="49"/>
  <c r="H121" i="49" s="1"/>
  <c r="I98" i="49"/>
  <c r="I121" i="49" s="1"/>
  <c r="K98" i="49"/>
  <c r="K121" i="49" s="1"/>
  <c r="L98" i="49"/>
  <c r="L121" i="49" s="1"/>
  <c r="M98" i="49"/>
  <c r="M121" i="49" s="1"/>
  <c r="N98" i="49"/>
  <c r="N121" i="49" s="1"/>
  <c r="O98" i="49"/>
  <c r="O121" i="49" s="1"/>
  <c r="B98" i="49"/>
  <c r="B121" i="49" s="1"/>
  <c r="C95" i="49"/>
  <c r="B95" i="49"/>
  <c r="E95" i="49"/>
  <c r="D95" i="49"/>
  <c r="E88" i="49"/>
  <c r="D88" i="49"/>
  <c r="C88" i="49"/>
  <c r="B88" i="49"/>
  <c r="E83" i="49"/>
  <c r="D83" i="49"/>
  <c r="C83" i="49"/>
  <c r="B83" i="49"/>
  <c r="E82" i="49"/>
  <c r="D82" i="49"/>
  <c r="C82" i="49"/>
  <c r="B82" i="49"/>
  <c r="E77" i="49"/>
  <c r="D77" i="49"/>
  <c r="C77" i="49"/>
  <c r="B77" i="49"/>
  <c r="E76" i="49"/>
  <c r="D76" i="49"/>
  <c r="C76" i="49"/>
  <c r="B76" i="49"/>
  <c r="E65" i="49"/>
  <c r="D65" i="49"/>
  <c r="C65" i="49"/>
  <c r="B65" i="49"/>
  <c r="E64" i="49"/>
  <c r="D64" i="49"/>
  <c r="C64" i="49"/>
  <c r="B64" i="49"/>
  <c r="E55" i="49"/>
  <c r="D55" i="49"/>
  <c r="C55" i="49"/>
  <c r="B55" i="49"/>
  <c r="E54" i="49"/>
  <c r="D54" i="49"/>
  <c r="C54" i="49"/>
  <c r="B54" i="49"/>
  <c r="C87" i="49"/>
  <c r="D87" i="49"/>
  <c r="E87" i="49"/>
  <c r="F87" i="49"/>
  <c r="G87" i="49"/>
  <c r="H87" i="49"/>
  <c r="I87" i="49"/>
  <c r="J87" i="49"/>
  <c r="K87" i="49"/>
  <c r="L87" i="49"/>
  <c r="M87" i="49"/>
  <c r="N87" i="49"/>
  <c r="B87" i="49"/>
  <c r="C153" i="48"/>
  <c r="B153" i="48"/>
  <c r="E153" i="48"/>
  <c r="D153" i="48"/>
  <c r="E149" i="48"/>
  <c r="D149" i="48"/>
  <c r="C149" i="48"/>
  <c r="B149" i="48"/>
  <c r="C148" i="48"/>
  <c r="B148" i="48"/>
  <c r="E148" i="48"/>
  <c r="D148" i="48"/>
  <c r="E147" i="48"/>
  <c r="D147" i="48"/>
  <c r="C147" i="48"/>
  <c r="B147" i="48"/>
  <c r="C146" i="48"/>
  <c r="B146" i="48"/>
  <c r="E146" i="48"/>
  <c r="D146" i="48"/>
  <c r="C144" i="48"/>
  <c r="W144" i="48" s="1"/>
  <c r="B144" i="48"/>
  <c r="V144" i="48" s="1"/>
  <c r="E144" i="48"/>
  <c r="Y144" i="48" s="1"/>
  <c r="D144" i="48"/>
  <c r="X144" i="48" s="1"/>
  <c r="E145" i="48"/>
  <c r="D145" i="48"/>
  <c r="C145" i="48"/>
  <c r="B145" i="48"/>
  <c r="C142" i="48"/>
  <c r="W142" i="48" s="1"/>
  <c r="B142" i="48"/>
  <c r="V142" i="48" s="1"/>
  <c r="E142" i="48"/>
  <c r="Y142" i="48" s="1"/>
  <c r="D142" i="48"/>
  <c r="X142" i="48" s="1"/>
  <c r="E143" i="48"/>
  <c r="Y143" i="48" s="1"/>
  <c r="D143" i="48"/>
  <c r="X143" i="48" s="1"/>
  <c r="C143" i="48"/>
  <c r="W143" i="48" s="1"/>
  <c r="B143" i="48"/>
  <c r="V143" i="48" s="1"/>
  <c r="C140" i="48"/>
  <c r="W140" i="48" s="1"/>
  <c r="B140" i="48"/>
  <c r="V140" i="48" s="1"/>
  <c r="E140" i="48"/>
  <c r="Y140" i="48" s="1"/>
  <c r="D140" i="48"/>
  <c r="X140" i="48" s="1"/>
  <c r="E141" i="48"/>
  <c r="Y141" i="48" s="1"/>
  <c r="D141" i="48"/>
  <c r="X141" i="48" s="1"/>
  <c r="C141" i="48"/>
  <c r="W141" i="48" s="1"/>
  <c r="B141" i="48"/>
  <c r="V141" i="48" s="1"/>
  <c r="C138" i="48"/>
  <c r="B138" i="48"/>
  <c r="E138" i="48"/>
  <c r="D138" i="48"/>
  <c r="E139" i="48"/>
  <c r="Y139" i="48" s="1"/>
  <c r="D139" i="48"/>
  <c r="X139" i="48" s="1"/>
  <c r="C139" i="48"/>
  <c r="W139" i="48" s="1"/>
  <c r="B139" i="48"/>
  <c r="V139" i="48" s="1"/>
  <c r="E137" i="48"/>
  <c r="Y137" i="48" s="1"/>
  <c r="D137" i="48"/>
  <c r="X137" i="48" s="1"/>
  <c r="C137" i="48"/>
  <c r="W137" i="48" s="1"/>
  <c r="B137" i="48"/>
  <c r="V137" i="48" s="1"/>
  <c r="C136" i="48"/>
  <c r="W136" i="48" s="1"/>
  <c r="B136" i="48"/>
  <c r="V136" i="48" s="1"/>
  <c r="E136" i="48"/>
  <c r="Y136" i="48" s="1"/>
  <c r="D136" i="48"/>
  <c r="X136" i="48" s="1"/>
  <c r="C134" i="48"/>
  <c r="W134" i="48" s="1"/>
  <c r="B134" i="48"/>
  <c r="V134" i="48" s="1"/>
  <c r="E134" i="48"/>
  <c r="Y134" i="48" s="1"/>
  <c r="D134" i="48"/>
  <c r="X134" i="48" s="1"/>
  <c r="E135" i="48"/>
  <c r="Y135" i="48" s="1"/>
  <c r="D135" i="48"/>
  <c r="X135" i="48" s="1"/>
  <c r="C135" i="48"/>
  <c r="W135" i="48" s="1"/>
  <c r="B135" i="48"/>
  <c r="V135" i="48" s="1"/>
  <c r="E133" i="48"/>
  <c r="Y133" i="48" s="1"/>
  <c r="D133" i="48"/>
  <c r="X133" i="48" s="1"/>
  <c r="C133" i="48"/>
  <c r="W133" i="48" s="1"/>
  <c r="B133" i="48"/>
  <c r="V133" i="48" s="1"/>
  <c r="C132" i="48"/>
  <c r="W132" i="48" s="1"/>
  <c r="B132" i="48"/>
  <c r="V132" i="48" s="1"/>
  <c r="E132" i="48"/>
  <c r="Y132" i="48" s="1"/>
  <c r="D132" i="48"/>
  <c r="X132" i="48" s="1"/>
  <c r="E131" i="48"/>
  <c r="Y131" i="48" s="1"/>
  <c r="D131" i="48"/>
  <c r="X131" i="48" s="1"/>
  <c r="C131" i="48"/>
  <c r="W131" i="48" s="1"/>
  <c r="B131" i="48"/>
  <c r="V131" i="48" s="1"/>
  <c r="C129" i="48"/>
  <c r="W129" i="48" s="1"/>
  <c r="B129" i="48"/>
  <c r="V129" i="48" s="1"/>
  <c r="E129" i="48"/>
  <c r="Y129" i="48" s="1"/>
  <c r="D129" i="48"/>
  <c r="X129" i="48" s="1"/>
  <c r="E130" i="48"/>
  <c r="Y130" i="48" s="1"/>
  <c r="D130" i="48"/>
  <c r="X130" i="48" s="1"/>
  <c r="C130" i="48"/>
  <c r="W130" i="48" s="1"/>
  <c r="B130" i="48"/>
  <c r="V130" i="48" s="1"/>
  <c r="E128" i="48"/>
  <c r="Y128" i="48" s="1"/>
  <c r="D128" i="48"/>
  <c r="X128" i="48" s="1"/>
  <c r="C128" i="48"/>
  <c r="W128" i="48" s="1"/>
  <c r="B128" i="48"/>
  <c r="V128" i="48" s="1"/>
  <c r="C127" i="48"/>
  <c r="W127" i="48" s="1"/>
  <c r="B127" i="48"/>
  <c r="V127" i="48" s="1"/>
  <c r="E127" i="48"/>
  <c r="Y127" i="48" s="1"/>
  <c r="D127" i="48"/>
  <c r="X127" i="48" s="1"/>
  <c r="E51" i="48"/>
  <c r="D51" i="48"/>
  <c r="C51" i="48"/>
  <c r="B51" i="48"/>
  <c r="E50" i="48"/>
  <c r="D50" i="48"/>
  <c r="C50" i="48"/>
  <c r="B50" i="48"/>
  <c r="E45" i="48"/>
  <c r="D45" i="48"/>
  <c r="C45" i="48"/>
  <c r="B45" i="48"/>
  <c r="E40" i="48"/>
  <c r="D40" i="48"/>
  <c r="C40" i="48"/>
  <c r="B40" i="48"/>
  <c r="E39" i="48"/>
  <c r="D39" i="48"/>
  <c r="C39" i="48"/>
  <c r="B39" i="48"/>
  <c r="E30" i="48"/>
  <c r="D30" i="48"/>
  <c r="C30" i="48"/>
  <c r="B30" i="48"/>
  <c r="E29" i="48"/>
  <c r="D29" i="48"/>
  <c r="C29" i="48"/>
  <c r="B29" i="48"/>
  <c r="E28" i="48"/>
  <c r="D28" i="48"/>
  <c r="C28" i="48"/>
  <c r="B28" i="48"/>
  <c r="E27" i="48"/>
  <c r="D27" i="48"/>
  <c r="C27" i="48"/>
  <c r="B27" i="48"/>
  <c r="E26" i="48"/>
  <c r="D26" i="48"/>
  <c r="C26" i="48"/>
  <c r="B26" i="48"/>
  <c r="E25" i="48"/>
  <c r="D25" i="48"/>
  <c r="C25" i="48"/>
  <c r="B25" i="48"/>
  <c r="E24" i="48"/>
  <c r="D24" i="48"/>
  <c r="C24" i="48"/>
  <c r="B24" i="48"/>
  <c r="E23" i="48"/>
  <c r="D23" i="48"/>
  <c r="C23" i="48"/>
  <c r="B23" i="48"/>
  <c r="E22" i="48"/>
  <c r="D22" i="48"/>
  <c r="C22" i="48"/>
  <c r="B22" i="48"/>
  <c r="E21" i="48"/>
  <c r="D21" i="48"/>
  <c r="C21" i="48"/>
  <c r="B21" i="48"/>
  <c r="E20" i="48"/>
  <c r="D20" i="48"/>
  <c r="C20" i="48"/>
  <c r="B20" i="48"/>
  <c r="E19" i="48"/>
  <c r="D19" i="48"/>
  <c r="C19" i="48"/>
  <c r="B19" i="48"/>
  <c r="E18" i="48"/>
  <c r="D18" i="48"/>
  <c r="C18" i="48"/>
  <c r="B18" i="48"/>
  <c r="E13" i="48"/>
  <c r="D13" i="48"/>
  <c r="C13" i="48"/>
  <c r="B13" i="48"/>
  <c r="E12" i="48"/>
  <c r="D12" i="48"/>
  <c r="C12" i="48"/>
  <c r="B12" i="48"/>
  <c r="E11" i="48"/>
  <c r="D11" i="48"/>
  <c r="C11" i="48"/>
  <c r="B11" i="48"/>
  <c r="E10" i="48"/>
  <c r="D10" i="48"/>
  <c r="C10" i="48"/>
  <c r="B10" i="48"/>
  <c r="E7" i="48"/>
  <c r="D7" i="48"/>
  <c r="C7" i="48"/>
  <c r="B7" i="48"/>
  <c r="E6" i="48"/>
  <c r="D6" i="48"/>
  <c r="C6" i="48"/>
  <c r="B6" i="48"/>
  <c r="E5" i="48"/>
  <c r="D5" i="48"/>
  <c r="C5" i="48"/>
  <c r="B5" i="48"/>
  <c r="E4" i="48"/>
  <c r="D4" i="48"/>
  <c r="C4" i="48"/>
  <c r="B4" i="48"/>
  <c r="E126" i="48"/>
  <c r="Y126" i="48" s="1"/>
  <c r="D126" i="48"/>
  <c r="X126" i="48" s="1"/>
  <c r="C126" i="48"/>
  <c r="W126" i="48" s="1"/>
  <c r="B126" i="48"/>
  <c r="V126" i="48" s="1"/>
  <c r="C125" i="48"/>
  <c r="W125" i="48" s="1"/>
  <c r="B125" i="48"/>
  <c r="V125" i="48" s="1"/>
  <c r="E125" i="48"/>
  <c r="Y125" i="48" s="1"/>
  <c r="D125" i="48"/>
  <c r="X125" i="48" s="1"/>
  <c r="C123" i="48"/>
  <c r="W123" i="48" s="1"/>
  <c r="B123" i="48"/>
  <c r="V123" i="48" s="1"/>
  <c r="E123" i="48"/>
  <c r="Y123" i="48" s="1"/>
  <c r="D123" i="48"/>
  <c r="X123" i="48" s="1"/>
  <c r="E124" i="48"/>
  <c r="Y124" i="48" s="1"/>
  <c r="D124" i="48"/>
  <c r="X124" i="48" s="1"/>
  <c r="C124" i="48"/>
  <c r="W124" i="48" s="1"/>
  <c r="B124" i="48"/>
  <c r="V124" i="48" s="1"/>
  <c r="E122" i="48"/>
  <c r="Y122" i="48" s="1"/>
  <c r="D122" i="48"/>
  <c r="X122" i="48" s="1"/>
  <c r="C122" i="48"/>
  <c r="W122" i="48" s="1"/>
  <c r="B122" i="48"/>
  <c r="V122" i="48" s="1"/>
  <c r="C121" i="48"/>
  <c r="W121" i="48" s="1"/>
  <c r="B121" i="48"/>
  <c r="V121" i="48" s="1"/>
  <c r="E121" i="48"/>
  <c r="Y121" i="48" s="1"/>
  <c r="D121" i="48"/>
  <c r="X121" i="48" s="1"/>
  <c r="E120" i="48"/>
  <c r="Y120" i="48" s="1"/>
  <c r="D120" i="48"/>
  <c r="X120" i="48" s="1"/>
  <c r="C120" i="48"/>
  <c r="W120" i="48" s="1"/>
  <c r="B120" i="48"/>
  <c r="V120" i="48" s="1"/>
  <c r="C119" i="48"/>
  <c r="W119" i="48" s="1"/>
  <c r="B119" i="48"/>
  <c r="V119" i="48" s="1"/>
  <c r="E119" i="48"/>
  <c r="Y119" i="48" s="1"/>
  <c r="D119" i="48"/>
  <c r="X119" i="48" s="1"/>
  <c r="C117" i="48"/>
  <c r="W117" i="48" s="1"/>
  <c r="B117" i="48"/>
  <c r="V117" i="48" s="1"/>
  <c r="E117" i="48"/>
  <c r="Y117" i="48" s="1"/>
  <c r="D117" i="48"/>
  <c r="X117" i="48" s="1"/>
  <c r="E118" i="48"/>
  <c r="Y118" i="48" s="1"/>
  <c r="D118" i="48"/>
  <c r="X118" i="48" s="1"/>
  <c r="C118" i="48"/>
  <c r="W118" i="48" s="1"/>
  <c r="B118" i="48"/>
  <c r="V118" i="48" s="1"/>
  <c r="E116" i="48"/>
  <c r="Y116" i="48" s="1"/>
  <c r="D116" i="48"/>
  <c r="X116" i="48" s="1"/>
  <c r="C116" i="48"/>
  <c r="W116" i="48" s="1"/>
  <c r="B116" i="48"/>
  <c r="V116" i="48" s="1"/>
  <c r="C115" i="48"/>
  <c r="W115" i="48" s="1"/>
  <c r="B115" i="48"/>
  <c r="V115" i="48" s="1"/>
  <c r="E115" i="48"/>
  <c r="Y115" i="48" s="1"/>
  <c r="D115" i="48"/>
  <c r="X115" i="48" s="1"/>
  <c r="E114" i="48"/>
  <c r="Y114" i="48" s="1"/>
  <c r="D114" i="48"/>
  <c r="X114" i="48" s="1"/>
  <c r="C114" i="48"/>
  <c r="W114" i="48" s="1"/>
  <c r="B114" i="48"/>
  <c r="V114" i="48" s="1"/>
  <c r="E73" i="48"/>
  <c r="D73" i="48"/>
  <c r="C73" i="48"/>
  <c r="B73" i="48"/>
  <c r="E72" i="48"/>
  <c r="D72" i="48"/>
  <c r="C72" i="48"/>
  <c r="B72" i="48"/>
  <c r="E53" i="48"/>
  <c r="D53" i="48"/>
  <c r="C53" i="48"/>
  <c r="B53" i="48"/>
  <c r="E52" i="48"/>
  <c r="D52" i="48"/>
  <c r="C52" i="48"/>
  <c r="B52" i="48"/>
  <c r="E49" i="48"/>
  <c r="D49" i="48"/>
  <c r="C49" i="48"/>
  <c r="B49" i="48"/>
  <c r="E48" i="48"/>
  <c r="D48" i="48"/>
  <c r="C48" i="48"/>
  <c r="B48" i="48"/>
  <c r="E36" i="48"/>
  <c r="D36" i="48"/>
  <c r="C36" i="48"/>
  <c r="B36" i="48"/>
  <c r="E35" i="48"/>
  <c r="D35" i="48"/>
  <c r="C35" i="48"/>
  <c r="B35" i="48"/>
  <c r="E34" i="48"/>
  <c r="D34" i="48"/>
  <c r="C34" i="48"/>
  <c r="B34" i="48"/>
  <c r="E33" i="48"/>
  <c r="D33" i="48"/>
  <c r="C33" i="48"/>
  <c r="B33" i="48"/>
  <c r="E32" i="48"/>
  <c r="D32" i="48"/>
  <c r="C32" i="48"/>
  <c r="B32" i="48"/>
  <c r="E31" i="48"/>
  <c r="D31" i="48"/>
  <c r="C31" i="48"/>
  <c r="B31" i="48"/>
  <c r="E15" i="48"/>
  <c r="D15" i="48"/>
  <c r="C15" i="48"/>
  <c r="B15" i="48"/>
  <c r="E14" i="48"/>
  <c r="D14" i="48"/>
  <c r="C14" i="48"/>
  <c r="B14" i="48"/>
  <c r="C113" i="48"/>
  <c r="D113" i="48"/>
  <c r="E113" i="48"/>
  <c r="F113" i="48"/>
  <c r="G113" i="48"/>
  <c r="H113" i="48"/>
  <c r="I113" i="48"/>
  <c r="K113" i="48"/>
  <c r="L113" i="48"/>
  <c r="M113" i="48"/>
  <c r="N113" i="48"/>
  <c r="O113" i="48"/>
  <c r="B113" i="48"/>
  <c r="C110" i="48"/>
  <c r="B110" i="48"/>
  <c r="E110" i="48"/>
  <c r="D110" i="48"/>
  <c r="C108" i="48"/>
  <c r="B108" i="48"/>
  <c r="E108" i="48"/>
  <c r="D108" i="48"/>
  <c r="E109" i="48"/>
  <c r="D109" i="48"/>
  <c r="C109" i="48"/>
  <c r="B109" i="48"/>
  <c r="C106" i="48"/>
  <c r="B106" i="48"/>
  <c r="E106" i="48"/>
  <c r="D106" i="48"/>
  <c r="E107" i="48"/>
  <c r="D107" i="48"/>
  <c r="C107" i="48"/>
  <c r="B107" i="48"/>
  <c r="E101" i="48"/>
  <c r="D101" i="48"/>
  <c r="C101" i="48"/>
  <c r="B101" i="48"/>
  <c r="C100" i="48"/>
  <c r="B100" i="48"/>
  <c r="E100" i="48"/>
  <c r="D100" i="48"/>
  <c r="C98" i="48"/>
  <c r="B98" i="48"/>
  <c r="E98" i="48"/>
  <c r="D98" i="48"/>
  <c r="E99" i="48"/>
  <c r="D99" i="48"/>
  <c r="C99" i="48"/>
  <c r="B99" i="48"/>
  <c r="E97" i="48"/>
  <c r="D97" i="48"/>
  <c r="C97" i="48"/>
  <c r="B97" i="48"/>
  <c r="E83" i="48"/>
  <c r="D83" i="48"/>
  <c r="C83" i="48"/>
  <c r="B83" i="48"/>
  <c r="E82" i="48"/>
  <c r="D82" i="48"/>
  <c r="C82" i="48"/>
  <c r="B82" i="48"/>
  <c r="E77" i="48"/>
  <c r="D77" i="48"/>
  <c r="C77" i="48"/>
  <c r="B77" i="48"/>
  <c r="E76" i="48"/>
  <c r="D76" i="48"/>
  <c r="C76" i="48"/>
  <c r="B76" i="48"/>
  <c r="E75" i="48"/>
  <c r="D75" i="48"/>
  <c r="C75" i="48"/>
  <c r="B75" i="48"/>
  <c r="E74" i="48"/>
  <c r="D74" i="48"/>
  <c r="C74" i="48"/>
  <c r="B74" i="48"/>
  <c r="E65" i="48"/>
  <c r="D65" i="48"/>
  <c r="C65" i="48"/>
  <c r="B65" i="48"/>
  <c r="E64" i="48"/>
  <c r="D64" i="48"/>
  <c r="C64" i="48"/>
  <c r="B64" i="48"/>
  <c r="E59" i="48"/>
  <c r="D59" i="48"/>
  <c r="C59" i="48"/>
  <c r="B59" i="48"/>
  <c r="E58" i="48"/>
  <c r="D58" i="48"/>
  <c r="C58" i="48"/>
  <c r="B58" i="48"/>
  <c r="E55" i="48"/>
  <c r="D55" i="48"/>
  <c r="C55" i="48"/>
  <c r="B55" i="48"/>
  <c r="E54" i="48"/>
  <c r="D54" i="48"/>
  <c r="C54" i="48"/>
  <c r="B54" i="48"/>
  <c r="E38" i="48"/>
  <c r="D38" i="48"/>
  <c r="C38" i="48"/>
  <c r="B38" i="48"/>
  <c r="E37" i="48"/>
  <c r="D37" i="48"/>
  <c r="C37" i="48"/>
  <c r="B37" i="48"/>
  <c r="C96" i="48"/>
  <c r="D96" i="48"/>
  <c r="E96" i="48"/>
  <c r="F96" i="48"/>
  <c r="G96" i="48"/>
  <c r="H96" i="48"/>
  <c r="I96" i="48"/>
  <c r="K96" i="48"/>
  <c r="L96" i="48"/>
  <c r="M96" i="48"/>
  <c r="N96" i="48"/>
  <c r="O96" i="48"/>
  <c r="B96" i="48"/>
  <c r="C93" i="48"/>
  <c r="W93" i="48" s="1"/>
  <c r="B93" i="48"/>
  <c r="V93" i="48" s="1"/>
  <c r="E93" i="48"/>
  <c r="Y93" i="48" s="1"/>
  <c r="D93" i="48"/>
  <c r="X93" i="48" s="1"/>
  <c r="E90" i="48"/>
  <c r="Y90" i="48" s="1"/>
  <c r="D90" i="48"/>
  <c r="X90" i="48" s="1"/>
  <c r="C90" i="48"/>
  <c r="W90" i="48" s="1"/>
  <c r="B90" i="48"/>
  <c r="V90" i="48" s="1"/>
  <c r="C89" i="48"/>
  <c r="B89" i="48"/>
  <c r="E89" i="48"/>
  <c r="D89" i="48"/>
  <c r="E92" i="48"/>
  <c r="Y92" i="48" s="1"/>
  <c r="D92" i="48"/>
  <c r="X92" i="48" s="1"/>
  <c r="C92" i="48"/>
  <c r="W92" i="48" s="1"/>
  <c r="B92" i="48"/>
  <c r="V92" i="48" s="1"/>
  <c r="C91" i="48"/>
  <c r="W91" i="48" s="1"/>
  <c r="B91" i="48"/>
  <c r="V91" i="48" s="1"/>
  <c r="E91" i="48"/>
  <c r="Y91" i="48" s="1"/>
  <c r="D91" i="48"/>
  <c r="X91" i="48" s="1"/>
  <c r="E88" i="48"/>
  <c r="D88" i="48"/>
  <c r="C88" i="48"/>
  <c r="B88" i="48"/>
  <c r="E71" i="48"/>
  <c r="D71" i="48"/>
  <c r="C71" i="48"/>
  <c r="B71" i="48"/>
  <c r="E70" i="48"/>
  <c r="D70" i="48"/>
  <c r="C70" i="48"/>
  <c r="B70" i="48"/>
  <c r="E69" i="48"/>
  <c r="D69" i="48"/>
  <c r="C69" i="48"/>
  <c r="B69" i="48"/>
  <c r="E68" i="48"/>
  <c r="D68" i="48"/>
  <c r="C68" i="48"/>
  <c r="B68" i="48"/>
  <c r="E67" i="48"/>
  <c r="D67" i="48"/>
  <c r="C67" i="48"/>
  <c r="B67" i="48"/>
  <c r="E66" i="48"/>
  <c r="D66" i="48"/>
  <c r="C66" i="48"/>
  <c r="B66" i="48"/>
  <c r="C87" i="48"/>
  <c r="D87" i="48"/>
  <c r="E87" i="48"/>
  <c r="F87" i="48"/>
  <c r="G87" i="48"/>
  <c r="H87" i="48"/>
  <c r="I87" i="48"/>
  <c r="K87" i="48"/>
  <c r="L87" i="48"/>
  <c r="M87" i="48"/>
  <c r="N87" i="48"/>
  <c r="O87" i="48"/>
  <c r="B87" i="48"/>
  <c r="C152" i="47"/>
  <c r="B152" i="47"/>
  <c r="E152" i="47"/>
  <c r="D152" i="47"/>
  <c r="E147" i="47"/>
  <c r="D147" i="47"/>
  <c r="C147" i="47"/>
  <c r="B147" i="47"/>
  <c r="C146" i="47"/>
  <c r="B146" i="47"/>
  <c r="E146" i="47"/>
  <c r="D146" i="47"/>
  <c r="E145" i="47"/>
  <c r="D145" i="47"/>
  <c r="C145" i="47"/>
  <c r="B145" i="47"/>
  <c r="C144" i="47"/>
  <c r="B144" i="47"/>
  <c r="E144" i="47"/>
  <c r="D144" i="47"/>
  <c r="E143" i="47"/>
  <c r="D143" i="47"/>
  <c r="C143" i="47"/>
  <c r="B143" i="47"/>
  <c r="C142" i="47"/>
  <c r="W142" i="47" s="1"/>
  <c r="B142" i="47"/>
  <c r="V142" i="47" s="1"/>
  <c r="E142" i="47"/>
  <c r="Y142" i="47" s="1"/>
  <c r="D142" i="47"/>
  <c r="X142" i="47" s="1"/>
  <c r="E141" i="47"/>
  <c r="Y141" i="47" s="1"/>
  <c r="D141" i="47"/>
  <c r="X141" i="47" s="1"/>
  <c r="C141" i="47"/>
  <c r="W141" i="47" s="1"/>
  <c r="B141" i="47"/>
  <c r="V141" i="47" s="1"/>
  <c r="C140" i="47"/>
  <c r="W140" i="47" s="1"/>
  <c r="B140" i="47"/>
  <c r="V140" i="47" s="1"/>
  <c r="E140" i="47"/>
  <c r="Y140" i="47" s="1"/>
  <c r="D140" i="47"/>
  <c r="X140" i="47" s="1"/>
  <c r="E139" i="47"/>
  <c r="Y139" i="47" s="1"/>
  <c r="D139" i="47"/>
  <c r="X139" i="47" s="1"/>
  <c r="C139" i="47"/>
  <c r="W139" i="47" s="1"/>
  <c r="B139" i="47"/>
  <c r="V139" i="47" s="1"/>
  <c r="C138" i="47"/>
  <c r="B138" i="47"/>
  <c r="E138" i="47"/>
  <c r="D138" i="47"/>
  <c r="C136" i="47"/>
  <c r="B136" i="47"/>
  <c r="E136" i="47"/>
  <c r="D136" i="47"/>
  <c r="E137" i="47"/>
  <c r="D137" i="47"/>
  <c r="C137" i="47"/>
  <c r="B137" i="47"/>
  <c r="E135" i="47"/>
  <c r="D135" i="47"/>
  <c r="C135" i="47"/>
  <c r="B135" i="47"/>
  <c r="C134" i="47"/>
  <c r="B134" i="47"/>
  <c r="E134" i="47"/>
  <c r="D134" i="47"/>
  <c r="E133" i="47"/>
  <c r="D133" i="47"/>
  <c r="C133" i="47"/>
  <c r="B133" i="47"/>
  <c r="C132" i="47"/>
  <c r="B132" i="47"/>
  <c r="E132" i="47"/>
  <c r="D132" i="47"/>
  <c r="E131" i="47"/>
  <c r="D131" i="47"/>
  <c r="C131" i="47"/>
  <c r="B131" i="47"/>
  <c r="C130" i="47"/>
  <c r="W130" i="47" s="1"/>
  <c r="B130" i="47"/>
  <c r="V130" i="47" s="1"/>
  <c r="E130" i="47"/>
  <c r="Y130" i="47" s="1"/>
  <c r="D130" i="47"/>
  <c r="X130" i="47" s="1"/>
  <c r="E129" i="47"/>
  <c r="Y129" i="47" s="1"/>
  <c r="D129" i="47"/>
  <c r="X129" i="47" s="1"/>
  <c r="C129" i="47"/>
  <c r="W129" i="47" s="1"/>
  <c r="B129" i="47"/>
  <c r="V129" i="47" s="1"/>
  <c r="C128" i="47"/>
  <c r="W128" i="47" s="1"/>
  <c r="B128" i="47"/>
  <c r="V128" i="47" s="1"/>
  <c r="E128" i="47"/>
  <c r="Y128" i="47" s="1"/>
  <c r="D128" i="47"/>
  <c r="X128" i="47" s="1"/>
  <c r="E127" i="47"/>
  <c r="Y127" i="47" s="1"/>
  <c r="D127" i="47"/>
  <c r="X127" i="47" s="1"/>
  <c r="C127" i="47"/>
  <c r="W127" i="47" s="1"/>
  <c r="B127" i="47"/>
  <c r="V127" i="47" s="1"/>
  <c r="C126" i="47"/>
  <c r="B126" i="47"/>
  <c r="E126" i="47"/>
  <c r="D126" i="47"/>
  <c r="E125" i="47"/>
  <c r="D125" i="47"/>
  <c r="C125" i="47"/>
  <c r="B125" i="47"/>
  <c r="E73" i="47"/>
  <c r="D73" i="47"/>
  <c r="C73" i="47"/>
  <c r="B73" i="47"/>
  <c r="E72" i="47"/>
  <c r="D72" i="47"/>
  <c r="C72" i="47"/>
  <c r="B72" i="47"/>
  <c r="E69" i="47"/>
  <c r="D69" i="47"/>
  <c r="C69" i="47"/>
  <c r="B69" i="47"/>
  <c r="E68" i="47"/>
  <c r="D68" i="47"/>
  <c r="C68" i="47"/>
  <c r="B68" i="47"/>
  <c r="E65" i="47"/>
  <c r="D65" i="47"/>
  <c r="C65" i="47"/>
  <c r="B65" i="47"/>
  <c r="E64" i="47"/>
  <c r="D64" i="47"/>
  <c r="C64" i="47"/>
  <c r="B64" i="47"/>
  <c r="E61" i="47"/>
  <c r="D61" i="47"/>
  <c r="C61" i="47"/>
  <c r="B61" i="47"/>
  <c r="E60" i="47"/>
  <c r="D60" i="47"/>
  <c r="C60" i="47"/>
  <c r="B60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3" i="47"/>
  <c r="D43" i="47"/>
  <c r="C43" i="47"/>
  <c r="B43" i="47"/>
  <c r="E42" i="47"/>
  <c r="D42" i="47"/>
  <c r="C42" i="47"/>
  <c r="B42" i="47"/>
  <c r="E37" i="47"/>
  <c r="D37" i="47"/>
  <c r="C37" i="47"/>
  <c r="B37" i="47"/>
  <c r="E36" i="47"/>
  <c r="D36" i="47"/>
  <c r="C36" i="47"/>
  <c r="B36" i="47"/>
  <c r="E35" i="47"/>
  <c r="D35" i="47"/>
  <c r="C35" i="47"/>
  <c r="B35" i="47"/>
  <c r="E34" i="47"/>
  <c r="D34" i="47"/>
  <c r="C34" i="47"/>
  <c r="B34" i="47"/>
  <c r="E33" i="47"/>
  <c r="D33" i="47"/>
  <c r="C33" i="47"/>
  <c r="B33" i="47"/>
  <c r="E32" i="47"/>
  <c r="D32" i="47"/>
  <c r="C32" i="47"/>
  <c r="B32" i="47"/>
  <c r="E23" i="47"/>
  <c r="D23" i="47"/>
  <c r="C23" i="47"/>
  <c r="B23" i="47"/>
  <c r="E22" i="47"/>
  <c r="D22" i="47"/>
  <c r="C22" i="47"/>
  <c r="B22" i="47"/>
  <c r="E11" i="47"/>
  <c r="D11" i="47"/>
  <c r="C11" i="47"/>
  <c r="B11" i="47"/>
  <c r="E10" i="47"/>
  <c r="D10" i="47"/>
  <c r="C10" i="47"/>
  <c r="B10" i="47"/>
  <c r="C124" i="47"/>
  <c r="D124" i="47"/>
  <c r="E124" i="47"/>
  <c r="F124" i="47"/>
  <c r="G124" i="47"/>
  <c r="H124" i="47"/>
  <c r="I124" i="47"/>
  <c r="K124" i="47"/>
  <c r="L124" i="47"/>
  <c r="M124" i="47"/>
  <c r="N124" i="47"/>
  <c r="O124" i="47"/>
  <c r="B124" i="47"/>
  <c r="C121" i="47"/>
  <c r="W121" i="47" s="1"/>
  <c r="B121" i="47"/>
  <c r="V121" i="47" s="1"/>
  <c r="E121" i="47"/>
  <c r="Y121" i="47" s="1"/>
  <c r="D121" i="47"/>
  <c r="X121" i="47" s="1"/>
  <c r="C119" i="47"/>
  <c r="W119" i="47" s="1"/>
  <c r="B119" i="47"/>
  <c r="V119" i="47" s="1"/>
  <c r="E119" i="47"/>
  <c r="Y119" i="47" s="1"/>
  <c r="D119" i="47"/>
  <c r="X119" i="47" s="1"/>
  <c r="E120" i="47"/>
  <c r="Y120" i="47" s="1"/>
  <c r="D120" i="47"/>
  <c r="X120" i="47" s="1"/>
  <c r="C120" i="47"/>
  <c r="W120" i="47" s="1"/>
  <c r="B120" i="47"/>
  <c r="V120" i="47" s="1"/>
  <c r="E118" i="47"/>
  <c r="Y118" i="47" s="1"/>
  <c r="D118" i="47"/>
  <c r="X118" i="47" s="1"/>
  <c r="C118" i="47"/>
  <c r="W118" i="47" s="1"/>
  <c r="B118" i="47"/>
  <c r="V118" i="47" s="1"/>
  <c r="C117" i="47"/>
  <c r="W117" i="47" s="1"/>
  <c r="B117" i="47"/>
  <c r="V117" i="47" s="1"/>
  <c r="E117" i="47"/>
  <c r="Y117" i="47" s="1"/>
  <c r="D117" i="47"/>
  <c r="X117" i="47" s="1"/>
  <c r="E116" i="47"/>
  <c r="Y116" i="47" s="1"/>
  <c r="D116" i="47"/>
  <c r="X116" i="47" s="1"/>
  <c r="C116" i="47"/>
  <c r="W116" i="47" s="1"/>
  <c r="B116" i="47"/>
  <c r="V116" i="47" s="1"/>
  <c r="C115" i="47"/>
  <c r="W115" i="47" s="1"/>
  <c r="B115" i="47"/>
  <c r="V115" i="47" s="1"/>
  <c r="E115" i="47"/>
  <c r="Y115" i="47" s="1"/>
  <c r="D115" i="47"/>
  <c r="X115" i="47" s="1"/>
  <c r="E114" i="47"/>
  <c r="Y114" i="47" s="1"/>
  <c r="D114" i="47"/>
  <c r="X114" i="47" s="1"/>
  <c r="C114" i="47"/>
  <c r="W114" i="47" s="1"/>
  <c r="B114" i="47"/>
  <c r="V114" i="47" s="1"/>
  <c r="E31" i="47"/>
  <c r="D31" i="47"/>
  <c r="C31" i="47"/>
  <c r="B31" i="47"/>
  <c r="E30" i="47"/>
  <c r="D30" i="47"/>
  <c r="C30" i="47"/>
  <c r="B30" i="47"/>
  <c r="E29" i="47"/>
  <c r="D29" i="47"/>
  <c r="C29" i="47"/>
  <c r="B29" i="47"/>
  <c r="E28" i="47"/>
  <c r="D28" i="47"/>
  <c r="C28" i="47"/>
  <c r="B28" i="47"/>
  <c r="E27" i="47"/>
  <c r="D27" i="47"/>
  <c r="C27" i="47"/>
  <c r="B27" i="47"/>
  <c r="E26" i="47"/>
  <c r="D26" i="47"/>
  <c r="C26" i="47"/>
  <c r="B26" i="47"/>
  <c r="E25" i="47"/>
  <c r="D25" i="47"/>
  <c r="C25" i="47"/>
  <c r="B25" i="47"/>
  <c r="E24" i="47"/>
  <c r="D24" i="47"/>
  <c r="C24" i="47"/>
  <c r="B24" i="47"/>
  <c r="C113" i="47"/>
  <c r="D113" i="47"/>
  <c r="E113" i="47"/>
  <c r="F113" i="47"/>
  <c r="G113" i="47"/>
  <c r="H113" i="47"/>
  <c r="I113" i="47"/>
  <c r="K113" i="47"/>
  <c r="L113" i="47"/>
  <c r="M113" i="47"/>
  <c r="N113" i="47"/>
  <c r="O113" i="47"/>
  <c r="B113" i="47"/>
  <c r="C110" i="47"/>
  <c r="W110" i="47" s="1"/>
  <c r="B110" i="47"/>
  <c r="V110" i="47" s="1"/>
  <c r="E110" i="47"/>
  <c r="Y110" i="47" s="1"/>
  <c r="D110" i="47"/>
  <c r="X110" i="47" s="1"/>
  <c r="E105" i="47"/>
  <c r="Y105" i="47" s="1"/>
  <c r="D105" i="47"/>
  <c r="X105" i="47" s="1"/>
  <c r="C105" i="47"/>
  <c r="W105" i="47" s="1"/>
  <c r="B105" i="47"/>
  <c r="V105" i="47" s="1"/>
  <c r="E15" i="47"/>
  <c r="D15" i="47"/>
  <c r="C15" i="47"/>
  <c r="B15" i="47"/>
  <c r="E14" i="47"/>
  <c r="D14" i="47"/>
  <c r="C14" i="47"/>
  <c r="B14" i="47"/>
  <c r="E7" i="47"/>
  <c r="D7" i="47"/>
  <c r="C7" i="47"/>
  <c r="B7" i="47"/>
  <c r="E6" i="47"/>
  <c r="D6" i="47"/>
  <c r="C6" i="47"/>
  <c r="B6" i="47"/>
  <c r="E5" i="47"/>
  <c r="D5" i="47"/>
  <c r="C5" i="47"/>
  <c r="B5" i="47"/>
  <c r="E4" i="47"/>
  <c r="D4" i="47"/>
  <c r="C4" i="47"/>
  <c r="B4" i="47"/>
  <c r="C104" i="47"/>
  <c r="D104" i="47"/>
  <c r="E104" i="47"/>
  <c r="F104" i="47"/>
  <c r="G104" i="47"/>
  <c r="H104" i="47"/>
  <c r="I104" i="47"/>
  <c r="K104" i="47"/>
  <c r="L104" i="47"/>
  <c r="M104" i="47"/>
  <c r="N104" i="47"/>
  <c r="O104" i="47"/>
  <c r="B104" i="47"/>
  <c r="C101" i="47"/>
  <c r="B101" i="47"/>
  <c r="E101" i="47"/>
  <c r="D101" i="47"/>
  <c r="E96" i="47"/>
  <c r="D96" i="47"/>
  <c r="C96" i="47"/>
  <c r="B96" i="47"/>
  <c r="E83" i="47"/>
  <c r="D83" i="47"/>
  <c r="C83" i="47"/>
  <c r="B83" i="47"/>
  <c r="E82" i="47"/>
  <c r="D82" i="47"/>
  <c r="C82" i="47"/>
  <c r="B82" i="47"/>
  <c r="E77" i="47"/>
  <c r="D77" i="47"/>
  <c r="C77" i="47"/>
  <c r="B77" i="47"/>
  <c r="E76" i="47"/>
  <c r="D76" i="47"/>
  <c r="C76" i="47"/>
  <c r="B76" i="47"/>
  <c r="E75" i="47"/>
  <c r="D75" i="47"/>
  <c r="C75" i="47"/>
  <c r="B75" i="47"/>
  <c r="E74" i="47"/>
  <c r="D74" i="47"/>
  <c r="C74" i="47"/>
  <c r="B74" i="47"/>
  <c r="C95" i="47"/>
  <c r="D95" i="47"/>
  <c r="E95" i="47"/>
  <c r="F95" i="47"/>
  <c r="G95" i="47"/>
  <c r="H95" i="47"/>
  <c r="I95" i="47"/>
  <c r="K95" i="47"/>
  <c r="L95" i="47"/>
  <c r="M95" i="47"/>
  <c r="N95" i="47"/>
  <c r="O95" i="47"/>
  <c r="B95" i="47"/>
  <c r="C92" i="47"/>
  <c r="B92" i="47"/>
  <c r="E92" i="47"/>
  <c r="D92" i="47"/>
  <c r="C90" i="47"/>
  <c r="W90" i="47" s="1"/>
  <c r="B90" i="47"/>
  <c r="V90" i="47" s="1"/>
  <c r="E90" i="47"/>
  <c r="Y90" i="47" s="1"/>
  <c r="D90" i="47"/>
  <c r="X90" i="47" s="1"/>
  <c r="E91" i="47"/>
  <c r="D91" i="47"/>
  <c r="C91" i="47"/>
  <c r="B91" i="47"/>
  <c r="E89" i="47"/>
  <c r="Y89" i="47" s="1"/>
  <c r="D89" i="47"/>
  <c r="X89" i="47" s="1"/>
  <c r="C89" i="47"/>
  <c r="W89" i="47" s="1"/>
  <c r="B89" i="47"/>
  <c r="V89" i="47" s="1"/>
  <c r="C88" i="47"/>
  <c r="W88" i="47" s="1"/>
  <c r="B88" i="47"/>
  <c r="V88" i="47" s="1"/>
  <c r="E88" i="47"/>
  <c r="Y88" i="47" s="1"/>
  <c r="D88" i="47"/>
  <c r="X88" i="47" s="1"/>
  <c r="E87" i="47"/>
  <c r="Y87" i="47" s="1"/>
  <c r="D87" i="47"/>
  <c r="X87" i="47" s="1"/>
  <c r="C87" i="47"/>
  <c r="W87" i="47" s="1"/>
  <c r="B87" i="47"/>
  <c r="V87" i="47" s="1"/>
  <c r="E21" i="47"/>
  <c r="D21" i="47"/>
  <c r="C21" i="47"/>
  <c r="B21" i="47"/>
  <c r="E20" i="47"/>
  <c r="D20" i="47"/>
  <c r="C20" i="47"/>
  <c r="B20" i="47"/>
  <c r="E19" i="47"/>
  <c r="D19" i="47"/>
  <c r="C19" i="47"/>
  <c r="B19" i="47"/>
  <c r="E18" i="47"/>
  <c r="D18" i="47"/>
  <c r="C18" i="47"/>
  <c r="B18" i="47"/>
  <c r="E13" i="47"/>
  <c r="D13" i="47"/>
  <c r="C13" i="47"/>
  <c r="B13" i="47"/>
  <c r="E12" i="47"/>
  <c r="D12" i="47"/>
  <c r="C12" i="47"/>
  <c r="B12" i="47"/>
  <c r="E59" i="47"/>
  <c r="D59" i="47"/>
  <c r="C59" i="47"/>
  <c r="B59" i="47"/>
  <c r="E58" i="47"/>
  <c r="D58" i="47"/>
  <c r="C58" i="47"/>
  <c r="B58" i="47"/>
  <c r="E55" i="47"/>
  <c r="D55" i="47"/>
  <c r="C55" i="47"/>
  <c r="B55" i="47"/>
  <c r="E54" i="47"/>
  <c r="D54" i="47"/>
  <c r="C54" i="47"/>
  <c r="B54" i="47"/>
  <c r="E39" i="47"/>
  <c r="D39" i="47"/>
  <c r="C39" i="47"/>
  <c r="B39" i="47"/>
  <c r="E38" i="47"/>
  <c r="D38" i="47"/>
  <c r="C38" i="47"/>
  <c r="B38" i="47"/>
  <c r="C86" i="47"/>
  <c r="D86" i="47"/>
  <c r="E86" i="47"/>
  <c r="F86" i="47"/>
  <c r="G86" i="47"/>
  <c r="H86" i="47"/>
  <c r="I86" i="47"/>
  <c r="K86" i="47"/>
  <c r="L86" i="47"/>
  <c r="M86" i="47"/>
  <c r="N86" i="47"/>
  <c r="O86" i="47"/>
  <c r="B86" i="47"/>
  <c r="E83" i="57"/>
  <c r="D83" i="57"/>
  <c r="C83" i="57"/>
  <c r="B83" i="57"/>
  <c r="E82" i="57"/>
  <c r="D82" i="57"/>
  <c r="C82" i="57"/>
  <c r="B82" i="57"/>
  <c r="E81" i="57"/>
  <c r="D81" i="57"/>
  <c r="C81" i="57"/>
  <c r="B81" i="57"/>
  <c r="E80" i="57"/>
  <c r="D80" i="57"/>
  <c r="C80" i="57"/>
  <c r="B80" i="57"/>
  <c r="E79" i="57"/>
  <c r="D79" i="57"/>
  <c r="C79" i="57"/>
  <c r="B79" i="57"/>
  <c r="E78" i="57"/>
  <c r="D78" i="57"/>
  <c r="C78" i="57"/>
  <c r="B78" i="57"/>
  <c r="E77" i="57"/>
  <c r="D77" i="57"/>
  <c r="C77" i="57"/>
  <c r="B77" i="57"/>
  <c r="E76" i="57"/>
  <c r="D76" i="57"/>
  <c r="C76" i="57"/>
  <c r="B76" i="57"/>
  <c r="E75" i="57"/>
  <c r="D75" i="57"/>
  <c r="C75" i="57"/>
  <c r="B75" i="57"/>
  <c r="E74" i="57"/>
  <c r="D74" i="57"/>
  <c r="C74" i="57"/>
  <c r="B74" i="57"/>
  <c r="E73" i="57"/>
  <c r="D73" i="57"/>
  <c r="C73" i="57"/>
  <c r="B73" i="57"/>
  <c r="E72" i="57"/>
  <c r="D72" i="57"/>
  <c r="C72" i="57"/>
  <c r="B72" i="57"/>
  <c r="E71" i="57"/>
  <c r="D71" i="57"/>
  <c r="C71" i="57"/>
  <c r="B71" i="57"/>
  <c r="E70" i="57"/>
  <c r="D70" i="57"/>
  <c r="C70" i="57"/>
  <c r="B70" i="57"/>
  <c r="E69" i="57"/>
  <c r="D69" i="57"/>
  <c r="C69" i="57"/>
  <c r="B69" i="57"/>
  <c r="E68" i="57"/>
  <c r="D68" i="57"/>
  <c r="C68" i="57"/>
  <c r="B68" i="57"/>
  <c r="E67" i="57"/>
  <c r="D67" i="57"/>
  <c r="C67" i="57"/>
  <c r="B67" i="57"/>
  <c r="E66" i="57"/>
  <c r="D66" i="57"/>
  <c r="C66" i="57"/>
  <c r="B66" i="57"/>
  <c r="E65" i="57"/>
  <c r="D65" i="57"/>
  <c r="C65" i="57"/>
  <c r="B65" i="57"/>
  <c r="E64" i="57"/>
  <c r="D64" i="57"/>
  <c r="C64" i="57"/>
  <c r="B64" i="57"/>
  <c r="E63" i="57"/>
  <c r="D63" i="57"/>
  <c r="C63" i="57"/>
  <c r="B63" i="57"/>
  <c r="E62" i="57"/>
  <c r="D62" i="57"/>
  <c r="C62" i="57"/>
  <c r="B62" i="57"/>
  <c r="E61" i="57"/>
  <c r="D61" i="57"/>
  <c r="C61" i="57"/>
  <c r="B61" i="57"/>
  <c r="E60" i="57"/>
  <c r="D60" i="57"/>
  <c r="C60" i="57"/>
  <c r="B60" i="57"/>
  <c r="E59" i="57"/>
  <c r="D59" i="57"/>
  <c r="C59" i="57"/>
  <c r="B59" i="57"/>
  <c r="E58" i="57"/>
  <c r="D58" i="57"/>
  <c r="C58" i="57"/>
  <c r="B58" i="57"/>
  <c r="E57" i="57"/>
  <c r="D57" i="57"/>
  <c r="C57" i="57"/>
  <c r="B57" i="57"/>
  <c r="E56" i="57"/>
  <c r="D56" i="57"/>
  <c r="C56" i="57"/>
  <c r="B56" i="57"/>
  <c r="E55" i="57"/>
  <c r="D55" i="57"/>
  <c r="C55" i="57"/>
  <c r="B55" i="57"/>
  <c r="E54" i="57"/>
  <c r="D54" i="57"/>
  <c r="C54" i="57"/>
  <c r="B54" i="57"/>
  <c r="E53" i="57"/>
  <c r="D53" i="57"/>
  <c r="C53" i="57"/>
  <c r="B53" i="57"/>
  <c r="E52" i="57"/>
  <c r="D52" i="57"/>
  <c r="C52" i="57"/>
  <c r="B52" i="57"/>
  <c r="E51" i="57"/>
  <c r="D51" i="57"/>
  <c r="C51" i="57"/>
  <c r="B51" i="57"/>
  <c r="E50" i="57"/>
  <c r="D50" i="57"/>
  <c r="C50" i="57"/>
  <c r="B50" i="57"/>
  <c r="E49" i="57"/>
  <c r="D49" i="57"/>
  <c r="C49" i="57"/>
  <c r="B49" i="57"/>
  <c r="E48" i="57"/>
  <c r="D48" i="57"/>
  <c r="C48" i="57"/>
  <c r="B48" i="57"/>
  <c r="E47" i="57"/>
  <c r="D47" i="57"/>
  <c r="C47" i="57"/>
  <c r="B47" i="57"/>
  <c r="E46" i="57"/>
  <c r="D46" i="57"/>
  <c r="C46" i="57"/>
  <c r="B46" i="57"/>
  <c r="E45" i="57"/>
  <c r="D45" i="57"/>
  <c r="C45" i="57"/>
  <c r="B45" i="57"/>
  <c r="E44" i="57"/>
  <c r="D44" i="57"/>
  <c r="C44" i="57"/>
  <c r="B44" i="57"/>
  <c r="E43" i="57"/>
  <c r="D43" i="57"/>
  <c r="C43" i="57"/>
  <c r="B43" i="57"/>
  <c r="E42" i="57"/>
  <c r="D42" i="57"/>
  <c r="C42" i="57"/>
  <c r="B42" i="57"/>
  <c r="E41" i="57"/>
  <c r="D41" i="57"/>
  <c r="C41" i="57"/>
  <c r="B41" i="57"/>
  <c r="E40" i="57"/>
  <c r="D40" i="57"/>
  <c r="C40" i="57"/>
  <c r="B40" i="57"/>
  <c r="E39" i="57"/>
  <c r="D39" i="57"/>
  <c r="C39" i="57"/>
  <c r="B39" i="57"/>
  <c r="E38" i="57"/>
  <c r="D38" i="57"/>
  <c r="C38" i="57"/>
  <c r="B38" i="57"/>
  <c r="E37" i="57"/>
  <c r="D37" i="57"/>
  <c r="C37" i="57"/>
  <c r="B37" i="57"/>
  <c r="E36" i="57"/>
  <c r="D36" i="57"/>
  <c r="C36" i="57"/>
  <c r="B36" i="57"/>
  <c r="E35" i="57"/>
  <c r="D35" i="57"/>
  <c r="C35" i="57"/>
  <c r="B35" i="57"/>
  <c r="E34" i="57"/>
  <c r="D34" i="57"/>
  <c r="C34" i="57"/>
  <c r="B34" i="57"/>
  <c r="E33" i="57"/>
  <c r="D33" i="57"/>
  <c r="C33" i="57"/>
  <c r="B33" i="57"/>
  <c r="E32" i="57"/>
  <c r="D32" i="57"/>
  <c r="C32" i="57"/>
  <c r="B32" i="57"/>
  <c r="E31" i="57"/>
  <c r="D31" i="57"/>
  <c r="C31" i="57"/>
  <c r="B31" i="57"/>
  <c r="E30" i="57"/>
  <c r="D30" i="57"/>
  <c r="C30" i="57"/>
  <c r="B30" i="57"/>
  <c r="E29" i="57"/>
  <c r="D29" i="57"/>
  <c r="C29" i="57"/>
  <c r="B29" i="57"/>
  <c r="E28" i="57"/>
  <c r="D28" i="57"/>
  <c r="C28" i="57"/>
  <c r="B28" i="57"/>
  <c r="E27" i="57"/>
  <c r="D27" i="57"/>
  <c r="C27" i="57"/>
  <c r="B27" i="57"/>
  <c r="E26" i="57"/>
  <c r="D26" i="57"/>
  <c r="C26" i="57"/>
  <c r="B26" i="57"/>
  <c r="E25" i="57"/>
  <c r="D25" i="57"/>
  <c r="C25" i="57"/>
  <c r="B25" i="57"/>
  <c r="E24" i="57"/>
  <c r="D24" i="57"/>
  <c r="C24" i="57"/>
  <c r="B24" i="57"/>
  <c r="E23" i="57"/>
  <c r="D23" i="57"/>
  <c r="C23" i="57"/>
  <c r="B23" i="57"/>
  <c r="E22" i="57"/>
  <c r="D22" i="57"/>
  <c r="C22" i="57"/>
  <c r="B22" i="57"/>
  <c r="E21" i="57"/>
  <c r="D21" i="57"/>
  <c r="C21" i="57"/>
  <c r="B21" i="57"/>
  <c r="E20" i="57"/>
  <c r="D20" i="57"/>
  <c r="C20" i="57"/>
  <c r="B20" i="57"/>
  <c r="E19" i="57"/>
  <c r="D19" i="57"/>
  <c r="C19" i="57"/>
  <c r="B19" i="57"/>
  <c r="E18" i="57"/>
  <c r="D18" i="57"/>
  <c r="C18" i="57"/>
  <c r="B18" i="57"/>
  <c r="E17" i="57"/>
  <c r="D17" i="57"/>
  <c r="C17" i="57"/>
  <c r="B17" i="57"/>
  <c r="E16" i="57"/>
  <c r="D16" i="57"/>
  <c r="C16" i="57"/>
  <c r="B16" i="57"/>
  <c r="E15" i="57"/>
  <c r="D15" i="57"/>
  <c r="C15" i="57"/>
  <c r="B15" i="57"/>
  <c r="E14" i="57"/>
  <c r="D14" i="57"/>
  <c r="C14" i="57"/>
  <c r="B14" i="57"/>
  <c r="E13" i="57"/>
  <c r="D13" i="57"/>
  <c r="C13" i="57"/>
  <c r="B13" i="57"/>
  <c r="E12" i="57"/>
  <c r="D12" i="57"/>
  <c r="C12" i="57"/>
  <c r="B12" i="57"/>
  <c r="E11" i="57"/>
  <c r="D11" i="57"/>
  <c r="C11" i="57"/>
  <c r="B11" i="57"/>
  <c r="E10" i="57"/>
  <c r="D10" i="57"/>
  <c r="C10" i="57"/>
  <c r="B10" i="57"/>
  <c r="E9" i="57"/>
  <c r="D9" i="57"/>
  <c r="C9" i="57"/>
  <c r="B9" i="57"/>
  <c r="E8" i="57"/>
  <c r="D8" i="57"/>
  <c r="C8" i="57"/>
  <c r="B8" i="57"/>
  <c r="E7" i="57"/>
  <c r="D7" i="57"/>
  <c r="C7" i="57"/>
  <c r="B7" i="57"/>
  <c r="E6" i="57"/>
  <c r="D6" i="57"/>
  <c r="C6" i="57"/>
  <c r="B6" i="57"/>
  <c r="E5" i="57"/>
  <c r="D5" i="57"/>
  <c r="C5" i="57"/>
  <c r="B5" i="57"/>
  <c r="E4" i="57"/>
  <c r="D4" i="57"/>
  <c r="C4" i="57"/>
  <c r="B4" i="57"/>
  <c r="E83" i="56"/>
  <c r="D83" i="56"/>
  <c r="C83" i="56"/>
  <c r="B83" i="56"/>
  <c r="E82" i="56"/>
  <c r="D82" i="56"/>
  <c r="C82" i="56"/>
  <c r="B82" i="56"/>
  <c r="E81" i="56"/>
  <c r="D81" i="56"/>
  <c r="C81" i="56"/>
  <c r="B81" i="56"/>
  <c r="E80" i="56"/>
  <c r="D80" i="56"/>
  <c r="C80" i="56"/>
  <c r="B80" i="56"/>
  <c r="E79" i="56"/>
  <c r="D79" i="56"/>
  <c r="C79" i="56"/>
  <c r="B79" i="56"/>
  <c r="E78" i="56"/>
  <c r="D78" i="56"/>
  <c r="C78" i="56"/>
  <c r="B78" i="56"/>
  <c r="E77" i="56"/>
  <c r="D77" i="56"/>
  <c r="C77" i="56"/>
  <c r="B77" i="56"/>
  <c r="E76" i="56"/>
  <c r="D76" i="56"/>
  <c r="C76" i="56"/>
  <c r="B76" i="56"/>
  <c r="E75" i="56"/>
  <c r="D75" i="56"/>
  <c r="C75" i="56"/>
  <c r="B75" i="56"/>
  <c r="E74" i="56"/>
  <c r="D74" i="56"/>
  <c r="C74" i="56"/>
  <c r="B74" i="56"/>
  <c r="E73" i="56"/>
  <c r="D73" i="56"/>
  <c r="C73" i="56"/>
  <c r="B73" i="56"/>
  <c r="E72" i="56"/>
  <c r="D72" i="56"/>
  <c r="C72" i="56"/>
  <c r="B72" i="56"/>
  <c r="E71" i="56"/>
  <c r="D71" i="56"/>
  <c r="C71" i="56"/>
  <c r="B71" i="56"/>
  <c r="E70" i="56"/>
  <c r="D70" i="56"/>
  <c r="C70" i="56"/>
  <c r="B70" i="56"/>
  <c r="E69" i="56"/>
  <c r="D69" i="56"/>
  <c r="C69" i="56"/>
  <c r="B69" i="56"/>
  <c r="E68" i="56"/>
  <c r="D68" i="56"/>
  <c r="C68" i="56"/>
  <c r="B68" i="56"/>
  <c r="E67" i="56"/>
  <c r="D67" i="56"/>
  <c r="C67" i="56"/>
  <c r="B67" i="56"/>
  <c r="E66" i="56"/>
  <c r="D66" i="56"/>
  <c r="C66" i="56"/>
  <c r="B66" i="56"/>
  <c r="E65" i="56"/>
  <c r="D65" i="56"/>
  <c r="C65" i="56"/>
  <c r="B65" i="56"/>
  <c r="E64" i="56"/>
  <c r="D64" i="56"/>
  <c r="C64" i="56"/>
  <c r="B64" i="56"/>
  <c r="E63" i="56"/>
  <c r="D63" i="56"/>
  <c r="C63" i="56"/>
  <c r="B63" i="56"/>
  <c r="E62" i="56"/>
  <c r="D62" i="56"/>
  <c r="C62" i="56"/>
  <c r="B62" i="56"/>
  <c r="E61" i="56"/>
  <c r="D61" i="56"/>
  <c r="C61" i="56"/>
  <c r="B61" i="56"/>
  <c r="E60" i="56"/>
  <c r="D60" i="56"/>
  <c r="C60" i="56"/>
  <c r="B60" i="56"/>
  <c r="E59" i="56"/>
  <c r="D59" i="56"/>
  <c r="C59" i="56"/>
  <c r="B59" i="56"/>
  <c r="E58" i="56"/>
  <c r="D58" i="56"/>
  <c r="C58" i="56"/>
  <c r="B58" i="56"/>
  <c r="E57" i="56"/>
  <c r="D57" i="56"/>
  <c r="C57" i="56"/>
  <c r="B57" i="56"/>
  <c r="E56" i="56"/>
  <c r="D56" i="56"/>
  <c r="C56" i="56"/>
  <c r="B56" i="56"/>
  <c r="E55" i="56"/>
  <c r="D55" i="56"/>
  <c r="C55" i="56"/>
  <c r="B55" i="56"/>
  <c r="E54" i="56"/>
  <c r="D54" i="56"/>
  <c r="C54" i="56"/>
  <c r="B54" i="56"/>
  <c r="E53" i="56"/>
  <c r="D53" i="56"/>
  <c r="C53" i="56"/>
  <c r="B53" i="56"/>
  <c r="E52" i="56"/>
  <c r="D52" i="56"/>
  <c r="C52" i="56"/>
  <c r="B52" i="56"/>
  <c r="E51" i="56"/>
  <c r="D51" i="56"/>
  <c r="C51" i="56"/>
  <c r="B51" i="56"/>
  <c r="E50" i="56"/>
  <c r="D50" i="56"/>
  <c r="C50" i="56"/>
  <c r="B50" i="56"/>
  <c r="E49" i="56"/>
  <c r="D49" i="56"/>
  <c r="C49" i="56"/>
  <c r="B49" i="56"/>
  <c r="E48" i="56"/>
  <c r="D48" i="56"/>
  <c r="C48" i="56"/>
  <c r="B48" i="56"/>
  <c r="E47" i="56"/>
  <c r="D47" i="56"/>
  <c r="C47" i="56"/>
  <c r="B47" i="56"/>
  <c r="E46" i="56"/>
  <c r="D46" i="56"/>
  <c r="C46" i="56"/>
  <c r="B46" i="56"/>
  <c r="E45" i="56"/>
  <c r="D45" i="56"/>
  <c r="C45" i="56"/>
  <c r="B45" i="56"/>
  <c r="E44" i="56"/>
  <c r="D44" i="56"/>
  <c r="C44" i="56"/>
  <c r="B44" i="56"/>
  <c r="E43" i="56"/>
  <c r="D43" i="56"/>
  <c r="C43" i="56"/>
  <c r="B43" i="56"/>
  <c r="E42" i="56"/>
  <c r="D42" i="56"/>
  <c r="C42" i="56"/>
  <c r="B42" i="56"/>
  <c r="E41" i="56"/>
  <c r="D41" i="56"/>
  <c r="C41" i="56"/>
  <c r="B41" i="56"/>
  <c r="E40" i="56"/>
  <c r="D40" i="56"/>
  <c r="C40" i="56"/>
  <c r="B40" i="56"/>
  <c r="E39" i="56"/>
  <c r="D39" i="56"/>
  <c r="C39" i="56"/>
  <c r="B39" i="56"/>
  <c r="E38" i="56"/>
  <c r="D38" i="56"/>
  <c r="C38" i="56"/>
  <c r="B38" i="56"/>
  <c r="E37" i="56"/>
  <c r="D37" i="56"/>
  <c r="C37" i="56"/>
  <c r="B37" i="56"/>
  <c r="E36" i="56"/>
  <c r="D36" i="56"/>
  <c r="C36" i="56"/>
  <c r="B36" i="56"/>
  <c r="E35" i="56"/>
  <c r="D35" i="56"/>
  <c r="C35" i="56"/>
  <c r="B35" i="56"/>
  <c r="E34" i="56"/>
  <c r="D34" i="56"/>
  <c r="C34" i="56"/>
  <c r="B34" i="56"/>
  <c r="E33" i="56"/>
  <c r="D33" i="56"/>
  <c r="C33" i="56"/>
  <c r="B33" i="56"/>
  <c r="E32" i="56"/>
  <c r="D32" i="56"/>
  <c r="C32" i="56"/>
  <c r="B32" i="56"/>
  <c r="E31" i="56"/>
  <c r="D31" i="56"/>
  <c r="C31" i="56"/>
  <c r="B31" i="56"/>
  <c r="E30" i="56"/>
  <c r="D30" i="56"/>
  <c r="C30" i="56"/>
  <c r="B30" i="56"/>
  <c r="E29" i="56"/>
  <c r="D29" i="56"/>
  <c r="C29" i="56"/>
  <c r="B29" i="56"/>
  <c r="E28" i="56"/>
  <c r="D28" i="56"/>
  <c r="C28" i="56"/>
  <c r="B28" i="56"/>
  <c r="E27" i="56"/>
  <c r="D27" i="56"/>
  <c r="C27" i="56"/>
  <c r="B27" i="56"/>
  <c r="E26" i="56"/>
  <c r="D26" i="56"/>
  <c r="C26" i="56"/>
  <c r="B26" i="56"/>
  <c r="E25" i="56"/>
  <c r="D25" i="56"/>
  <c r="C25" i="56"/>
  <c r="B25" i="56"/>
  <c r="E24" i="56"/>
  <c r="D24" i="56"/>
  <c r="C24" i="56"/>
  <c r="B24" i="56"/>
  <c r="E23" i="56"/>
  <c r="D23" i="56"/>
  <c r="C23" i="56"/>
  <c r="B23" i="56"/>
  <c r="E22" i="56"/>
  <c r="D22" i="56"/>
  <c r="C22" i="56"/>
  <c r="B22" i="56"/>
  <c r="E21" i="56"/>
  <c r="D21" i="56"/>
  <c r="C21" i="56"/>
  <c r="B21" i="56"/>
  <c r="E20" i="56"/>
  <c r="D20" i="56"/>
  <c r="C20" i="56"/>
  <c r="B20" i="56"/>
  <c r="E19" i="56"/>
  <c r="D19" i="56"/>
  <c r="C19" i="56"/>
  <c r="B19" i="56"/>
  <c r="E18" i="56"/>
  <c r="D18" i="56"/>
  <c r="C18" i="56"/>
  <c r="B18" i="56"/>
  <c r="E17" i="56"/>
  <c r="D17" i="56"/>
  <c r="C17" i="56"/>
  <c r="B17" i="56"/>
  <c r="E16" i="56"/>
  <c r="D16" i="56"/>
  <c r="C16" i="56"/>
  <c r="B16" i="56"/>
  <c r="E15" i="56"/>
  <c r="D15" i="56"/>
  <c r="C15" i="56"/>
  <c r="B15" i="56"/>
  <c r="E14" i="56"/>
  <c r="D14" i="56"/>
  <c r="C14" i="56"/>
  <c r="B14" i="56"/>
  <c r="E13" i="56"/>
  <c r="D13" i="56"/>
  <c r="C13" i="56"/>
  <c r="B13" i="56"/>
  <c r="E12" i="56"/>
  <c r="D12" i="56"/>
  <c r="C12" i="56"/>
  <c r="B12" i="56"/>
  <c r="E11" i="56"/>
  <c r="D11" i="56"/>
  <c r="C11" i="56"/>
  <c r="B11" i="56"/>
  <c r="E10" i="56"/>
  <c r="D10" i="56"/>
  <c r="C10" i="56"/>
  <c r="B10" i="56"/>
  <c r="E9" i="56"/>
  <c r="D9" i="56"/>
  <c r="C9" i="56"/>
  <c r="B9" i="56"/>
  <c r="E8" i="56"/>
  <c r="D8" i="56"/>
  <c r="C8" i="56"/>
  <c r="B8" i="56"/>
  <c r="E7" i="56"/>
  <c r="D7" i="56"/>
  <c r="C7" i="56"/>
  <c r="B7" i="56"/>
  <c r="E6" i="56"/>
  <c r="D6" i="56"/>
  <c r="C6" i="56"/>
  <c r="B6" i="56"/>
  <c r="E5" i="56"/>
  <c r="D5" i="56"/>
  <c r="C5" i="56"/>
  <c r="B5" i="56"/>
  <c r="E4" i="56"/>
  <c r="D4" i="56"/>
  <c r="C4" i="56"/>
  <c r="B4" i="56"/>
  <c r="E83" i="55"/>
  <c r="D83" i="55"/>
  <c r="C83" i="55"/>
  <c r="B83" i="55"/>
  <c r="E82" i="55"/>
  <c r="D82" i="55"/>
  <c r="C82" i="55"/>
  <c r="B82" i="55"/>
  <c r="E81" i="55"/>
  <c r="D81" i="55"/>
  <c r="C81" i="55"/>
  <c r="B81" i="55"/>
  <c r="E80" i="55"/>
  <c r="D80" i="55"/>
  <c r="C80" i="55"/>
  <c r="B80" i="55"/>
  <c r="E79" i="55"/>
  <c r="D79" i="55"/>
  <c r="C79" i="55"/>
  <c r="B79" i="55"/>
  <c r="E78" i="55"/>
  <c r="D78" i="55"/>
  <c r="C78" i="55"/>
  <c r="B78" i="55"/>
  <c r="E77" i="55"/>
  <c r="D77" i="55"/>
  <c r="C77" i="55"/>
  <c r="B77" i="55"/>
  <c r="E76" i="55"/>
  <c r="D76" i="55"/>
  <c r="C76" i="55"/>
  <c r="B76" i="55"/>
  <c r="E75" i="55"/>
  <c r="D75" i="55"/>
  <c r="C75" i="55"/>
  <c r="B75" i="55"/>
  <c r="E74" i="55"/>
  <c r="D74" i="55"/>
  <c r="C74" i="55"/>
  <c r="B74" i="55"/>
  <c r="E73" i="55"/>
  <c r="D73" i="55"/>
  <c r="C73" i="55"/>
  <c r="B73" i="55"/>
  <c r="E72" i="55"/>
  <c r="D72" i="55"/>
  <c r="C72" i="55"/>
  <c r="B72" i="55"/>
  <c r="E71" i="55"/>
  <c r="D71" i="55"/>
  <c r="C71" i="55"/>
  <c r="B71" i="55"/>
  <c r="E70" i="55"/>
  <c r="D70" i="55"/>
  <c r="C70" i="55"/>
  <c r="B70" i="55"/>
  <c r="E69" i="55"/>
  <c r="D69" i="55"/>
  <c r="C69" i="55"/>
  <c r="B69" i="55"/>
  <c r="E68" i="55"/>
  <c r="D68" i="55"/>
  <c r="C68" i="55"/>
  <c r="B68" i="55"/>
  <c r="E67" i="55"/>
  <c r="D67" i="55"/>
  <c r="C67" i="55"/>
  <c r="B67" i="55"/>
  <c r="E66" i="55"/>
  <c r="D66" i="55"/>
  <c r="C66" i="55"/>
  <c r="B66" i="55"/>
  <c r="E65" i="55"/>
  <c r="D65" i="55"/>
  <c r="C65" i="55"/>
  <c r="B65" i="55"/>
  <c r="E64" i="55"/>
  <c r="D64" i="55"/>
  <c r="C64" i="55"/>
  <c r="B64" i="55"/>
  <c r="E63" i="55"/>
  <c r="D63" i="55"/>
  <c r="C63" i="55"/>
  <c r="B63" i="55"/>
  <c r="E62" i="55"/>
  <c r="D62" i="55"/>
  <c r="C62" i="55"/>
  <c r="B62" i="55"/>
  <c r="E61" i="55"/>
  <c r="D61" i="55"/>
  <c r="C61" i="55"/>
  <c r="B61" i="55"/>
  <c r="E60" i="55"/>
  <c r="D60" i="55"/>
  <c r="C60" i="55"/>
  <c r="B60" i="55"/>
  <c r="E59" i="55"/>
  <c r="D59" i="55"/>
  <c r="C59" i="55"/>
  <c r="B59" i="55"/>
  <c r="E58" i="55"/>
  <c r="D58" i="55"/>
  <c r="C58" i="55"/>
  <c r="B58" i="55"/>
  <c r="E57" i="55"/>
  <c r="D57" i="55"/>
  <c r="C57" i="55"/>
  <c r="B57" i="55"/>
  <c r="E56" i="55"/>
  <c r="D56" i="55"/>
  <c r="C56" i="55"/>
  <c r="B56" i="55"/>
  <c r="E55" i="55"/>
  <c r="D55" i="55"/>
  <c r="C55" i="55"/>
  <c r="B55" i="55"/>
  <c r="E54" i="55"/>
  <c r="D54" i="55"/>
  <c r="C54" i="55"/>
  <c r="B54" i="55"/>
  <c r="E53" i="55"/>
  <c r="D53" i="55"/>
  <c r="C53" i="55"/>
  <c r="B53" i="55"/>
  <c r="E52" i="55"/>
  <c r="D52" i="55"/>
  <c r="C52" i="55"/>
  <c r="B52" i="55"/>
  <c r="E51" i="55"/>
  <c r="D51" i="55"/>
  <c r="C51" i="55"/>
  <c r="B51" i="55"/>
  <c r="E50" i="55"/>
  <c r="D50" i="55"/>
  <c r="C50" i="55"/>
  <c r="B50" i="55"/>
  <c r="E49" i="55"/>
  <c r="D49" i="55"/>
  <c r="C49" i="55"/>
  <c r="B49" i="55"/>
  <c r="E48" i="55"/>
  <c r="D48" i="55"/>
  <c r="C48" i="55"/>
  <c r="B48" i="55"/>
  <c r="E47" i="55"/>
  <c r="D47" i="55"/>
  <c r="C47" i="55"/>
  <c r="B47" i="55"/>
  <c r="E46" i="55"/>
  <c r="D46" i="55"/>
  <c r="C46" i="55"/>
  <c r="B46" i="55"/>
  <c r="E45" i="55"/>
  <c r="D45" i="55"/>
  <c r="C45" i="55"/>
  <c r="B45" i="55"/>
  <c r="E44" i="55"/>
  <c r="D44" i="55"/>
  <c r="C44" i="55"/>
  <c r="B44" i="55"/>
  <c r="E43" i="55"/>
  <c r="D43" i="55"/>
  <c r="C43" i="55"/>
  <c r="B43" i="55"/>
  <c r="E42" i="55"/>
  <c r="D42" i="55"/>
  <c r="C42" i="55"/>
  <c r="B42" i="55"/>
  <c r="E41" i="55"/>
  <c r="D41" i="55"/>
  <c r="C41" i="55"/>
  <c r="B41" i="55"/>
  <c r="E40" i="55"/>
  <c r="D40" i="55"/>
  <c r="C40" i="55"/>
  <c r="B40" i="55"/>
  <c r="E39" i="55"/>
  <c r="D39" i="55"/>
  <c r="C39" i="55"/>
  <c r="B39" i="55"/>
  <c r="E38" i="55"/>
  <c r="D38" i="55"/>
  <c r="C38" i="55"/>
  <c r="B38" i="55"/>
  <c r="E37" i="55"/>
  <c r="D37" i="55"/>
  <c r="C37" i="55"/>
  <c r="B37" i="55"/>
  <c r="E36" i="55"/>
  <c r="D36" i="55"/>
  <c r="C36" i="55"/>
  <c r="B36" i="55"/>
  <c r="E35" i="55"/>
  <c r="D35" i="55"/>
  <c r="C35" i="55"/>
  <c r="B35" i="55"/>
  <c r="E34" i="55"/>
  <c r="D34" i="55"/>
  <c r="C34" i="55"/>
  <c r="B34" i="55"/>
  <c r="E33" i="55"/>
  <c r="D33" i="55"/>
  <c r="C33" i="55"/>
  <c r="B33" i="55"/>
  <c r="E32" i="55"/>
  <c r="D32" i="55"/>
  <c r="C32" i="55"/>
  <c r="B32" i="55"/>
  <c r="E31" i="55"/>
  <c r="D31" i="55"/>
  <c r="C31" i="55"/>
  <c r="B31" i="55"/>
  <c r="E30" i="55"/>
  <c r="D30" i="55"/>
  <c r="C30" i="55"/>
  <c r="B30" i="55"/>
  <c r="E29" i="55"/>
  <c r="D29" i="55"/>
  <c r="C29" i="55"/>
  <c r="B29" i="55"/>
  <c r="E28" i="55"/>
  <c r="D28" i="55"/>
  <c r="C28" i="55"/>
  <c r="B28" i="55"/>
  <c r="E27" i="55"/>
  <c r="D27" i="55"/>
  <c r="C27" i="55"/>
  <c r="B27" i="55"/>
  <c r="E26" i="55"/>
  <c r="D26" i="55"/>
  <c r="C26" i="55"/>
  <c r="B26" i="55"/>
  <c r="E25" i="55"/>
  <c r="D25" i="55"/>
  <c r="C25" i="55"/>
  <c r="B25" i="55"/>
  <c r="E24" i="55"/>
  <c r="D24" i="55"/>
  <c r="C24" i="55"/>
  <c r="B24" i="55"/>
  <c r="E23" i="55"/>
  <c r="D23" i="55"/>
  <c r="C23" i="55"/>
  <c r="B23" i="55"/>
  <c r="E22" i="55"/>
  <c r="D22" i="55"/>
  <c r="C22" i="55"/>
  <c r="B22" i="55"/>
  <c r="E21" i="55"/>
  <c r="D21" i="55"/>
  <c r="C21" i="55"/>
  <c r="B21" i="55"/>
  <c r="E20" i="55"/>
  <c r="D20" i="55"/>
  <c r="C20" i="55"/>
  <c r="B20" i="55"/>
  <c r="E19" i="55"/>
  <c r="D19" i="55"/>
  <c r="C19" i="55"/>
  <c r="B19" i="55"/>
  <c r="E18" i="55"/>
  <c r="D18" i="55"/>
  <c r="C18" i="55"/>
  <c r="B18" i="55"/>
  <c r="E17" i="55"/>
  <c r="D17" i="55"/>
  <c r="C17" i="55"/>
  <c r="B17" i="55"/>
  <c r="E16" i="55"/>
  <c r="D16" i="55"/>
  <c r="C16" i="55"/>
  <c r="B16" i="55"/>
  <c r="E15" i="55"/>
  <c r="D15" i="55"/>
  <c r="C15" i="55"/>
  <c r="B15" i="55"/>
  <c r="E14" i="55"/>
  <c r="D14" i="55"/>
  <c r="C14" i="55"/>
  <c r="B14" i="55"/>
  <c r="E13" i="55"/>
  <c r="D13" i="55"/>
  <c r="C13" i="55"/>
  <c r="B13" i="55"/>
  <c r="E12" i="55"/>
  <c r="D12" i="55"/>
  <c r="C12" i="55"/>
  <c r="B12" i="55"/>
  <c r="E11" i="55"/>
  <c r="D11" i="55"/>
  <c r="C11" i="55"/>
  <c r="B11" i="55"/>
  <c r="E10" i="55"/>
  <c r="D10" i="55"/>
  <c r="C10" i="55"/>
  <c r="B10" i="55"/>
  <c r="E9" i="55"/>
  <c r="D9" i="55"/>
  <c r="C9" i="55"/>
  <c r="B9" i="55"/>
  <c r="E8" i="55"/>
  <c r="D8" i="55"/>
  <c r="C8" i="55"/>
  <c r="B8" i="55"/>
  <c r="E7" i="55"/>
  <c r="D7" i="55"/>
  <c r="C7" i="55"/>
  <c r="B7" i="55"/>
  <c r="E6" i="55"/>
  <c r="D6" i="55"/>
  <c r="C6" i="55"/>
  <c r="B6" i="55"/>
  <c r="E5" i="55"/>
  <c r="D5" i="55"/>
  <c r="C5" i="55"/>
  <c r="B5" i="55"/>
  <c r="E4" i="55"/>
  <c r="D4" i="55"/>
  <c r="C4" i="55"/>
  <c r="B4" i="55"/>
  <c r="E81" i="54"/>
  <c r="D81" i="54"/>
  <c r="C81" i="54"/>
  <c r="B81" i="54"/>
  <c r="E80" i="54"/>
  <c r="D80" i="54"/>
  <c r="C80" i="54"/>
  <c r="B80" i="54"/>
  <c r="E79" i="54"/>
  <c r="D79" i="54"/>
  <c r="C79" i="54"/>
  <c r="B79" i="54"/>
  <c r="E78" i="54"/>
  <c r="D78" i="54"/>
  <c r="C78" i="54"/>
  <c r="B78" i="54"/>
  <c r="E72" i="54"/>
  <c r="D72" i="54"/>
  <c r="C72" i="54"/>
  <c r="B72" i="54"/>
  <c r="E71" i="54"/>
  <c r="D71" i="54"/>
  <c r="C71" i="54"/>
  <c r="B71" i="54"/>
  <c r="E70" i="54"/>
  <c r="D70" i="54"/>
  <c r="C70" i="54"/>
  <c r="B70" i="54"/>
  <c r="E69" i="54"/>
  <c r="D69" i="54"/>
  <c r="C69" i="54"/>
  <c r="B69" i="54"/>
  <c r="E68" i="54"/>
  <c r="D68" i="54"/>
  <c r="C68" i="54"/>
  <c r="B68" i="54"/>
  <c r="E67" i="54"/>
  <c r="D67" i="54"/>
  <c r="C67" i="54"/>
  <c r="B67" i="54"/>
  <c r="E66" i="54"/>
  <c r="D66" i="54"/>
  <c r="C66" i="54"/>
  <c r="B66" i="54"/>
  <c r="E65" i="54"/>
  <c r="D65" i="54"/>
  <c r="C65" i="54"/>
  <c r="B65" i="54"/>
  <c r="E64" i="54"/>
  <c r="D64" i="54"/>
  <c r="C64" i="54"/>
  <c r="B64" i="54"/>
  <c r="E63" i="54"/>
  <c r="D63" i="54"/>
  <c r="C63" i="54"/>
  <c r="B63" i="54"/>
  <c r="E62" i="54"/>
  <c r="D62" i="54"/>
  <c r="C62" i="54"/>
  <c r="B62" i="54"/>
  <c r="E61" i="54"/>
  <c r="D61" i="54"/>
  <c r="C61" i="54"/>
  <c r="B61" i="54"/>
  <c r="E60" i="54"/>
  <c r="D60" i="54"/>
  <c r="C60" i="54"/>
  <c r="B60" i="54"/>
  <c r="E59" i="54"/>
  <c r="D59" i="54"/>
  <c r="C59" i="54"/>
  <c r="B59" i="54"/>
  <c r="E58" i="54"/>
  <c r="D58" i="54"/>
  <c r="C58" i="54"/>
  <c r="B58" i="54"/>
  <c r="E57" i="54"/>
  <c r="D57" i="54"/>
  <c r="C57" i="54"/>
  <c r="B57" i="54"/>
  <c r="E56" i="54"/>
  <c r="D56" i="54"/>
  <c r="C56" i="54"/>
  <c r="B56" i="54"/>
  <c r="E55" i="54"/>
  <c r="D55" i="54"/>
  <c r="C55" i="54"/>
  <c r="B55" i="54"/>
  <c r="E46" i="54"/>
  <c r="D46" i="54"/>
  <c r="C46" i="54"/>
  <c r="B46" i="54"/>
  <c r="E45" i="54"/>
  <c r="D45" i="54"/>
  <c r="C45" i="54"/>
  <c r="B45" i="54"/>
  <c r="E44" i="54"/>
  <c r="D44" i="54"/>
  <c r="C44" i="54"/>
  <c r="B44" i="54"/>
  <c r="E43" i="54"/>
  <c r="D43" i="54"/>
  <c r="C43" i="54"/>
  <c r="B43" i="54"/>
  <c r="E42" i="54"/>
  <c r="D42" i="54"/>
  <c r="C42" i="54"/>
  <c r="B42" i="54"/>
  <c r="E41" i="54"/>
  <c r="D41" i="54"/>
  <c r="C41" i="54"/>
  <c r="B41" i="54"/>
  <c r="E40" i="54"/>
  <c r="D40" i="54"/>
  <c r="C40" i="54"/>
  <c r="B40" i="54"/>
  <c r="E39" i="54"/>
  <c r="D39" i="54"/>
  <c r="C39" i="54"/>
  <c r="B39" i="54"/>
  <c r="E38" i="54"/>
  <c r="D38" i="54"/>
  <c r="C38" i="54"/>
  <c r="B38" i="54"/>
  <c r="E37" i="54"/>
  <c r="D37" i="54"/>
  <c r="C37" i="54"/>
  <c r="B37" i="54"/>
  <c r="E24" i="54"/>
  <c r="D24" i="54"/>
  <c r="C24" i="54"/>
  <c r="B24" i="54"/>
  <c r="E23" i="54"/>
  <c r="D23" i="54"/>
  <c r="C23" i="54"/>
  <c r="B23" i="54"/>
  <c r="E22" i="54"/>
  <c r="D22" i="54"/>
  <c r="C22" i="54"/>
  <c r="B22" i="54"/>
  <c r="E17" i="54"/>
  <c r="D17" i="54"/>
  <c r="C17" i="54"/>
  <c r="B17" i="54"/>
  <c r="E16" i="54"/>
  <c r="D16" i="54"/>
  <c r="C16" i="54"/>
  <c r="B16" i="54"/>
  <c r="E9" i="54"/>
  <c r="D9" i="54"/>
  <c r="C9" i="54"/>
  <c r="B9" i="54"/>
  <c r="E8" i="54"/>
  <c r="D8" i="54"/>
  <c r="C8" i="54"/>
  <c r="B8" i="54"/>
  <c r="E81" i="53"/>
  <c r="D81" i="53"/>
  <c r="C81" i="53"/>
  <c r="B81" i="53"/>
  <c r="E80" i="53"/>
  <c r="D80" i="53"/>
  <c r="C80" i="53"/>
  <c r="B80" i="53"/>
  <c r="E79" i="53"/>
  <c r="D79" i="53"/>
  <c r="C79" i="53"/>
  <c r="B79" i="53"/>
  <c r="E78" i="53"/>
  <c r="D78" i="53"/>
  <c r="C78" i="53"/>
  <c r="B78" i="53"/>
  <c r="E66" i="53"/>
  <c r="D66" i="53"/>
  <c r="C66" i="53"/>
  <c r="B66" i="53"/>
  <c r="E65" i="53"/>
  <c r="D65" i="53"/>
  <c r="C65" i="53"/>
  <c r="B65" i="53"/>
  <c r="E64" i="53"/>
  <c r="D64" i="53"/>
  <c r="C64" i="53"/>
  <c r="B64" i="53"/>
  <c r="E63" i="53"/>
  <c r="D63" i="53"/>
  <c r="C63" i="53"/>
  <c r="B63" i="53"/>
  <c r="E60" i="53"/>
  <c r="D60" i="53"/>
  <c r="C60" i="53"/>
  <c r="B60" i="53"/>
  <c r="E59" i="53"/>
  <c r="D59" i="53"/>
  <c r="C59" i="53"/>
  <c r="B59" i="53"/>
  <c r="E58" i="53"/>
  <c r="D58" i="53"/>
  <c r="C58" i="53"/>
  <c r="B58" i="53"/>
  <c r="E57" i="53"/>
  <c r="D57" i="53"/>
  <c r="C57" i="53"/>
  <c r="B57" i="53"/>
  <c r="E56" i="53"/>
  <c r="D56" i="53"/>
  <c r="C56" i="53"/>
  <c r="B56" i="53"/>
  <c r="E55" i="53"/>
  <c r="D55" i="53"/>
  <c r="C55" i="53"/>
  <c r="B55" i="53"/>
  <c r="E46" i="53"/>
  <c r="D46" i="53"/>
  <c r="C46" i="53"/>
  <c r="B46" i="53"/>
  <c r="E45" i="53"/>
  <c r="D45" i="53"/>
  <c r="C45" i="53"/>
  <c r="B45" i="53"/>
  <c r="E44" i="53"/>
  <c r="D44" i="53"/>
  <c r="C44" i="53"/>
  <c r="B44" i="53"/>
  <c r="E43" i="53"/>
  <c r="D43" i="53"/>
  <c r="C43" i="53"/>
  <c r="B43" i="53"/>
  <c r="E42" i="53"/>
  <c r="D42" i="53"/>
  <c r="C42" i="53"/>
  <c r="B42" i="53"/>
  <c r="E41" i="53"/>
  <c r="D41" i="53"/>
  <c r="C41" i="53"/>
  <c r="B41" i="53"/>
  <c r="E40" i="53"/>
  <c r="D40" i="53"/>
  <c r="C40" i="53"/>
  <c r="B40" i="53"/>
  <c r="E39" i="53"/>
  <c r="D39" i="53"/>
  <c r="C39" i="53"/>
  <c r="B39" i="53"/>
  <c r="E32" i="53"/>
  <c r="D32" i="53"/>
  <c r="C32" i="53"/>
  <c r="B32" i="53"/>
  <c r="E31" i="53"/>
  <c r="D31" i="53"/>
  <c r="C31" i="53"/>
  <c r="B31" i="53"/>
  <c r="E30" i="53"/>
  <c r="D30" i="53"/>
  <c r="C30" i="53"/>
  <c r="B30" i="53"/>
  <c r="E29" i="53"/>
  <c r="D29" i="53"/>
  <c r="C29" i="53"/>
  <c r="B29" i="53"/>
  <c r="E24" i="53"/>
  <c r="D24" i="53"/>
  <c r="C24" i="53"/>
  <c r="B24" i="53"/>
  <c r="E23" i="53"/>
  <c r="D23" i="53"/>
  <c r="C23" i="53"/>
  <c r="B23" i="53"/>
  <c r="E22" i="53"/>
  <c r="D22" i="53"/>
  <c r="C22" i="53"/>
  <c r="B22" i="53"/>
  <c r="E17" i="53"/>
  <c r="D17" i="53"/>
  <c r="C17" i="53"/>
  <c r="B17" i="53"/>
  <c r="E16" i="53"/>
  <c r="D16" i="53"/>
  <c r="C16" i="53"/>
  <c r="B16" i="53"/>
  <c r="E9" i="53"/>
  <c r="D9" i="53"/>
  <c r="C9" i="53"/>
  <c r="B9" i="53"/>
  <c r="E8" i="53"/>
  <c r="D8" i="53"/>
  <c r="C8" i="53"/>
  <c r="B8" i="53"/>
  <c r="E81" i="52"/>
  <c r="D81" i="52"/>
  <c r="C81" i="52"/>
  <c r="B81" i="52"/>
  <c r="E80" i="52"/>
  <c r="D80" i="52"/>
  <c r="C80" i="52"/>
  <c r="B80" i="52"/>
  <c r="E79" i="52"/>
  <c r="D79" i="52"/>
  <c r="C79" i="52"/>
  <c r="B79" i="52"/>
  <c r="E78" i="52"/>
  <c r="D78" i="52"/>
  <c r="C78" i="52"/>
  <c r="B78" i="52"/>
  <c r="E65" i="52"/>
  <c r="D65" i="52"/>
  <c r="C65" i="52"/>
  <c r="B65" i="52"/>
  <c r="E64" i="52"/>
  <c r="D64" i="52"/>
  <c r="C64" i="52"/>
  <c r="B64" i="52"/>
  <c r="E63" i="52"/>
  <c r="D63" i="52"/>
  <c r="C63" i="52"/>
  <c r="B63" i="52"/>
  <c r="E62" i="52"/>
  <c r="D62" i="52"/>
  <c r="C62" i="52"/>
  <c r="B62" i="52"/>
  <c r="E59" i="52"/>
  <c r="D59" i="52"/>
  <c r="C59" i="52"/>
  <c r="B59" i="52"/>
  <c r="E58" i="52"/>
  <c r="D58" i="52"/>
  <c r="C58" i="52"/>
  <c r="B58" i="52"/>
  <c r="E57" i="52"/>
  <c r="D57" i="52"/>
  <c r="C57" i="52"/>
  <c r="B57" i="52"/>
  <c r="E56" i="52"/>
  <c r="D56" i="52"/>
  <c r="C56" i="52"/>
  <c r="B56" i="52"/>
  <c r="E55" i="52"/>
  <c r="D55" i="52"/>
  <c r="C55" i="52"/>
  <c r="B55" i="52"/>
  <c r="E54" i="52"/>
  <c r="D54" i="52"/>
  <c r="C54" i="52"/>
  <c r="B54" i="52"/>
  <c r="E39" i="52"/>
  <c r="D39" i="52"/>
  <c r="C39" i="52"/>
  <c r="B39" i="52"/>
  <c r="E38" i="52"/>
  <c r="D38" i="52"/>
  <c r="C38" i="52"/>
  <c r="B38" i="52"/>
  <c r="E17" i="52"/>
  <c r="D17" i="52"/>
  <c r="C17" i="52"/>
  <c r="B17" i="52"/>
  <c r="E16" i="52"/>
  <c r="D16" i="52"/>
  <c r="C16" i="52"/>
  <c r="B16" i="52"/>
  <c r="E9" i="52"/>
  <c r="D9" i="52"/>
  <c r="C9" i="52"/>
  <c r="B9" i="52"/>
  <c r="E8" i="52"/>
  <c r="D8" i="52"/>
  <c r="C8" i="52"/>
  <c r="B8" i="52"/>
  <c r="E81" i="51"/>
  <c r="D81" i="51"/>
  <c r="C81" i="51"/>
  <c r="B81" i="51"/>
  <c r="E80" i="51"/>
  <c r="D80" i="51"/>
  <c r="C80" i="51"/>
  <c r="B80" i="51"/>
  <c r="E79" i="51"/>
  <c r="D79" i="51"/>
  <c r="C79" i="51"/>
  <c r="B79" i="51"/>
  <c r="E78" i="51"/>
  <c r="D78" i="51"/>
  <c r="C78" i="51"/>
  <c r="B78" i="51"/>
  <c r="E65" i="51"/>
  <c r="D65" i="51"/>
  <c r="C65" i="51"/>
  <c r="B65" i="51"/>
  <c r="E64" i="51"/>
  <c r="D64" i="51"/>
  <c r="C64" i="51"/>
  <c r="B64" i="51"/>
  <c r="E63" i="51"/>
  <c r="D63" i="51"/>
  <c r="C63" i="51"/>
  <c r="B63" i="51"/>
  <c r="E62" i="51"/>
  <c r="D62" i="51"/>
  <c r="C62" i="51"/>
  <c r="B62" i="51"/>
  <c r="E61" i="51"/>
  <c r="D61" i="51"/>
  <c r="C61" i="51"/>
  <c r="B61" i="51"/>
  <c r="E60" i="51"/>
  <c r="D60" i="51"/>
  <c r="C60" i="51"/>
  <c r="B60" i="51"/>
  <c r="E59" i="51"/>
  <c r="D59" i="51"/>
  <c r="C59" i="51"/>
  <c r="B59" i="51"/>
  <c r="E58" i="51"/>
  <c r="D58" i="51"/>
  <c r="C58" i="51"/>
  <c r="B58" i="51"/>
  <c r="E57" i="51"/>
  <c r="D57" i="51"/>
  <c r="C57" i="51"/>
  <c r="B57" i="51"/>
  <c r="E56" i="51"/>
  <c r="D56" i="51"/>
  <c r="C56" i="51"/>
  <c r="B56" i="51"/>
  <c r="E55" i="51"/>
  <c r="D55" i="51"/>
  <c r="C55" i="51"/>
  <c r="B55" i="51"/>
  <c r="E54" i="51"/>
  <c r="D54" i="51"/>
  <c r="C54" i="51"/>
  <c r="B54" i="51"/>
  <c r="E47" i="51"/>
  <c r="D47" i="51"/>
  <c r="C47" i="51"/>
  <c r="B47" i="51"/>
  <c r="E46" i="51"/>
  <c r="D46" i="51"/>
  <c r="C46" i="51"/>
  <c r="B46" i="51"/>
  <c r="E45" i="51"/>
  <c r="D45" i="51"/>
  <c r="C45" i="51"/>
  <c r="B45" i="51"/>
  <c r="E44" i="51"/>
  <c r="D44" i="51"/>
  <c r="C44" i="51"/>
  <c r="B44" i="51"/>
  <c r="E41" i="51"/>
  <c r="D41" i="51"/>
  <c r="C41" i="51"/>
  <c r="B41" i="51"/>
  <c r="E40" i="51"/>
  <c r="D40" i="51"/>
  <c r="C40" i="51"/>
  <c r="B40" i="51"/>
  <c r="E39" i="51"/>
  <c r="D39" i="51"/>
  <c r="C39" i="51"/>
  <c r="B39" i="51"/>
  <c r="E38" i="51"/>
  <c r="D38" i="51"/>
  <c r="C38" i="51"/>
  <c r="B38" i="51"/>
  <c r="E31" i="51"/>
  <c r="D31" i="51"/>
  <c r="C31" i="51"/>
  <c r="B31" i="51"/>
  <c r="E30" i="51"/>
  <c r="D30" i="51"/>
  <c r="C30" i="51"/>
  <c r="B30" i="51"/>
  <c r="E29" i="51"/>
  <c r="D29" i="51"/>
  <c r="C29" i="51"/>
  <c r="B29" i="51"/>
  <c r="E28" i="51"/>
  <c r="D28" i="51"/>
  <c r="C28" i="51"/>
  <c r="B28" i="51"/>
  <c r="E17" i="51"/>
  <c r="D17" i="51"/>
  <c r="C17" i="51"/>
  <c r="B17" i="51"/>
  <c r="E16" i="51"/>
  <c r="D16" i="51"/>
  <c r="C16" i="51"/>
  <c r="B16" i="51"/>
  <c r="E9" i="51"/>
  <c r="D9" i="51"/>
  <c r="C9" i="51"/>
  <c r="B9" i="51"/>
  <c r="E8" i="51"/>
  <c r="D8" i="51"/>
  <c r="C8" i="51"/>
  <c r="B8" i="51"/>
  <c r="E83" i="50"/>
  <c r="D83" i="50"/>
  <c r="C83" i="50"/>
  <c r="B83" i="50"/>
  <c r="E82" i="50"/>
  <c r="D82" i="50"/>
  <c r="C82" i="50"/>
  <c r="B82" i="50"/>
  <c r="E81" i="50"/>
  <c r="D81" i="50"/>
  <c r="C81" i="50"/>
  <c r="B81" i="50"/>
  <c r="E80" i="50"/>
  <c r="D80" i="50"/>
  <c r="C80" i="50"/>
  <c r="B80" i="50"/>
  <c r="E79" i="50"/>
  <c r="D79" i="50"/>
  <c r="C79" i="50"/>
  <c r="B79" i="50"/>
  <c r="E78" i="50"/>
  <c r="D78" i="50"/>
  <c r="C78" i="50"/>
  <c r="B78" i="50"/>
  <c r="E77" i="50"/>
  <c r="D77" i="50"/>
  <c r="C77" i="50"/>
  <c r="B77" i="50"/>
  <c r="E76" i="50"/>
  <c r="D76" i="50"/>
  <c r="C76" i="50"/>
  <c r="B76" i="50"/>
  <c r="E75" i="50"/>
  <c r="D75" i="50"/>
  <c r="C75" i="50"/>
  <c r="B75" i="50"/>
  <c r="E74" i="50"/>
  <c r="D74" i="50"/>
  <c r="C74" i="50"/>
  <c r="B74" i="50"/>
  <c r="E67" i="50"/>
  <c r="D67" i="50"/>
  <c r="C67" i="50"/>
  <c r="B67" i="50"/>
  <c r="E66" i="50"/>
  <c r="D66" i="50"/>
  <c r="C66" i="50"/>
  <c r="B66" i="50"/>
  <c r="E65" i="50"/>
  <c r="D65" i="50"/>
  <c r="C65" i="50"/>
  <c r="B65" i="50"/>
  <c r="E64" i="50"/>
  <c r="D64" i="50"/>
  <c r="C64" i="50"/>
  <c r="B64" i="50"/>
  <c r="E63" i="50"/>
  <c r="D63" i="50"/>
  <c r="C63" i="50"/>
  <c r="B63" i="50"/>
  <c r="E62" i="50"/>
  <c r="D62" i="50"/>
  <c r="C62" i="50"/>
  <c r="B62" i="50"/>
  <c r="E59" i="50"/>
  <c r="D59" i="50"/>
  <c r="C59" i="50"/>
  <c r="B59" i="50"/>
  <c r="E58" i="50"/>
  <c r="D58" i="50"/>
  <c r="C58" i="50"/>
  <c r="B58" i="50"/>
  <c r="E57" i="50"/>
  <c r="D57" i="50"/>
  <c r="C57" i="50"/>
  <c r="B57" i="50"/>
  <c r="E56" i="50"/>
  <c r="D56" i="50"/>
  <c r="C56" i="50"/>
  <c r="B56" i="50"/>
  <c r="E55" i="50"/>
  <c r="D55" i="50"/>
  <c r="C55" i="50"/>
  <c r="B55" i="50"/>
  <c r="E54" i="50"/>
  <c r="D54" i="50"/>
  <c r="C54" i="50"/>
  <c r="B54" i="50"/>
  <c r="E51" i="50"/>
  <c r="D51" i="50"/>
  <c r="C51" i="50"/>
  <c r="B51" i="50"/>
  <c r="E50" i="50"/>
  <c r="D50" i="50"/>
  <c r="C50" i="50"/>
  <c r="B50" i="50"/>
  <c r="E49" i="50"/>
  <c r="D49" i="50"/>
  <c r="C49" i="50"/>
  <c r="B49" i="50"/>
  <c r="E48" i="50"/>
  <c r="D48" i="50"/>
  <c r="C48" i="50"/>
  <c r="B48" i="50"/>
  <c r="E45" i="50"/>
  <c r="D45" i="50"/>
  <c r="C45" i="50"/>
  <c r="B45" i="50"/>
  <c r="E44" i="50"/>
  <c r="D44" i="50"/>
  <c r="C44" i="50"/>
  <c r="B44" i="50"/>
  <c r="E43" i="50"/>
  <c r="D43" i="50"/>
  <c r="C43" i="50"/>
  <c r="B43" i="50"/>
  <c r="E42" i="50"/>
  <c r="D42" i="50"/>
  <c r="C42" i="50"/>
  <c r="B42" i="50"/>
  <c r="E41" i="50"/>
  <c r="D41" i="50"/>
  <c r="C41" i="50"/>
  <c r="B41" i="50"/>
  <c r="E40" i="50"/>
  <c r="D40" i="50"/>
  <c r="C40" i="50"/>
  <c r="B40" i="50"/>
  <c r="E39" i="50"/>
  <c r="D39" i="50"/>
  <c r="C39" i="50"/>
  <c r="B39" i="50"/>
  <c r="E38" i="50"/>
  <c r="D38" i="50"/>
  <c r="C38" i="50"/>
  <c r="B38" i="50"/>
  <c r="E37" i="50"/>
  <c r="D37" i="50"/>
  <c r="C37" i="50"/>
  <c r="B37" i="50"/>
  <c r="E36" i="50"/>
  <c r="D36" i="50"/>
  <c r="C36" i="50"/>
  <c r="B36" i="50"/>
  <c r="E35" i="50"/>
  <c r="D35" i="50"/>
  <c r="C35" i="50"/>
  <c r="B35" i="50"/>
  <c r="E34" i="50"/>
  <c r="D34" i="50"/>
  <c r="C34" i="50"/>
  <c r="B34" i="50"/>
  <c r="E33" i="50"/>
  <c r="D33" i="50"/>
  <c r="C33" i="50"/>
  <c r="B33" i="50"/>
  <c r="E32" i="50"/>
  <c r="D32" i="50"/>
  <c r="C32" i="50"/>
  <c r="B32" i="50"/>
  <c r="E23" i="50"/>
  <c r="D23" i="50"/>
  <c r="C23" i="50"/>
  <c r="B23" i="50"/>
  <c r="E22" i="50"/>
  <c r="D22" i="50"/>
  <c r="C22" i="50"/>
  <c r="B22" i="50"/>
  <c r="E21" i="50"/>
  <c r="D21" i="50"/>
  <c r="C21" i="50"/>
  <c r="B21" i="50"/>
  <c r="E20" i="50"/>
  <c r="D20" i="50"/>
  <c r="C20" i="50"/>
  <c r="B20" i="50"/>
  <c r="E19" i="50"/>
  <c r="D19" i="50"/>
  <c r="C19" i="50"/>
  <c r="B19" i="50"/>
  <c r="E18" i="50"/>
  <c r="D18" i="50"/>
  <c r="C18" i="50"/>
  <c r="B18" i="50"/>
  <c r="E17" i="50"/>
  <c r="D17" i="50"/>
  <c r="C17" i="50"/>
  <c r="B17" i="50"/>
  <c r="E16" i="50"/>
  <c r="D16" i="50"/>
  <c r="C16" i="50"/>
  <c r="B16" i="50"/>
  <c r="E15" i="50"/>
  <c r="D15" i="50"/>
  <c r="C15" i="50"/>
  <c r="B15" i="50"/>
  <c r="E14" i="50"/>
  <c r="D14" i="50"/>
  <c r="C14" i="50"/>
  <c r="B14" i="50"/>
  <c r="E13" i="50"/>
  <c r="D13" i="50"/>
  <c r="C13" i="50"/>
  <c r="B13" i="50"/>
  <c r="E12" i="50"/>
  <c r="D12" i="50"/>
  <c r="C12" i="50"/>
  <c r="B12" i="50"/>
  <c r="E11" i="50"/>
  <c r="D11" i="50"/>
  <c r="C11" i="50"/>
  <c r="B11" i="50"/>
  <c r="E10" i="50"/>
  <c r="D10" i="50"/>
  <c r="C10" i="50"/>
  <c r="B10" i="50"/>
  <c r="E9" i="50"/>
  <c r="D9" i="50"/>
  <c r="C9" i="50"/>
  <c r="B9" i="50"/>
  <c r="E8" i="50"/>
  <c r="D8" i="50"/>
  <c r="C8" i="50"/>
  <c r="B8" i="50"/>
  <c r="E7" i="50"/>
  <c r="D7" i="50"/>
  <c r="C7" i="50"/>
  <c r="B7" i="50"/>
  <c r="E6" i="50"/>
  <c r="D6" i="50"/>
  <c r="C6" i="50"/>
  <c r="B6" i="50"/>
  <c r="E5" i="50"/>
  <c r="D5" i="50"/>
  <c r="C5" i="50"/>
  <c r="B5" i="50"/>
  <c r="E4" i="50"/>
  <c r="D4" i="50"/>
  <c r="C4" i="50"/>
  <c r="B4" i="50"/>
  <c r="E81" i="49"/>
  <c r="D81" i="49"/>
  <c r="C81" i="49"/>
  <c r="B81" i="49"/>
  <c r="E80" i="49"/>
  <c r="D80" i="49"/>
  <c r="C80" i="49"/>
  <c r="B80" i="49"/>
  <c r="E79" i="49"/>
  <c r="D79" i="49"/>
  <c r="C79" i="49"/>
  <c r="B79" i="49"/>
  <c r="E78" i="49"/>
  <c r="D78" i="49"/>
  <c r="C78" i="49"/>
  <c r="B78" i="49"/>
  <c r="E63" i="49"/>
  <c r="D63" i="49"/>
  <c r="C63" i="49"/>
  <c r="B63" i="49"/>
  <c r="E62" i="49"/>
  <c r="D62" i="49"/>
  <c r="C62" i="49"/>
  <c r="B62" i="49"/>
  <c r="E59" i="49"/>
  <c r="D59" i="49"/>
  <c r="C59" i="49"/>
  <c r="B59" i="49"/>
  <c r="E58" i="49"/>
  <c r="D58" i="49"/>
  <c r="C58" i="49"/>
  <c r="B58" i="49"/>
  <c r="E57" i="49"/>
  <c r="D57" i="49"/>
  <c r="C57" i="49"/>
  <c r="B57" i="49"/>
  <c r="E56" i="49"/>
  <c r="D56" i="49"/>
  <c r="C56" i="49"/>
  <c r="B56" i="49"/>
  <c r="E45" i="49"/>
  <c r="D45" i="49"/>
  <c r="C45" i="49"/>
  <c r="B45" i="49"/>
  <c r="E44" i="49"/>
  <c r="D44" i="49"/>
  <c r="C44" i="49"/>
  <c r="B44" i="49"/>
  <c r="E41" i="49"/>
  <c r="D41" i="49"/>
  <c r="C41" i="49"/>
  <c r="B41" i="49"/>
  <c r="E40" i="49"/>
  <c r="D40" i="49"/>
  <c r="C40" i="49"/>
  <c r="B40" i="49"/>
  <c r="E39" i="49"/>
  <c r="D39" i="49"/>
  <c r="C39" i="49"/>
  <c r="B39" i="49"/>
  <c r="E38" i="49"/>
  <c r="D38" i="49"/>
  <c r="C38" i="49"/>
  <c r="B38" i="49"/>
  <c r="E17" i="49"/>
  <c r="D17" i="49"/>
  <c r="C17" i="49"/>
  <c r="B17" i="49"/>
  <c r="E16" i="49"/>
  <c r="D16" i="49"/>
  <c r="C16" i="49"/>
  <c r="B16" i="49"/>
  <c r="E9" i="49"/>
  <c r="D9" i="49"/>
  <c r="C9" i="49"/>
  <c r="B9" i="49"/>
  <c r="E8" i="49"/>
  <c r="D8" i="49"/>
  <c r="C8" i="49"/>
  <c r="B8" i="49"/>
  <c r="E81" i="48"/>
  <c r="D81" i="48"/>
  <c r="C81" i="48"/>
  <c r="B81" i="48"/>
  <c r="E80" i="48"/>
  <c r="D80" i="48"/>
  <c r="C80" i="48"/>
  <c r="B80" i="48"/>
  <c r="E79" i="48"/>
  <c r="D79" i="48"/>
  <c r="C79" i="48"/>
  <c r="B79" i="48"/>
  <c r="E78" i="48"/>
  <c r="D78" i="48"/>
  <c r="C78" i="48"/>
  <c r="B78" i="48"/>
  <c r="E63" i="48"/>
  <c r="D63" i="48"/>
  <c r="C63" i="48"/>
  <c r="B63" i="48"/>
  <c r="E62" i="48"/>
  <c r="D62" i="48"/>
  <c r="C62" i="48"/>
  <c r="B62" i="48"/>
  <c r="E61" i="48"/>
  <c r="D61" i="48"/>
  <c r="C61" i="48"/>
  <c r="B61" i="48"/>
  <c r="E60" i="48"/>
  <c r="D60" i="48"/>
  <c r="C60" i="48"/>
  <c r="B60" i="48"/>
  <c r="E57" i="48"/>
  <c r="D57" i="48"/>
  <c r="C57" i="48"/>
  <c r="B57" i="48"/>
  <c r="E56" i="48"/>
  <c r="D56" i="48"/>
  <c r="C56" i="48"/>
  <c r="B56" i="48"/>
  <c r="E47" i="48"/>
  <c r="D47" i="48"/>
  <c r="C47" i="48"/>
  <c r="B47" i="48"/>
  <c r="E46" i="48"/>
  <c r="D46" i="48"/>
  <c r="C46" i="48"/>
  <c r="B46" i="48"/>
  <c r="E44" i="48"/>
  <c r="D44" i="48"/>
  <c r="C44" i="48"/>
  <c r="B44" i="48"/>
  <c r="E43" i="48"/>
  <c r="D43" i="48"/>
  <c r="C43" i="48"/>
  <c r="B43" i="48"/>
  <c r="E42" i="48"/>
  <c r="D42" i="48"/>
  <c r="C42" i="48"/>
  <c r="B42" i="48"/>
  <c r="E41" i="48"/>
  <c r="D41" i="48"/>
  <c r="C41" i="48"/>
  <c r="B41" i="48"/>
  <c r="E17" i="48"/>
  <c r="D17" i="48"/>
  <c r="C17" i="48"/>
  <c r="B17" i="48"/>
  <c r="E16" i="48"/>
  <c r="D16" i="48"/>
  <c r="C16" i="48"/>
  <c r="B16" i="48"/>
  <c r="E9" i="48"/>
  <c r="D9" i="48"/>
  <c r="C9" i="48"/>
  <c r="B9" i="48"/>
  <c r="E8" i="48"/>
  <c r="D8" i="48"/>
  <c r="C8" i="48"/>
  <c r="B8" i="48"/>
  <c r="E81" i="47"/>
  <c r="D81" i="47"/>
  <c r="C81" i="47"/>
  <c r="B81" i="47"/>
  <c r="E80" i="47"/>
  <c r="D80" i="47"/>
  <c r="C80" i="47"/>
  <c r="B80" i="47"/>
  <c r="E79" i="47"/>
  <c r="D79" i="47"/>
  <c r="C79" i="47"/>
  <c r="B79" i="47"/>
  <c r="E78" i="47"/>
  <c r="D78" i="47"/>
  <c r="C78" i="47"/>
  <c r="B78" i="47"/>
  <c r="E71" i="47"/>
  <c r="D71" i="47"/>
  <c r="C71" i="47"/>
  <c r="B71" i="47"/>
  <c r="E70" i="47"/>
  <c r="D70" i="47"/>
  <c r="C70" i="47"/>
  <c r="B70" i="47"/>
  <c r="E67" i="47"/>
  <c r="D67" i="47"/>
  <c r="C67" i="47"/>
  <c r="B67" i="47"/>
  <c r="E66" i="47"/>
  <c r="D66" i="47"/>
  <c r="C66" i="47"/>
  <c r="B66" i="47"/>
  <c r="E63" i="47"/>
  <c r="D63" i="47"/>
  <c r="C63" i="47"/>
  <c r="B63" i="47"/>
  <c r="E62" i="47"/>
  <c r="D62" i="47"/>
  <c r="C62" i="47"/>
  <c r="B62" i="47"/>
  <c r="E57" i="47"/>
  <c r="D57" i="47"/>
  <c r="C57" i="47"/>
  <c r="B57" i="47"/>
  <c r="E56" i="47"/>
  <c r="D56" i="47"/>
  <c r="C56" i="47"/>
  <c r="B56" i="47"/>
  <c r="E45" i="47"/>
  <c r="D45" i="47"/>
  <c r="C45" i="47"/>
  <c r="B45" i="47"/>
  <c r="E44" i="47"/>
  <c r="D44" i="47"/>
  <c r="C44" i="47"/>
  <c r="B44" i="47"/>
  <c r="E41" i="47"/>
  <c r="D41" i="47"/>
  <c r="C41" i="47"/>
  <c r="B41" i="47"/>
  <c r="E40" i="47"/>
  <c r="D40" i="47"/>
  <c r="C40" i="47"/>
  <c r="B40" i="47"/>
  <c r="E17" i="47"/>
  <c r="D17" i="47"/>
  <c r="C17" i="47"/>
  <c r="B17" i="47"/>
  <c r="E16" i="47"/>
  <c r="D16" i="47"/>
  <c r="C16" i="47"/>
  <c r="B16" i="47"/>
  <c r="E9" i="47"/>
  <c r="D9" i="47"/>
  <c r="C9" i="47"/>
  <c r="B9" i="47"/>
  <c r="E8" i="47"/>
  <c r="D8" i="47"/>
  <c r="C8" i="47"/>
  <c r="B8" i="47"/>
  <c r="R109" i="57" l="1"/>
  <c r="R144" i="57" s="1"/>
  <c r="R95" i="50"/>
  <c r="R104" i="50" s="1"/>
  <c r="R115" i="50" s="1"/>
  <c r="P95" i="50"/>
  <c r="P104" i="50" s="1"/>
  <c r="P115" i="50" s="1"/>
  <c r="P109" i="57"/>
  <c r="P144" i="57" s="1"/>
  <c r="X86" i="57"/>
  <c r="X86" i="55"/>
  <c r="X93" i="55" s="1"/>
  <c r="X111" i="55" s="1"/>
  <c r="X122" i="55" s="1"/>
  <c r="U109" i="57"/>
  <c r="U144" i="57" s="1"/>
  <c r="U95" i="50"/>
  <c r="U104" i="50" s="1"/>
  <c r="U115" i="50" s="1"/>
  <c r="W86" i="57"/>
  <c r="W86" i="55"/>
  <c r="W93" i="55" s="1"/>
  <c r="W111" i="55" s="1"/>
  <c r="W122" i="55" s="1"/>
  <c r="S86" i="55"/>
  <c r="S93" i="55" s="1"/>
  <c r="S111" i="55" s="1"/>
  <c r="S122" i="55" s="1"/>
  <c r="S86" i="57"/>
  <c r="T95" i="50"/>
  <c r="T104" i="50" s="1"/>
  <c r="T115" i="50" s="1"/>
  <c r="T109" i="57"/>
  <c r="T144" i="57" s="1"/>
  <c r="Y95" i="50"/>
  <c r="Y104" i="50" s="1"/>
  <c r="Y115" i="50" s="1"/>
  <c r="Y109" i="57"/>
  <c r="Y144" i="57" s="1"/>
  <c r="C35" i="3"/>
  <c r="C26" i="3"/>
  <c r="C25" i="3"/>
  <c r="C8" i="3"/>
  <c r="C7" i="3"/>
  <c r="C3" i="3"/>
  <c r="W109" i="57" l="1"/>
  <c r="W144" i="57" s="1"/>
  <c r="W95" i="50"/>
  <c r="W104" i="50" s="1"/>
  <c r="W115" i="50" s="1"/>
  <c r="X95" i="50"/>
  <c r="X104" i="50" s="1"/>
  <c r="X115" i="50" s="1"/>
  <c r="X109" i="57"/>
  <c r="X144" i="57" s="1"/>
  <c r="S109" i="57"/>
  <c r="S144" i="57" s="1"/>
  <c r="S95" i="50"/>
  <c r="S104" i="50" s="1"/>
  <c r="S115" i="50" s="1"/>
</calcChain>
</file>

<file path=xl/sharedStrings.xml><?xml version="1.0" encoding="utf-8"?>
<sst xmlns="http://schemas.openxmlformats.org/spreadsheetml/2006/main" count="536" uniqueCount="174">
  <si>
    <t>ID</t>
  </si>
  <si>
    <t>Puerto</t>
  </si>
  <si>
    <t>Saint Nazaire</t>
  </si>
  <si>
    <t>Valencia</t>
  </si>
  <si>
    <t>Le Havre</t>
  </si>
  <si>
    <t>Calais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</si>
  <si>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</si>
  <si>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</si>
  <si>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</si>
  <si>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</si>
  <si>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</si>
  <si>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</si>
  <si>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</si>
  <si>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</si>
  <si>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</si>
  <si>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</si>
  <si>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</si>
  <si>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A Coruña</t>
  </si>
  <si>
    <t>Cádiz</t>
  </si>
  <si>
    <t>Algeciras</t>
  </si>
  <si>
    <t>Málaga</t>
  </si>
  <si>
    <t>Brest</t>
  </si>
  <si>
    <t>Bilbao</t>
  </si>
  <si>
    <t>Caen</t>
  </si>
  <si>
    <t>Cherburgo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</si>
  <si>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</si>
  <si>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</si>
  <si>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</si>
  <si>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</si>
  <si>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</si>
  <si>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</si>
  <si>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</si>
  <si>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</si>
  <si>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</si>
  <si>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</si>
  <si>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</si>
  <si>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</si>
  <si>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</si>
  <si>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</si>
  <si>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</si>
  <si>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</si>
  <si>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</si>
  <si>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</si>
  <si>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</si>
  <si>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</si>
  <si>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</si>
  <si>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</si>
  <si>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</si>
  <si>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</si>
  <si>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</si>
  <si>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</si>
  <si>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</si>
  <si>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</si>
  <si>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</si>
  <si>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</si>
  <si>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</si>
  <si>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</si>
  <si>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</si>
  <si>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</si>
  <si>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</si>
  <si>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</si>
  <si>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</si>
  <si>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</si>
  <si>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</si>
  <si>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</si>
  <si>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</si>
  <si>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</si>
  <si>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</si>
  <si>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</si>
  <si>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</si>
  <si>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</si>
  <si>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</si>
  <si>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</si>
  <si>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</si>
  <si>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</si>
  <si>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</si>
  <si>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</si>
  <si>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</si>
  <si>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</si>
  <si>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</si>
  <si>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</si>
  <si>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</si>
  <si>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</si>
  <si>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</si>
  <si>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</si>
  <si>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</si>
  <si>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</si>
  <si>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</si>
  <si>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</si>
  <si>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</si>
  <si>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</si>
  <si>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</si>
  <si>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</si>
  <si>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</si>
  <si>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</si>
  <si>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</si>
  <si>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</si>
  <si>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</si>
  <si>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</si>
  <si>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</si>
  <si>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</si>
  <si>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</si>
  <si>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</si>
  <si>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</si>
  <si>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</si>
  <si>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</si>
  <si>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</si>
  <si>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</si>
  <si>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</si>
  <si>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</si>
  <si>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</si>
  <si>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</si>
  <si>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</si>
  <si>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</si>
  <si>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</si>
  <si>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</si>
  <si>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</si>
  <si>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</si>
  <si>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</si>
  <si>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</si>
  <si>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</si>
  <si>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</si>
  <si>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</si>
  <si>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</si>
  <si>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</si>
  <si>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</si>
  <si>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</si>
  <si>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</si>
  <si>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</si>
  <si>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</si>
  <si>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</si>
  <si>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</si>
  <si>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Coste fijo</t>
  </si>
  <si>
    <t>nodo inicial</t>
  </si>
  <si>
    <t>puerto O</t>
  </si>
  <si>
    <t>puerto D</t>
  </si>
  <si>
    <t>Coste variable</t>
  </si>
  <si>
    <t xml:space="preserve">Optimal objective value is 4.902344e+08. </t>
  </si>
  <si>
    <t>Optimal objective value is 4.440980e+08</t>
  </si>
  <si>
    <t>Optimal objective value is 4.854351e+08</t>
  </si>
  <si>
    <t>Optimal objective value is 4.211671e+08</t>
  </si>
  <si>
    <t>Optimal objective value is 3.778071e+08</t>
  </si>
  <si>
    <t>Optimal objective value is 3.895824e+08.</t>
  </si>
  <si>
    <t xml:space="preserve">Applied 3 Gomory cuts,                                                           </t>
  </si>
  <si>
    <t xml:space="preserve">                   and 9 strong CG cuts.                                                            </t>
  </si>
  <si>
    <t xml:space="preserve">                   Lower bound is 3.896197e+08.                                                     </t>
  </si>
  <si>
    <t xml:space="preserve">                   Relative gap is 0.00%.</t>
  </si>
  <si>
    <t>Optimal objective value is 4.071954e+08.</t>
  </si>
  <si>
    <t xml:space="preserve">Applied 4 Gomory cuts,                                                           </t>
  </si>
  <si>
    <t xml:space="preserve">                   and 4 strong CG cuts.                                                            </t>
  </si>
  <si>
    <t xml:space="preserve">                   Lower bound is 4.072286e+08.                                                     </t>
  </si>
  <si>
    <t xml:space="preserve">                   Relative gap is 0.00%. </t>
  </si>
  <si>
    <t xml:space="preserve">Optimal objective value is 3.682579e+08.                                         </t>
  </si>
  <si>
    <t xml:space="preserve">Cut Generation:    Applied 1 Gomory cut,                                                            </t>
  </si>
  <si>
    <t xml:space="preserve">                   and 2 strong CG cuts.                                                            </t>
  </si>
  <si>
    <t xml:space="preserve">                   Lower bound is 3.682817e+08.                                                     </t>
  </si>
  <si>
    <t xml:space="preserve">Optimal objective value is 4.247987e+08. </t>
  </si>
  <si>
    <t xml:space="preserve">Optimal objective value is 3.839686e+08. </t>
  </si>
  <si>
    <t>Optimal objective value is 3.574020e+08</t>
  </si>
  <si>
    <t>Subruta 1</t>
  </si>
  <si>
    <t>Subruta 2</t>
  </si>
  <si>
    <t>Subruta 3</t>
  </si>
  <si>
    <t>Subruta 4</t>
  </si>
  <si>
    <t>Subruta 5</t>
  </si>
  <si>
    <t>Subruta 6</t>
  </si>
  <si>
    <t>Tiempo C/D</t>
  </si>
  <si>
    <t>Tiempo total</t>
  </si>
  <si>
    <t>TEUs/buque</t>
  </si>
  <si>
    <t>Coste Total</t>
  </si>
  <si>
    <t>Nodo inicial</t>
  </si>
  <si>
    <t>Puerto O</t>
  </si>
  <si>
    <t>Nodo final</t>
  </si>
  <si>
    <t>Puerto D</t>
  </si>
  <si>
    <t>Coste fijo/buque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</si>
</sst>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9" fontId="3" fillId="0" borderId="0" xfId="2" applyNumberFormat="1"/>
    <xf numFmtId="0" fontId="6" fillId="0" borderId="0" xfId="0" applyFont="1" applyFill="1" applyBorder="1"/>
    <xf numFmtId="44" fontId="6" fillId="0" borderId="0" xfId="4" applyFont="1" applyFill="1" applyBorder="1"/>
    <xf numFmtId="1" fontId="6" fillId="0" borderId="0" xfId="0" applyNumberFormat="1" applyFont="1" applyFill="1" applyBorder="1"/>
    <xf numFmtId="44" fontId="6" fillId="0" borderId="0" xfId="0" applyNumberFormat="1" applyFont="1" applyFill="1" applyBorder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B1ED-4A08-47B2-9475-0DEA2E973A11}">
  <dimension ref="B1:AC156"/>
  <sheetViews>
    <sheetView tabSelected="1" topLeftCell="F1" workbookViewId="0">
      <selection activeCell="J28" sqref="J28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7.42578125" bestFit="1" customWidth="1"/>
    <col min="8" max="8" width="13.140625" bestFit="1" customWidth="1"/>
    <col min="9" max="9" width="14.7109375" bestFit="1" customWidth="1"/>
    <col min="10" max="14" width="12.140625" bestFit="1" customWidth="1"/>
    <col min="15" max="17" width="9.28515625" bestFit="1" customWidth="1"/>
    <col min="18" max="18" width="12.7109375" bestFit="1" customWidth="1"/>
    <col min="19" max="19" width="14.42578125" customWidth="1"/>
    <col min="20" max="20" width="9.28515625" bestFit="1" customWidth="1"/>
    <col min="21" max="21" width="13" bestFit="1" customWidth="1"/>
    <col min="26" max="29" width="9.28515625" bestFit="1" customWidth="1"/>
  </cols>
  <sheetData>
    <row r="1" spans="2:14" x14ac:dyDescent="0.25">
      <c r="M1" t="s">
        <v>137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331711.83056220633</v>
      </c>
      <c r="I4" s="16">
        <v>1202086.325134835</v>
      </c>
      <c r="J4" s="15">
        <v>135416.16140000001</v>
      </c>
      <c r="K4" s="15">
        <v>9.828125</v>
      </c>
      <c r="L4" s="15">
        <v>12.479451400305695</v>
      </c>
      <c r="M4" s="15">
        <v>3.8745493234764821</v>
      </c>
      <c r="N4" s="15">
        <v>1827.1881585640579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NL12</v>
      </c>
      <c r="E5" s="15">
        <f>VLOOKUP(G5,NUTS_Europa!$A$2:$C$81,3,FALSE)</f>
        <v>218</v>
      </c>
      <c r="F5" s="15">
        <v>1</v>
      </c>
      <c r="G5" s="15">
        <v>31</v>
      </c>
      <c r="H5" s="15">
        <v>1353528.5914691947</v>
      </c>
      <c r="I5" s="15">
        <v>1472503.3865831506</v>
      </c>
      <c r="J5" s="15">
        <v>114203.5226</v>
      </c>
      <c r="K5" s="15">
        <v>13.983593750000001</v>
      </c>
      <c r="L5" s="15">
        <v>11.906051159061141</v>
      </c>
      <c r="M5" s="15">
        <v>11.221322904610384</v>
      </c>
      <c r="N5" s="15">
        <v>5603.586288415795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413281.16433682299</v>
      </c>
      <c r="I6" s="15">
        <v>1202086.325134835</v>
      </c>
      <c r="J6" s="15">
        <v>135416.16140000001</v>
      </c>
      <c r="K6" s="15">
        <v>9.828125</v>
      </c>
      <c r="L6" s="15">
        <v>12.479451400305695</v>
      </c>
      <c r="M6" s="15">
        <v>3.8745493234764821</v>
      </c>
      <c r="N6" s="15">
        <v>1827.1881585640579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NL32</v>
      </c>
      <c r="E7" s="15">
        <f>VLOOKUP(G7,NUTS_Europa!$A$2:$C$81,3,FALSE)</f>
        <v>218</v>
      </c>
      <c r="F7" s="15">
        <v>2</v>
      </c>
      <c r="G7" s="15">
        <v>32</v>
      </c>
      <c r="H7" s="15">
        <v>737705.10518624703</v>
      </c>
      <c r="I7" s="15">
        <v>1472503.3865831506</v>
      </c>
      <c r="J7" s="15">
        <v>198656.2873</v>
      </c>
      <c r="K7" s="15">
        <v>13.983593750000001</v>
      </c>
      <c r="L7" s="15">
        <v>11.906051159061141</v>
      </c>
      <c r="M7" s="15">
        <v>11.221322904610384</v>
      </c>
      <c r="N7" s="15">
        <v>5603.586288415795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12278989.933910567</v>
      </c>
      <c r="J8" s="15">
        <v>114346.8514</v>
      </c>
      <c r="K8" s="15">
        <v>78.589062499999997</v>
      </c>
      <c r="L8" s="15">
        <v>13.911067224635989</v>
      </c>
      <c r="M8" s="15">
        <v>3.305055062423997E-2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251620.38548843935</v>
      </c>
      <c r="I9" s="15">
        <v>11410057.28729229</v>
      </c>
      <c r="J9" s="15">
        <v>163171.4883</v>
      </c>
      <c r="K9" s="15">
        <v>45.542187500000004</v>
      </c>
      <c r="L9" s="15">
        <v>12.814730500048066</v>
      </c>
      <c r="M9" s="15">
        <v>0.26223939351484471</v>
      </c>
      <c r="N9" s="15">
        <v>107.33452616815742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ES52</v>
      </c>
      <c r="E10" s="15">
        <f>VLOOKUP(G10,NUTS_Europa!$A$2:$C$81,3,FALSE)</f>
        <v>1064</v>
      </c>
      <c r="F10" s="15">
        <v>5</v>
      </c>
      <c r="G10" s="15">
        <v>16</v>
      </c>
      <c r="H10" s="15">
        <v>1408123.0410047271</v>
      </c>
      <c r="I10" s="15">
        <v>2185675.104923042</v>
      </c>
      <c r="J10" s="15">
        <v>141512.31529999999</v>
      </c>
      <c r="K10" s="15">
        <v>156.32578125000001</v>
      </c>
      <c r="L10" s="15">
        <v>11.260793094244196</v>
      </c>
      <c r="M10" s="15">
        <v>20.428125147300275</v>
      </c>
      <c r="N10" s="15">
        <v>11402.936470049601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11526961.77100683</v>
      </c>
      <c r="I11" s="15">
        <v>1974057.4886282443</v>
      </c>
      <c r="J11" s="15">
        <v>118487.9544</v>
      </c>
      <c r="K11" s="15">
        <v>130.68593749999999</v>
      </c>
      <c r="L11" s="15">
        <v>11.126238990676086</v>
      </c>
      <c r="M11" s="15">
        <v>30.911776327439402</v>
      </c>
      <c r="N11" s="15">
        <v>18537.263482020709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ES11</v>
      </c>
      <c r="E12" s="15">
        <f>VLOOKUP(G12,NUTS_Europa!$A$2:$C$81,3,FALSE)</f>
        <v>288</v>
      </c>
      <c r="F12" s="15">
        <v>6</v>
      </c>
      <c r="G12" s="15">
        <v>11</v>
      </c>
      <c r="H12" s="15">
        <v>507486.76789287879</v>
      </c>
      <c r="I12" s="15">
        <v>1848579.8233076164</v>
      </c>
      <c r="J12" s="15">
        <v>142841.86170000001</v>
      </c>
      <c r="K12" s="15">
        <v>90.52734375</v>
      </c>
      <c r="L12" s="15">
        <v>11.17369391024322</v>
      </c>
      <c r="M12" s="15">
        <v>1.7206838017314678</v>
      </c>
      <c r="N12" s="15">
        <v>960.48207726886733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ES13</v>
      </c>
      <c r="E13" s="15">
        <f>VLOOKUP(G13,NUTS_Europa!$A$2:$C$81,3,FALSE)</f>
        <v>163</v>
      </c>
      <c r="F13" s="15">
        <v>6</v>
      </c>
      <c r="G13" s="15">
        <v>13</v>
      </c>
      <c r="H13" s="15">
        <v>1637483.3218788505</v>
      </c>
      <c r="I13" s="15">
        <v>1723174.3329602734</v>
      </c>
      <c r="J13" s="15">
        <v>135416.16140000001</v>
      </c>
      <c r="K13" s="15">
        <v>81.878906249999986</v>
      </c>
      <c r="L13" s="15">
        <v>10.100367791288029</v>
      </c>
      <c r="M13" s="15">
        <v>6.532073894230412</v>
      </c>
      <c r="N13" s="15">
        <v>3085.0404359375229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1479371.2860987328</v>
      </c>
      <c r="I14" s="15">
        <v>1480174.880086737</v>
      </c>
      <c r="J14" s="15">
        <v>163171.4883</v>
      </c>
      <c r="K14" s="15">
        <v>21.091406250000002</v>
      </c>
      <c r="L14" s="15">
        <v>9.4982405160304868</v>
      </c>
      <c r="M14" s="15">
        <v>9.3953448132184114</v>
      </c>
      <c r="N14" s="15">
        <v>5603.586288415795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613392.50072832708</v>
      </c>
      <c r="I15" s="15">
        <v>1480174.880086737</v>
      </c>
      <c r="J15" s="15">
        <v>199058.85829999999</v>
      </c>
      <c r="K15" s="15">
        <v>21.091406250000002</v>
      </c>
      <c r="L15" s="15">
        <v>9.4982405160304868</v>
      </c>
      <c r="M15" s="15">
        <v>9.3953448132184114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12278989.933910567</v>
      </c>
      <c r="J16" s="15">
        <v>117061.7148</v>
      </c>
      <c r="K16" s="15">
        <v>78.589062499999997</v>
      </c>
      <c r="L16" s="15">
        <v>13.911067224635989</v>
      </c>
      <c r="M16" s="15">
        <v>3.305055062423997E-2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253565.22270189066</v>
      </c>
      <c r="I17" s="15">
        <v>11410057.28729229</v>
      </c>
      <c r="J17" s="15">
        <v>113696.3812</v>
      </c>
      <c r="K17" s="15">
        <v>45.542187500000004</v>
      </c>
      <c r="L17" s="15">
        <v>12.814730500048066</v>
      </c>
      <c r="M17" s="15">
        <v>0.26223939351484471</v>
      </c>
      <c r="N17" s="15">
        <v>107.33452616815742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ES11</v>
      </c>
      <c r="E18" s="15">
        <f>VLOOKUP(G18,NUTS_Europa!$A$2:$C$81,3,FALSE)</f>
        <v>288</v>
      </c>
      <c r="F18" s="15">
        <v>9</v>
      </c>
      <c r="G18" s="15">
        <v>11</v>
      </c>
      <c r="H18" s="15">
        <v>527683.67123114981</v>
      </c>
      <c r="I18" s="15">
        <v>1758006.2152247487</v>
      </c>
      <c r="J18" s="15">
        <v>142392.87169999999</v>
      </c>
      <c r="K18" s="15">
        <v>69.30859375</v>
      </c>
      <c r="L18" s="15">
        <v>13.581504553273874</v>
      </c>
      <c r="M18" s="15">
        <v>2.0336653710334778</v>
      </c>
      <c r="N18" s="15">
        <v>960.48207726886733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ES21</v>
      </c>
      <c r="E19" s="15">
        <f>VLOOKUP(G19,NUTS_Europa!$A$2:$C$81,3,FALSE)</f>
        <v>163</v>
      </c>
      <c r="F19" s="15">
        <v>9</v>
      </c>
      <c r="G19" s="15">
        <v>14</v>
      </c>
      <c r="H19" s="15">
        <v>1516874.9260083872</v>
      </c>
      <c r="I19" s="15">
        <v>1621231.5875050153</v>
      </c>
      <c r="J19" s="15">
        <v>120437.3524</v>
      </c>
      <c r="K19" s="15">
        <v>60.617968749999996</v>
      </c>
      <c r="L19" s="15">
        <v>12.508178434318683</v>
      </c>
      <c r="M19" s="15">
        <v>7.5373615720030749</v>
      </c>
      <c r="N19" s="15">
        <v>3085.0404359375229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1069986.1231355763</v>
      </c>
      <c r="I20" s="15">
        <v>1723174.3329602734</v>
      </c>
      <c r="J20" s="15">
        <v>163171.4883</v>
      </c>
      <c r="K20" s="15">
        <v>81.878906249999986</v>
      </c>
      <c r="L20" s="15">
        <v>10.100367791288029</v>
      </c>
      <c r="M20" s="15">
        <v>6.532073894230412</v>
      </c>
      <c r="N20" s="15">
        <v>3085.0404359375229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888516.640596685</v>
      </c>
      <c r="I21" s="15">
        <v>1723174.3329602734</v>
      </c>
      <c r="J21" s="15">
        <v>199058.85829999999</v>
      </c>
      <c r="K21" s="15">
        <v>81.878906249999986</v>
      </c>
      <c r="L21" s="15">
        <v>10.100367791288029</v>
      </c>
      <c r="M21" s="15">
        <v>6.532073894230412</v>
      </c>
      <c r="N21" s="15">
        <v>3085.0404359375229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2852254.0299202101</v>
      </c>
      <c r="I22" s="15">
        <v>9293650.1943355277</v>
      </c>
      <c r="J22" s="15">
        <v>135416.16140000001</v>
      </c>
      <c r="K22" s="15">
        <v>12.65625</v>
      </c>
      <c r="L22" s="15">
        <v>9.8227396895664292</v>
      </c>
      <c r="M22" s="15">
        <v>20.428125147300275</v>
      </c>
      <c r="N22" s="15">
        <v>11402.936470049601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PT17</v>
      </c>
      <c r="E23" s="15">
        <f>VLOOKUP(G23,NUTS_Europa!$A$2:$C$81,3,FALSE)</f>
        <v>294</v>
      </c>
      <c r="F23" s="15">
        <v>15</v>
      </c>
      <c r="G23" s="15">
        <v>39</v>
      </c>
      <c r="H23" s="15">
        <v>617355.50962767249</v>
      </c>
      <c r="I23" s="15">
        <v>9630039.8382586502</v>
      </c>
      <c r="J23" s="15">
        <v>119215.969</v>
      </c>
      <c r="K23" s="15">
        <v>63.59375</v>
      </c>
      <c r="L23" s="15">
        <v>7.9147731822781839</v>
      </c>
      <c r="M23" s="15">
        <v>5.5675467701081036</v>
      </c>
      <c r="N23" s="15">
        <v>3107.7928912121797</v>
      </c>
    </row>
    <row r="24" spans="2:14" s="15" customFormat="1" x14ac:dyDescent="0.25">
      <c r="B24" s="15" t="str">
        <f>VLOOKUP(F24,NUTS_Europa!$A$2:$C$81,2,FALSE)</f>
        <v>ES61</v>
      </c>
      <c r="C24" s="15">
        <f>VLOOKUP(F24,NUTS_Europa!$A$2:$C$81,3,FALSE)</f>
        <v>61</v>
      </c>
      <c r="D24" s="15" t="str">
        <f>VLOOKUP(G24,NUTS_Europa!$A$2:$C$81,2,FALSE)</f>
        <v>FRG0</v>
      </c>
      <c r="E24" s="15">
        <f>VLOOKUP(G24,NUTS_Europa!$A$2:$C$81,3,FALSE)</f>
        <v>282</v>
      </c>
      <c r="F24" s="15">
        <v>17</v>
      </c>
      <c r="G24" s="15">
        <v>22</v>
      </c>
      <c r="H24" s="15">
        <v>549424.54674912535</v>
      </c>
      <c r="I24" s="15">
        <v>1625433.652136506</v>
      </c>
      <c r="J24" s="15">
        <v>115262.5922</v>
      </c>
      <c r="K24" s="15">
        <v>82.17468749999999</v>
      </c>
      <c r="L24" s="15">
        <v>14.296627839883058</v>
      </c>
      <c r="M24" s="15">
        <v>1.6837797470353024</v>
      </c>
      <c r="N24" s="15">
        <v>844.67442029400002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FRI1</v>
      </c>
      <c r="E25" s="15">
        <f>VLOOKUP(G25,NUTS_Europa!$A$2:$C$81,3,FALSE)</f>
        <v>283</v>
      </c>
      <c r="F25" s="15">
        <v>17</v>
      </c>
      <c r="G25" s="15">
        <v>24</v>
      </c>
      <c r="H25" s="15">
        <v>1530306.0302297978</v>
      </c>
      <c r="I25" s="15">
        <v>1555955.1869862771</v>
      </c>
      <c r="J25" s="15">
        <v>163029.68049999999</v>
      </c>
      <c r="K25" s="15">
        <v>80.150000000000006</v>
      </c>
      <c r="L25" s="15">
        <v>10.797273223096042</v>
      </c>
      <c r="M25" s="15">
        <v>4.075223638598092</v>
      </c>
      <c r="N25" s="15">
        <v>2344.8291721377705</v>
      </c>
    </row>
    <row r="26" spans="2:14" s="15" customFormat="1" x14ac:dyDescent="0.25">
      <c r="B26" s="15" t="str">
        <f>VLOOKUP(F26,NUTS_Europa!$A$2:$C$81,2,FALSE)</f>
        <v>ES62</v>
      </c>
      <c r="C26" s="15">
        <f>VLOOKUP(F26,NUTS_Europa!$A$2:$C$81,3,FALSE)</f>
        <v>1064</v>
      </c>
      <c r="D26" s="15" t="str">
        <f>VLOOKUP(G26,NUTS_Europa!$A$2:$C$81,2,FALSE)</f>
        <v>FRG0</v>
      </c>
      <c r="E26" s="15">
        <f>VLOOKUP(G26,NUTS_Europa!$A$2:$C$81,3,FALSE)</f>
        <v>282</v>
      </c>
      <c r="F26" s="15">
        <v>18</v>
      </c>
      <c r="G26" s="15">
        <v>22</v>
      </c>
      <c r="H26" s="15">
        <v>526383.48399062979</v>
      </c>
      <c r="I26" s="15">
        <v>1773595.2187059238</v>
      </c>
      <c r="J26" s="15">
        <v>135416.16140000001</v>
      </c>
      <c r="K26" s="15">
        <v>98.20460937499999</v>
      </c>
      <c r="L26" s="15">
        <v>14.431181943451168</v>
      </c>
      <c r="M26" s="15">
        <v>1.7884613976704395</v>
      </c>
      <c r="N26" s="15">
        <v>844.67442029400002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FRH0</v>
      </c>
      <c r="E27" s="15">
        <f>VLOOKUP(G27,NUTS_Europa!$A$2:$C$81,3,FALSE)</f>
        <v>283</v>
      </c>
      <c r="F27" s="15">
        <v>18</v>
      </c>
      <c r="G27" s="15">
        <v>23</v>
      </c>
      <c r="H27" s="15">
        <v>1663171.2293953132</v>
      </c>
      <c r="I27" s="15">
        <v>1802149.3429585781</v>
      </c>
      <c r="J27" s="15">
        <v>154854.3009</v>
      </c>
      <c r="K27" s="15">
        <v>110.98640624999999</v>
      </c>
      <c r="L27" s="15">
        <v>10.931827326664152</v>
      </c>
      <c r="M27" s="15">
        <v>4.3658215095640056</v>
      </c>
      <c r="N27" s="15">
        <v>2344.8291721377705</v>
      </c>
    </row>
    <row r="28" spans="2:14" s="15" customFormat="1" x14ac:dyDescent="0.25">
      <c r="B28" s="15" t="str">
        <f>VLOOKUP(F28,NUTS_Europa!$A$2:$C$81,2,FALSE)</f>
        <v>FRD2</v>
      </c>
      <c r="C28" s="15">
        <f>VLOOKUP(F28,NUTS_Europa!$A$2:$C$81,3,FALSE)</f>
        <v>269</v>
      </c>
      <c r="D28" s="15" t="str">
        <f>VLOOKUP(G28,NUTS_Europa!$A$2:$C$81,2,FALSE)</f>
        <v>FRH0</v>
      </c>
      <c r="E28" s="15">
        <f>VLOOKUP(G28,NUTS_Europa!$A$2:$C$81,3,FALSE)</f>
        <v>283</v>
      </c>
      <c r="F28" s="15">
        <v>20</v>
      </c>
      <c r="G28" s="15">
        <v>23</v>
      </c>
      <c r="H28" s="15">
        <v>1121893.4071370778</v>
      </c>
      <c r="I28" s="15">
        <v>1478545.2646524054</v>
      </c>
      <c r="J28" s="15">
        <v>159445.52859999999</v>
      </c>
      <c r="K28" s="15">
        <v>36.171875</v>
      </c>
      <c r="L28" s="15">
        <v>10.852266779358086</v>
      </c>
      <c r="M28" s="15">
        <v>5.1299048083670664</v>
      </c>
      <c r="N28" s="15">
        <v>2344.8291721377705</v>
      </c>
    </row>
    <row r="29" spans="2:14" s="15" customFormat="1" x14ac:dyDescent="0.25">
      <c r="B29" s="15" t="str">
        <f>VLOOKUP(F29,NUTS_Europa!$A$2:$C$81,2,FALSE)</f>
        <v>FRD2</v>
      </c>
      <c r="C29" s="15">
        <f>VLOOKUP(F29,NUTS_Europa!$A$2:$C$81,3,FALSE)</f>
        <v>269</v>
      </c>
      <c r="D29" s="15" t="str">
        <f>VLOOKUP(G29,NUTS_Europa!$A$2:$C$81,2,FALSE)</f>
        <v>FRI3</v>
      </c>
      <c r="E29" s="15">
        <f>VLOOKUP(G29,NUTS_Europa!$A$2:$C$81,3,FALSE)</f>
        <v>283</v>
      </c>
      <c r="F29" s="15">
        <v>20</v>
      </c>
      <c r="G29" s="15">
        <v>25</v>
      </c>
      <c r="H29" s="15">
        <v>553862.05743046093</v>
      </c>
      <c r="I29" s="15">
        <v>1478545.2646524054</v>
      </c>
      <c r="J29" s="15">
        <v>141512.31529999999</v>
      </c>
      <c r="K29" s="15">
        <v>36.171875</v>
      </c>
      <c r="L29" s="15">
        <v>10.852266779358086</v>
      </c>
      <c r="M29" s="15">
        <v>5.1299048083670664</v>
      </c>
      <c r="N29" s="15">
        <v>2344.8291721377705</v>
      </c>
    </row>
    <row r="30" spans="2:14" s="15" customFormat="1" x14ac:dyDescent="0.25">
      <c r="B30" s="15" t="str">
        <f>VLOOKUP(F30,NUTS_Europa!$A$2:$C$81,2,FALSE)</f>
        <v>FRE1</v>
      </c>
      <c r="C30" s="15">
        <f>VLOOKUP(F30,NUTS_Europa!$A$2:$C$81,3,FALSE)</f>
        <v>220</v>
      </c>
      <c r="D30" s="15" t="str">
        <f>VLOOKUP(G30,NUTS_Europa!$A$2:$C$81,2,FALSE)</f>
        <v>FRI1</v>
      </c>
      <c r="E30" s="15">
        <f>VLOOKUP(G30,NUTS_Europa!$A$2:$C$81,3,FALSE)</f>
        <v>283</v>
      </c>
      <c r="F30" s="15">
        <v>21</v>
      </c>
      <c r="G30" s="15">
        <v>24</v>
      </c>
      <c r="H30" s="15">
        <v>1053732.3378706998</v>
      </c>
      <c r="I30" s="15">
        <v>1350607.7308114362</v>
      </c>
      <c r="J30" s="15">
        <v>123840.01519999999</v>
      </c>
      <c r="K30" s="15">
        <v>47.030468749999997</v>
      </c>
      <c r="L30" s="15">
        <v>11.148353979325694</v>
      </c>
      <c r="M30" s="15">
        <v>4.6241977468619879</v>
      </c>
      <c r="N30" s="15">
        <v>2344.8291721377705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FRI3</v>
      </c>
      <c r="E31" s="15">
        <f>VLOOKUP(G31,NUTS_Europa!$A$2:$C$81,3,FALSE)</f>
        <v>283</v>
      </c>
      <c r="F31" s="15">
        <v>21</v>
      </c>
      <c r="G31" s="15">
        <v>25</v>
      </c>
      <c r="H31" s="15">
        <v>682741.67315716413</v>
      </c>
      <c r="I31" s="15">
        <v>1350607.7308114362</v>
      </c>
      <c r="J31" s="15">
        <v>117061.7148</v>
      </c>
      <c r="K31" s="15">
        <v>47.030468749999997</v>
      </c>
      <c r="L31" s="15">
        <v>11.148353979325694</v>
      </c>
      <c r="M31" s="15">
        <v>4.6241977468619879</v>
      </c>
      <c r="N31" s="15">
        <v>2344.8291721377705</v>
      </c>
    </row>
    <row r="32" spans="2:14" s="15" customFormat="1" x14ac:dyDescent="0.25">
      <c r="B32" s="15" t="str">
        <f>VLOOKUP(F32,NUTS_Europa!$A$2:$C$81,2,FALSE)</f>
        <v>FRJ1</v>
      </c>
      <c r="C32" s="15">
        <f>VLOOKUP(F32,NUTS_Europa!$A$2:$C$81,3,FALSE)</f>
        <v>1063</v>
      </c>
      <c r="D32" s="15" t="str">
        <f>VLOOKUP(G32,NUTS_Europa!$A$2:$C$81,2,FALSE)</f>
        <v>FRJ2</v>
      </c>
      <c r="E32" s="15">
        <f>VLOOKUP(G32,NUTS_Europa!$A$2:$C$81,3,FALSE)</f>
        <v>283</v>
      </c>
      <c r="F32" s="15">
        <v>26</v>
      </c>
      <c r="G32" s="15">
        <v>28</v>
      </c>
      <c r="H32" s="15">
        <v>2372295.0357507281</v>
      </c>
      <c r="I32" s="15">
        <v>9976507.7924435828</v>
      </c>
      <c r="J32" s="15">
        <v>142841.86170000001</v>
      </c>
      <c r="K32" s="15">
        <v>120.60445312500001</v>
      </c>
      <c r="L32" s="15">
        <v>9.4949237226732173</v>
      </c>
      <c r="M32" s="15">
        <v>4.3658215095640056</v>
      </c>
      <c r="N32" s="15">
        <v>2344.8291721377705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PT17</v>
      </c>
      <c r="E33" s="15">
        <f>VLOOKUP(G33,NUTS_Europa!$A$2:$C$81,3,FALSE)</f>
        <v>294</v>
      </c>
      <c r="F33" s="15">
        <v>26</v>
      </c>
      <c r="G33" s="15">
        <v>39</v>
      </c>
      <c r="H33" s="15">
        <v>1608516.7484983231</v>
      </c>
      <c r="I33" s="15">
        <v>9630039.8382586502</v>
      </c>
      <c r="J33" s="15">
        <v>137713.6226</v>
      </c>
      <c r="K33" s="15">
        <v>63.59375</v>
      </c>
      <c r="L33" s="15">
        <v>7.9147731822781839</v>
      </c>
      <c r="M33" s="15">
        <v>5.5675467701081036</v>
      </c>
      <c r="N33" s="15">
        <v>3107.7928912121797</v>
      </c>
    </row>
    <row r="34" spans="2:14" s="15" customFormat="1" x14ac:dyDescent="0.25">
      <c r="B34" s="15" t="str">
        <f>VLOOKUP(F34,NUTS_Europa!$A$2:$C$81,2,FALSE)</f>
        <v>FRF2</v>
      </c>
      <c r="C34" s="15">
        <f>VLOOKUP(F34,NUTS_Europa!$A$2:$C$81,3,FALSE)</f>
        <v>269</v>
      </c>
      <c r="D34" s="15" t="str">
        <f>VLOOKUP(G34,NUTS_Europa!$A$2:$C$81,2,FALSE)</f>
        <v>FRJ2</v>
      </c>
      <c r="E34" s="15">
        <f>VLOOKUP(G34,NUTS_Europa!$A$2:$C$81,3,FALSE)</f>
        <v>283</v>
      </c>
      <c r="F34" s="15">
        <v>27</v>
      </c>
      <c r="G34" s="15">
        <v>28</v>
      </c>
      <c r="H34" s="15">
        <v>1941459.5062801742</v>
      </c>
      <c r="I34" s="15">
        <v>1478545.2646524054</v>
      </c>
      <c r="J34" s="15">
        <v>176841.96369999999</v>
      </c>
      <c r="K34" s="15">
        <v>36.171875</v>
      </c>
      <c r="L34" s="15">
        <v>10.852266779358086</v>
      </c>
      <c r="M34" s="15">
        <v>5.1299048083670664</v>
      </c>
      <c r="N34" s="15">
        <v>2344.8291721377705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PT11</v>
      </c>
      <c r="E35" s="15">
        <f>VLOOKUP(G35,NUTS_Europa!$A$2:$C$81,3,FALSE)</f>
        <v>111</v>
      </c>
      <c r="F35" s="15">
        <v>27</v>
      </c>
      <c r="G35" s="15">
        <v>36</v>
      </c>
      <c r="H35" s="15">
        <v>1494466.6223851135</v>
      </c>
      <c r="I35" s="15">
        <v>1698821.3136024179</v>
      </c>
      <c r="J35" s="15">
        <v>122072.6309</v>
      </c>
      <c r="K35" s="15">
        <v>62.263281249999999</v>
      </c>
      <c r="L35" s="15">
        <v>10.772887090206554</v>
      </c>
      <c r="M35" s="15">
        <v>6.3808470669284061</v>
      </c>
      <c r="N35" s="15">
        <v>3013.6173496743208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PT16</v>
      </c>
      <c r="E36" s="15">
        <f>VLOOKUP(G36,NUTS_Europa!$A$2:$C$81,3,FALSE)</f>
        <v>111</v>
      </c>
      <c r="F36" s="15">
        <v>29</v>
      </c>
      <c r="G36" s="15">
        <v>38</v>
      </c>
      <c r="H36" s="15">
        <v>1411372.1512025434</v>
      </c>
      <c r="I36" s="15">
        <v>1698821.3136024179</v>
      </c>
      <c r="J36" s="15">
        <v>141734.02660000001</v>
      </c>
      <c r="K36" s="15">
        <v>62.263281249999999</v>
      </c>
      <c r="L36" s="15">
        <v>10.772887090206554</v>
      </c>
      <c r="M36" s="15">
        <v>6.3808470669284061</v>
      </c>
      <c r="N36" s="15">
        <v>3013.6173496743208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FRI3</v>
      </c>
      <c r="E37" s="15">
        <f>VLOOKUP(G37,NUTS_Europa!$A$2:$C$81,3,FALSE)</f>
        <v>282</v>
      </c>
      <c r="F37" s="15">
        <v>29</v>
      </c>
      <c r="G37" s="15">
        <v>65</v>
      </c>
      <c r="H37" s="15">
        <v>591196.49691902858</v>
      </c>
      <c r="I37" s="15">
        <v>1500737.4082016079</v>
      </c>
      <c r="J37" s="15">
        <v>117768.50930000001</v>
      </c>
      <c r="K37" s="15">
        <v>31.09375</v>
      </c>
      <c r="L37" s="15">
        <v>14.351621396145102</v>
      </c>
      <c r="M37" s="15">
        <v>2.0637060189595857</v>
      </c>
      <c r="N37" s="15">
        <v>844.67442029400002</v>
      </c>
    </row>
    <row r="38" spans="2:14" s="15" customFormat="1" x14ac:dyDescent="0.25">
      <c r="B38" s="15" t="str">
        <f>VLOOKUP(F38,NUTS_Europa!$A$2:$C$81,2,FALSE)</f>
        <v>NL11</v>
      </c>
      <c r="C38" s="15">
        <f>VLOOKUP(F38,NUTS_Europa!$A$2:$C$81,3,FALSE)</f>
        <v>245</v>
      </c>
      <c r="D38" s="15" t="str">
        <f>VLOOKUP(G38,NUTS_Europa!$A$2:$C$81,2,FALSE)</f>
        <v>ES62</v>
      </c>
      <c r="E38" s="15">
        <f>VLOOKUP(G38,NUTS_Europa!$A$2:$C$81,3,FALSE)</f>
        <v>462</v>
      </c>
      <c r="F38" s="15">
        <v>30</v>
      </c>
      <c r="G38" s="15">
        <v>58</v>
      </c>
      <c r="H38" s="15">
        <v>2407672.9502958823</v>
      </c>
      <c r="I38" s="15">
        <v>12206866.273385571</v>
      </c>
      <c r="J38" s="15">
        <v>135416.16140000001</v>
      </c>
      <c r="K38" s="15">
        <v>133.59687499999998</v>
      </c>
      <c r="L38" s="15">
        <v>13.333310799475733</v>
      </c>
      <c r="M38" s="15">
        <v>2.064700670172114</v>
      </c>
      <c r="N38" s="15">
        <v>975.13977317593265</v>
      </c>
    </row>
    <row r="39" spans="2:14" s="15" customFormat="1" x14ac:dyDescent="0.25">
      <c r="B39" s="15" t="str">
        <f>VLOOKUP(F39,NUTS_Europa!$A$2:$C$81,2,FALSE)</f>
        <v>NL11</v>
      </c>
      <c r="C39" s="15">
        <f>VLOOKUP(F39,NUTS_Europa!$A$2:$C$81,3,FALSE)</f>
        <v>245</v>
      </c>
      <c r="D39" s="15" t="str">
        <f>VLOOKUP(G39,NUTS_Europa!$A$2:$C$81,2,FALSE)</f>
        <v>FRI1</v>
      </c>
      <c r="E39" s="15">
        <f>VLOOKUP(G39,NUTS_Europa!$A$2:$C$81,3,FALSE)</f>
        <v>275</v>
      </c>
      <c r="F39" s="15">
        <v>30</v>
      </c>
      <c r="G39" s="15">
        <v>64</v>
      </c>
      <c r="H39" s="15">
        <v>560093.56101992738</v>
      </c>
      <c r="I39" s="15">
        <v>13547099.059309527</v>
      </c>
      <c r="J39" s="15">
        <v>114346.8514</v>
      </c>
      <c r="K39" s="15">
        <v>92.96875</v>
      </c>
      <c r="L39" s="15">
        <v>15.46117496115491</v>
      </c>
      <c r="M39" s="15">
        <v>0.52447878702968942</v>
      </c>
      <c r="N39" s="15">
        <v>214.66905233631485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2708566.3601665464</v>
      </c>
      <c r="I40" s="15">
        <v>1948688.8371357271</v>
      </c>
      <c r="J40" s="15">
        <v>114346.8514</v>
      </c>
      <c r="K40" s="15">
        <v>91.074999999999989</v>
      </c>
      <c r="L40" s="15">
        <v>10.07357208219727</v>
      </c>
      <c r="M40" s="15">
        <v>15.997577452680444</v>
      </c>
      <c r="N40" s="15">
        <v>7555.5136267141388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2172865.3330052607</v>
      </c>
      <c r="I41" s="15">
        <v>1948688.8371357271</v>
      </c>
      <c r="J41" s="15">
        <v>137713.6226</v>
      </c>
      <c r="K41" s="15">
        <v>91.074999999999989</v>
      </c>
      <c r="L41" s="15">
        <v>10.07357208219727</v>
      </c>
      <c r="M41" s="15">
        <v>15.997577452680444</v>
      </c>
      <c r="N41" s="15">
        <v>7555.5136267141388</v>
      </c>
    </row>
    <row r="42" spans="2:14" s="15" customFormat="1" x14ac:dyDescent="0.25">
      <c r="B42" s="15" t="str">
        <f>VLOOKUP(F42,NUTS_Europa!$A$2:$C$81,2,FALSE)</f>
        <v>NL34</v>
      </c>
      <c r="C42" s="15">
        <f>VLOOKUP(F42,NUTS_Europa!$A$2:$C$81,3,FALSE)</f>
        <v>250</v>
      </c>
      <c r="D42" s="15" t="str">
        <f>VLOOKUP(G42,NUTS_Europa!$A$2:$C$81,2,FALSE)</f>
        <v>PT11</v>
      </c>
      <c r="E42" s="15">
        <f>VLOOKUP(G42,NUTS_Europa!$A$2:$C$81,3,FALSE)</f>
        <v>111</v>
      </c>
      <c r="F42" s="15">
        <v>34</v>
      </c>
      <c r="G42" s="15">
        <v>36</v>
      </c>
      <c r="H42" s="15">
        <v>1251396.4985109074</v>
      </c>
      <c r="I42" s="15">
        <v>1808664.2710725865</v>
      </c>
      <c r="J42" s="15">
        <v>176841.96369999999</v>
      </c>
      <c r="K42" s="15">
        <v>75.298437500000006</v>
      </c>
      <c r="L42" s="15">
        <v>10.695146848190609</v>
      </c>
      <c r="M42" s="15">
        <v>6.3808470669284061</v>
      </c>
      <c r="N42" s="15">
        <v>3013.6173496743208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PT16</v>
      </c>
      <c r="E43" s="15">
        <f>VLOOKUP(G43,NUTS_Europa!$A$2:$C$81,3,FALSE)</f>
        <v>111</v>
      </c>
      <c r="F43" s="15">
        <v>34</v>
      </c>
      <c r="G43" s="15">
        <v>38</v>
      </c>
      <c r="H43" s="15">
        <v>1152474.5090078479</v>
      </c>
      <c r="I43" s="15">
        <v>1808664.2710725865</v>
      </c>
      <c r="J43" s="15">
        <v>199058.85829999999</v>
      </c>
      <c r="K43" s="15">
        <v>75.298437500000006</v>
      </c>
      <c r="L43" s="15">
        <v>10.695146848190609</v>
      </c>
      <c r="M43" s="15">
        <v>6.3808470669284061</v>
      </c>
      <c r="N43" s="15">
        <v>3013.6173496743208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2939201.7216996085</v>
      </c>
      <c r="I44" s="15">
        <v>1852140.0106128363</v>
      </c>
      <c r="J44" s="15">
        <v>142392.87169999999</v>
      </c>
      <c r="K44" s="15">
        <v>91.075546875000001</v>
      </c>
      <c r="L44" s="15">
        <v>12.639833315236771</v>
      </c>
      <c r="M44" s="15">
        <v>15.997577452680444</v>
      </c>
      <c r="N44" s="15">
        <v>7555.5136267141388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2403500.6945383227</v>
      </c>
      <c r="I45" s="15">
        <v>1852140.0106128363</v>
      </c>
      <c r="J45" s="15">
        <v>120437.3524</v>
      </c>
      <c r="K45" s="15">
        <v>91.075546875000001</v>
      </c>
      <c r="L45" s="15">
        <v>12.639833315236771</v>
      </c>
      <c r="M45" s="15">
        <v>15.997577452680444</v>
      </c>
      <c r="N45" s="15">
        <v>7555.5136267141388</v>
      </c>
    </row>
    <row r="46" spans="2:14" s="15" customFormat="1" x14ac:dyDescent="0.25">
      <c r="B46" s="15" t="str">
        <f>VLOOKUP(F46,NUTS_Europa!$A$2:$C$81,2,FALSE)</f>
        <v>BE21</v>
      </c>
      <c r="C46" s="15">
        <f>VLOOKUP(F46,NUTS_Europa!$A$2:$C$81,3,FALSE)</f>
        <v>250</v>
      </c>
      <c r="D46" s="15" t="str">
        <f>VLOOKUP(G46,NUTS_Europa!$A$2:$C$81,2,FALSE)</f>
        <v>FRH0</v>
      </c>
      <c r="E46" s="15">
        <f>VLOOKUP(G46,NUTS_Europa!$A$2:$C$81,3,FALSE)</f>
        <v>282</v>
      </c>
      <c r="F46" s="15">
        <v>41</v>
      </c>
      <c r="G46" s="15">
        <v>63</v>
      </c>
      <c r="H46" s="15">
        <v>349571.17069792084</v>
      </c>
      <c r="I46" s="15">
        <v>1542363.1245260404</v>
      </c>
      <c r="J46" s="15">
        <v>123614.25509999999</v>
      </c>
      <c r="K46" s="15">
        <v>28.359375</v>
      </c>
      <c r="L46" s="15">
        <v>14.273881154129157</v>
      </c>
      <c r="M46" s="15">
        <v>2.0637060189595857</v>
      </c>
      <c r="N46" s="15">
        <v>844.67442029400002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FRF2</v>
      </c>
      <c r="E47" s="15">
        <f>VLOOKUP(G47,NUTS_Europa!$A$2:$C$81,3,FALSE)</f>
        <v>235</v>
      </c>
      <c r="F47" s="15">
        <v>41</v>
      </c>
      <c r="G47" s="15">
        <v>67</v>
      </c>
      <c r="H47" s="15">
        <v>1208281.5717671593</v>
      </c>
      <c r="I47" s="15">
        <v>1314233.9040311584</v>
      </c>
      <c r="J47" s="15">
        <v>156784.57750000001</v>
      </c>
      <c r="K47" s="15">
        <v>11.015625</v>
      </c>
      <c r="L47" s="15">
        <v>9.913190167266194</v>
      </c>
      <c r="M47" s="15">
        <v>3.8745493234764821</v>
      </c>
      <c r="N47" s="15">
        <v>1827.1881585640579</v>
      </c>
    </row>
    <row r="48" spans="2:14" s="15" customFormat="1" x14ac:dyDescent="0.25">
      <c r="B48" s="15" t="str">
        <f>VLOOKUP(F48,NUTS_Europa!$A$2:$C$81,2,FALSE)</f>
        <v>BE23</v>
      </c>
      <c r="C48" s="15">
        <f>VLOOKUP(F48,NUTS_Europa!$A$2:$C$81,3,FALSE)</f>
        <v>220</v>
      </c>
      <c r="D48" s="15" t="str">
        <f>VLOOKUP(G48,NUTS_Europa!$A$2:$C$81,2,FALSE)</f>
        <v>ES12</v>
      </c>
      <c r="E48" s="15">
        <f>VLOOKUP(G48,NUTS_Europa!$A$2:$C$81,3,FALSE)</f>
        <v>163</v>
      </c>
      <c r="F48" s="15">
        <v>42</v>
      </c>
      <c r="G48" s="15">
        <v>52</v>
      </c>
      <c r="H48" s="15">
        <v>1532503.5742616353</v>
      </c>
      <c r="I48" s="15">
        <v>1486843.767764448</v>
      </c>
      <c r="J48" s="15">
        <v>137713.6226</v>
      </c>
      <c r="K48" s="15">
        <v>57.03125</v>
      </c>
      <c r="L48" s="15">
        <v>10.315744643262736</v>
      </c>
      <c r="M48" s="15">
        <v>6.8720138562631039</v>
      </c>
      <c r="N48" s="15">
        <v>3085.0404359375229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NL11</v>
      </c>
      <c r="E49" s="15">
        <f>VLOOKUP(G49,NUTS_Europa!$A$2:$C$81,3,FALSE)</f>
        <v>218</v>
      </c>
      <c r="F49" s="15">
        <v>42</v>
      </c>
      <c r="G49" s="15">
        <v>70</v>
      </c>
      <c r="H49" s="15">
        <v>1960415.3300445811</v>
      </c>
      <c r="I49" s="15">
        <v>1333668.7087563695</v>
      </c>
      <c r="J49" s="15">
        <v>117061.7148</v>
      </c>
      <c r="K49" s="15">
        <v>9.765625</v>
      </c>
      <c r="L49" s="15">
        <v>9.7136173680051954</v>
      </c>
      <c r="M49" s="15">
        <v>10.012802817314912</v>
      </c>
      <c r="N49" s="15">
        <v>5603.586288415795</v>
      </c>
    </row>
    <row r="50" spans="2:14" s="15" customFormat="1" x14ac:dyDescent="0.25">
      <c r="B50" s="15" t="str">
        <f>VLOOKUP(F50,NUTS_Europa!$A$2:$C$81,2,FALSE)</f>
        <v>BE25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43</v>
      </c>
      <c r="G50" s="15">
        <v>70</v>
      </c>
      <c r="H50" s="15">
        <v>1748519.0766999107</v>
      </c>
      <c r="I50" s="15">
        <v>1333668.7087563695</v>
      </c>
      <c r="J50" s="15">
        <v>156784.57750000001</v>
      </c>
      <c r="K50" s="15">
        <v>9.765625</v>
      </c>
      <c r="L50" s="15">
        <v>9.7136173680051954</v>
      </c>
      <c r="M50" s="15">
        <v>10.012802817314912</v>
      </c>
      <c r="N50" s="15">
        <v>5603.586288415795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PT18</v>
      </c>
      <c r="E51" s="15">
        <f>VLOOKUP(G51,NUTS_Europa!$A$2:$C$81,3,FALSE)</f>
        <v>61</v>
      </c>
      <c r="F51" s="15">
        <v>43</v>
      </c>
      <c r="G51" s="15">
        <v>80</v>
      </c>
      <c r="H51" s="15">
        <v>12356232.919851772</v>
      </c>
      <c r="I51" s="15">
        <v>1737802.7285385369</v>
      </c>
      <c r="J51" s="15">
        <v>117768.50930000001</v>
      </c>
      <c r="K51" s="15">
        <v>105.75546875000001</v>
      </c>
      <c r="L51" s="15">
        <v>11.341615842650794</v>
      </c>
      <c r="M51" s="15">
        <v>32.954393523266575</v>
      </c>
      <c r="N51" s="15">
        <v>18537.263482020709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1690141.877079868</v>
      </c>
      <c r="I52" s="15">
        <v>1723174.3329602734</v>
      </c>
      <c r="J52" s="15">
        <v>120125.8052</v>
      </c>
      <c r="K52" s="15">
        <v>81.878906249999986</v>
      </c>
      <c r="L52" s="15">
        <v>10.100367791288029</v>
      </c>
      <c r="M52" s="15">
        <v>6.532073894230412</v>
      </c>
      <c r="N52" s="15">
        <v>3085.0404359375229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2714958.3744535176</v>
      </c>
      <c r="I53" s="15">
        <v>1723174.3329602734</v>
      </c>
      <c r="J53" s="15">
        <v>122072.6309</v>
      </c>
      <c r="K53" s="15">
        <v>81.878906249999986</v>
      </c>
      <c r="L53" s="15">
        <v>10.100367791288029</v>
      </c>
      <c r="M53" s="15">
        <v>6.532073894230412</v>
      </c>
      <c r="N53" s="15">
        <v>3085.0404359375229</v>
      </c>
    </row>
    <row r="54" spans="2:14" s="15" customFormat="1" x14ac:dyDescent="0.25">
      <c r="B54" s="15" t="str">
        <f>VLOOKUP(F54,NUTS_Europa!$A$2:$C$81,2,FALSE)</f>
        <v>DE60</v>
      </c>
      <c r="C54" s="15">
        <f>VLOOKUP(F54,NUTS_Europa!$A$2:$C$81,3,FALSE)</f>
        <v>245</v>
      </c>
      <c r="D54" s="15" t="str">
        <f>VLOOKUP(G54,NUTS_Europa!$A$2:$C$81,2,FALSE)</f>
        <v>ES62</v>
      </c>
      <c r="E54" s="15">
        <f>VLOOKUP(G54,NUTS_Europa!$A$2:$C$81,3,FALSE)</f>
        <v>462</v>
      </c>
      <c r="F54" s="15">
        <v>45</v>
      </c>
      <c r="G54" s="15">
        <v>58</v>
      </c>
      <c r="H54" s="15">
        <v>2398710.4406406227</v>
      </c>
      <c r="I54" s="15">
        <v>12206866.273385571</v>
      </c>
      <c r="J54" s="15">
        <v>114346.8514</v>
      </c>
      <c r="K54" s="15">
        <v>133.59687499999998</v>
      </c>
      <c r="L54" s="15">
        <v>13.333310799475733</v>
      </c>
      <c r="M54" s="15">
        <v>2.064700670172114</v>
      </c>
      <c r="N54" s="15">
        <v>975.13977317593265</v>
      </c>
    </row>
    <row r="55" spans="2:14" s="15" customFormat="1" x14ac:dyDescent="0.25">
      <c r="B55" s="15" t="str">
        <f>VLOOKUP(F55,NUTS_Europa!$A$2:$C$81,2,FALSE)</f>
        <v>DE60</v>
      </c>
      <c r="C55" s="15">
        <f>VLOOKUP(F55,NUTS_Europa!$A$2:$C$81,3,FALSE)</f>
        <v>245</v>
      </c>
      <c r="D55" s="15" t="str">
        <f>VLOOKUP(G55,NUTS_Europa!$A$2:$C$81,2,FALSE)</f>
        <v>FRI2</v>
      </c>
      <c r="E55" s="15">
        <f>VLOOKUP(G55,NUTS_Europa!$A$2:$C$81,3,FALSE)</f>
        <v>275</v>
      </c>
      <c r="F55" s="15">
        <v>45</v>
      </c>
      <c r="G55" s="15">
        <v>69</v>
      </c>
      <c r="H55" s="15">
        <v>520914.95628518355</v>
      </c>
      <c r="I55" s="15">
        <v>13547099.059309527</v>
      </c>
      <c r="J55" s="15">
        <v>191087.21979999999</v>
      </c>
      <c r="K55" s="15">
        <v>92.96875</v>
      </c>
      <c r="L55" s="15">
        <v>15.46117496115491</v>
      </c>
      <c r="M55" s="15">
        <v>0.52447878702968942</v>
      </c>
      <c r="N55" s="15">
        <v>214.66905233631485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37151.401447667464</v>
      </c>
      <c r="I56" s="15">
        <v>12278989.933910567</v>
      </c>
      <c r="J56" s="15">
        <v>127001.217</v>
      </c>
      <c r="K56" s="15">
        <v>78.589062499999997</v>
      </c>
      <c r="L56" s="15">
        <v>13.911067224635989</v>
      </c>
      <c r="M56" s="15">
        <v>3.305055062423997E-2</v>
      </c>
      <c r="N56" s="15">
        <v>15.609481269928793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43894.33833820749</v>
      </c>
      <c r="I57" s="15">
        <v>12278989.933910567</v>
      </c>
      <c r="J57" s="15">
        <v>117768.50930000001</v>
      </c>
      <c r="K57" s="15">
        <v>78.589062499999997</v>
      </c>
      <c r="L57" s="15">
        <v>13.911067224635989</v>
      </c>
      <c r="M57" s="15">
        <v>3.305055062423997E-2</v>
      </c>
      <c r="N57" s="15">
        <v>15.609481269928793</v>
      </c>
    </row>
    <row r="58" spans="2:14" s="15" customFormat="1" x14ac:dyDescent="0.25">
      <c r="B58" s="15" t="str">
        <f>VLOOKUP(F58,NUTS_Europa!$A$2:$C$81,2,FALSE)</f>
        <v>DE93</v>
      </c>
      <c r="C58" s="15">
        <f>VLOOKUP(F58,NUTS_Europa!$A$2:$C$81,3,FALSE)</f>
        <v>245</v>
      </c>
      <c r="D58" s="15" t="str">
        <f>VLOOKUP(G58,NUTS_Europa!$A$2:$C$81,2,FALSE)</f>
        <v>FRI1</v>
      </c>
      <c r="E58" s="15">
        <f>VLOOKUP(G58,NUTS_Europa!$A$2:$C$81,3,FALSE)</f>
        <v>275</v>
      </c>
      <c r="F58" s="15">
        <v>47</v>
      </c>
      <c r="G58" s="15">
        <v>64</v>
      </c>
      <c r="H58" s="15">
        <v>562348.44474566798</v>
      </c>
      <c r="I58" s="15">
        <v>13547099.059309527</v>
      </c>
      <c r="J58" s="15">
        <v>154854.3009</v>
      </c>
      <c r="K58" s="15">
        <v>92.96875</v>
      </c>
      <c r="L58" s="15">
        <v>15.46117496115491</v>
      </c>
      <c r="M58" s="15">
        <v>0.52447878702968942</v>
      </c>
      <c r="N58" s="15">
        <v>214.66905233631485</v>
      </c>
    </row>
    <row r="59" spans="2:14" s="15" customFormat="1" x14ac:dyDescent="0.25">
      <c r="B59" s="15" t="str">
        <f>VLOOKUP(F59,NUTS_Europa!$A$2:$C$81,2,FALSE)</f>
        <v>DE93</v>
      </c>
      <c r="C59" s="15">
        <f>VLOOKUP(F59,NUTS_Europa!$A$2:$C$81,3,FALSE)</f>
        <v>245</v>
      </c>
      <c r="D59" s="15" t="str">
        <f>VLOOKUP(G59,NUTS_Europa!$A$2:$C$81,2,FALSE)</f>
        <v>FRI2</v>
      </c>
      <c r="E59" s="15">
        <f>VLOOKUP(G59,NUTS_Europa!$A$2:$C$81,3,FALSE)</f>
        <v>275</v>
      </c>
      <c r="F59" s="15">
        <v>47</v>
      </c>
      <c r="G59" s="15">
        <v>69</v>
      </c>
      <c r="H59" s="15">
        <v>525142.86327094724</v>
      </c>
      <c r="I59" s="15">
        <v>13547099.059309527</v>
      </c>
      <c r="J59" s="15">
        <v>114346.8514</v>
      </c>
      <c r="K59" s="15">
        <v>92.96875</v>
      </c>
      <c r="L59" s="15">
        <v>15.46117496115491</v>
      </c>
      <c r="M59" s="15">
        <v>0.52447878702968942</v>
      </c>
      <c r="N59" s="15">
        <v>214.66905233631485</v>
      </c>
    </row>
    <row r="60" spans="2:14" s="15" customFormat="1" x14ac:dyDescent="0.25">
      <c r="B60" s="15" t="str">
        <f>VLOOKUP(F60,NUTS_Europa!$A$2:$C$81,2,FALSE)</f>
        <v>DE94</v>
      </c>
      <c r="C60" s="15">
        <f>VLOOKUP(F60,NUTS_Europa!$A$2:$C$81,3,FALSE)</f>
        <v>1069</v>
      </c>
      <c r="D60" s="15" t="str">
        <f>VLOOKUP(G60,NUTS_Europa!$A$2:$C$81,2,FALSE)</f>
        <v>FRE1</v>
      </c>
      <c r="E60" s="15">
        <f>VLOOKUP(G60,NUTS_Europa!$A$2:$C$81,3,FALSE)</f>
        <v>235</v>
      </c>
      <c r="F60" s="15">
        <v>48</v>
      </c>
      <c r="G60" s="15">
        <v>61</v>
      </c>
      <c r="H60" s="15">
        <v>673966.88169794972</v>
      </c>
      <c r="I60" s="15">
        <v>1307944.422015222</v>
      </c>
      <c r="J60" s="15">
        <v>507158.32770000002</v>
      </c>
      <c r="K60" s="15">
        <v>31.848437499999999</v>
      </c>
      <c r="L60" s="15">
        <v>10.071640757275041</v>
      </c>
      <c r="M60" s="15">
        <v>3.2791439215312832</v>
      </c>
      <c r="N60" s="15">
        <v>1827.1881585640579</v>
      </c>
    </row>
    <row r="61" spans="2:14" s="15" customFormat="1" x14ac:dyDescent="0.25">
      <c r="B61" s="15" t="str">
        <f>VLOOKUP(F61,NUTS_Europa!$A$2:$C$81,2,FALSE)</f>
        <v>DE94</v>
      </c>
      <c r="C61" s="15">
        <f>VLOOKUP(F61,NUTS_Europa!$A$2:$C$81,3,FALSE)</f>
        <v>1069</v>
      </c>
      <c r="D61" s="15" t="str">
        <f>VLOOKUP(G61,NUTS_Europa!$A$2:$C$81,2,FALSE)</f>
        <v>FRG0</v>
      </c>
      <c r="E61" s="15">
        <f>VLOOKUP(G61,NUTS_Europa!$A$2:$C$81,3,FALSE)</f>
        <v>283</v>
      </c>
      <c r="F61" s="15">
        <v>48</v>
      </c>
      <c r="G61" s="15">
        <v>62</v>
      </c>
      <c r="H61" s="15">
        <v>1240703.8114675821</v>
      </c>
      <c r="I61" s="15">
        <v>1606124.2442324115</v>
      </c>
      <c r="J61" s="15">
        <v>144185.261</v>
      </c>
      <c r="K61" s="15">
        <v>74.834374999999994</v>
      </c>
      <c r="L61" s="15">
        <v>10.932977127350986</v>
      </c>
      <c r="M61" s="15">
        <v>4.3658215095640056</v>
      </c>
      <c r="N61" s="15">
        <v>2344.8291721377705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35942.181762129891</v>
      </c>
      <c r="I62" s="15">
        <v>12278989.933910567</v>
      </c>
      <c r="J62" s="15">
        <v>176841.96369999999</v>
      </c>
      <c r="K62" s="15">
        <v>78.589062499999997</v>
      </c>
      <c r="L62" s="15">
        <v>13.911067224635989</v>
      </c>
      <c r="M62" s="15">
        <v>3.305055062423997E-2</v>
      </c>
      <c r="N62" s="15">
        <v>15.609481269928793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42685.118652669917</v>
      </c>
      <c r="I63" s="15">
        <v>12278989.933910567</v>
      </c>
      <c r="J63" s="15">
        <v>199058.85829999999</v>
      </c>
      <c r="K63" s="15">
        <v>78.589062499999997</v>
      </c>
      <c r="L63" s="15">
        <v>13.911067224635989</v>
      </c>
      <c r="M63" s="15">
        <v>3.305055062423997E-2</v>
      </c>
      <c r="N63" s="15">
        <v>15.609481269928793</v>
      </c>
    </row>
    <row r="64" spans="2:14" s="15" customFormat="1" x14ac:dyDescent="0.25">
      <c r="B64" s="15" t="str">
        <f>VLOOKUP(F64,NUTS_Europa!$A$2:$C$81,2,FALSE)</f>
        <v>DEF0</v>
      </c>
      <c r="C64" s="15">
        <f>VLOOKUP(F64,NUTS_Europa!$A$2:$C$81,3,FALSE)</f>
        <v>245</v>
      </c>
      <c r="D64" s="15" t="str">
        <f>VLOOKUP(G64,NUTS_Europa!$A$2:$C$81,2,FALSE)</f>
        <v>FRE1</v>
      </c>
      <c r="E64" s="15">
        <f>VLOOKUP(G64,NUTS_Europa!$A$2:$C$81,3,FALSE)</f>
        <v>235</v>
      </c>
      <c r="F64" s="15">
        <v>50</v>
      </c>
      <c r="G64" s="15">
        <v>61</v>
      </c>
      <c r="H64" s="15">
        <v>3587718.7346974476</v>
      </c>
      <c r="I64" s="15">
        <v>11772552.229802985</v>
      </c>
      <c r="J64" s="15">
        <v>163171.4883</v>
      </c>
      <c r="K64" s="15">
        <v>27.883593749999999</v>
      </c>
      <c r="L64" s="15">
        <v>13.723494909770526</v>
      </c>
      <c r="M64" s="15">
        <v>3.8745493234764821</v>
      </c>
      <c r="N64" s="15">
        <v>1827.1881585640579</v>
      </c>
    </row>
    <row r="65" spans="2:14" s="15" customFormat="1" x14ac:dyDescent="0.25">
      <c r="B65" s="15" t="str">
        <f>VLOOKUP(F65,NUTS_Europa!$A$2:$C$81,2,FALSE)</f>
        <v>DEF0</v>
      </c>
      <c r="C65" s="15">
        <f>VLOOKUP(F65,NUTS_Europa!$A$2:$C$81,3,FALSE)</f>
        <v>245</v>
      </c>
      <c r="D65" s="15" t="str">
        <f>VLOOKUP(G65,NUTS_Europa!$A$2:$C$81,2,FALSE)</f>
        <v>FRF2</v>
      </c>
      <c r="E65" s="15">
        <f>VLOOKUP(G65,NUTS_Europa!$A$2:$C$81,3,FALSE)</f>
        <v>235</v>
      </c>
      <c r="F65" s="15">
        <v>50</v>
      </c>
      <c r="G65" s="15">
        <v>67</v>
      </c>
      <c r="H65" s="15">
        <v>4183654.6908625881</v>
      </c>
      <c r="I65" s="15">
        <v>11772552.229802985</v>
      </c>
      <c r="J65" s="15">
        <v>142392.87169999999</v>
      </c>
      <c r="K65" s="15">
        <v>27.883593749999999</v>
      </c>
      <c r="L65" s="15">
        <v>13.723494909770526</v>
      </c>
      <c r="M65" s="15">
        <v>3.8745493234764821</v>
      </c>
      <c r="N65" s="15">
        <v>1827.1881585640579</v>
      </c>
    </row>
    <row r="66" spans="2:14" s="15" customFormat="1" x14ac:dyDescent="0.25">
      <c r="B66" s="15" t="str">
        <f>VLOOKUP(F66,[1]NUTS_Europa!$A$2:$C$81,2,FALSE)</f>
        <v>ES21</v>
      </c>
      <c r="C66" s="15">
        <f>VLOOKUP(F66,[1]NUTS_Europa!$A$2:$C$81,3,FALSE)</f>
        <v>1063</v>
      </c>
      <c r="D66" s="15" t="str">
        <f>VLOOKUP(G66,[1]NUTS_Europa!$A$2:$C$81,2,FALSE)</f>
        <v>ES61</v>
      </c>
      <c r="E66" s="15">
        <f>VLOOKUP(G66,[1]NUTS_Europa!$A$2:$C$81,3,FALSE)</f>
        <v>297</v>
      </c>
      <c r="F66" s="15">
        <v>54</v>
      </c>
      <c r="G66" s="15">
        <v>57</v>
      </c>
      <c r="H66" s="15">
        <v>1055817.9183866894</v>
      </c>
      <c r="I66" s="15">
        <v>9456432.2124874983</v>
      </c>
      <c r="J66" s="15">
        <v>199597.76430000001</v>
      </c>
      <c r="K66" s="15">
        <v>45.78125</v>
      </c>
      <c r="L66" s="15">
        <v>9.8354139624068502</v>
      </c>
      <c r="M66" s="15">
        <v>1.6157381970609654</v>
      </c>
      <c r="N66" s="15">
        <v>901.90166158021395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FRD2</v>
      </c>
      <c r="E67" s="15">
        <f>VLOOKUP(G67,[1]NUTS_Europa!$A$2:$C$81,3,FALSE)</f>
        <v>271</v>
      </c>
      <c r="F67" s="15">
        <v>54</v>
      </c>
      <c r="G67" s="15">
        <v>60</v>
      </c>
      <c r="H67" s="15">
        <v>309206.93576439511</v>
      </c>
      <c r="I67" s="15">
        <v>10101824.572612867</v>
      </c>
      <c r="J67" s="15">
        <v>159445.52859999999</v>
      </c>
      <c r="K67" s="15">
        <v>130.390625</v>
      </c>
      <c r="L67" s="15">
        <v>12.062739509690182</v>
      </c>
      <c r="M67" s="15">
        <v>0.76120769655536258</v>
      </c>
      <c r="N67" s="15">
        <v>359.511628626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FRH0</v>
      </c>
      <c r="E68" s="15">
        <f>VLOOKUP(G68,NUTS_Europa!$A$2:$C$81,3,FALSE)</f>
        <v>282</v>
      </c>
      <c r="F68" s="15">
        <v>55</v>
      </c>
      <c r="G68" s="15">
        <v>63</v>
      </c>
      <c r="H68" s="15">
        <v>592926.93482139101</v>
      </c>
      <c r="I68" s="15">
        <v>1773595.2187059238</v>
      </c>
      <c r="J68" s="15">
        <v>127001.217</v>
      </c>
      <c r="K68" s="15">
        <v>98.20460937499999</v>
      </c>
      <c r="L68" s="15">
        <v>14.431181943451168</v>
      </c>
      <c r="M68" s="15">
        <v>1.7884613976704395</v>
      </c>
      <c r="N68" s="15">
        <v>844.67442029400002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FRI3</v>
      </c>
      <c r="E69" s="15">
        <f>VLOOKUP(G69,NUTS_Europa!$A$2:$C$81,3,FALSE)</f>
        <v>282</v>
      </c>
      <c r="F69" s="15">
        <v>55</v>
      </c>
      <c r="G69" s="15">
        <v>65</v>
      </c>
      <c r="H69" s="15">
        <v>749304.04427368019</v>
      </c>
      <c r="I69" s="15">
        <v>1773595.2187059238</v>
      </c>
      <c r="J69" s="15">
        <v>117768.50930000001</v>
      </c>
      <c r="K69" s="15">
        <v>98.20460937499999</v>
      </c>
      <c r="L69" s="15">
        <v>14.431181943451168</v>
      </c>
      <c r="M69" s="15">
        <v>1.7884613976704395</v>
      </c>
      <c r="N69" s="15">
        <v>844.67442029400002</v>
      </c>
    </row>
    <row r="70" spans="2:14" s="15" customFormat="1" x14ac:dyDescent="0.25">
      <c r="B70" s="15" t="str">
        <f>VLOOKUP(F70,[1]NUTS_Europa!$A$2:$C$81,2,FALSE)</f>
        <v>ES52</v>
      </c>
      <c r="C70" s="15">
        <f>VLOOKUP(F70,[1]NUTS_Europa!$A$2:$C$81,3,FALSE)</f>
        <v>1063</v>
      </c>
      <c r="D70" s="15" t="str">
        <f>VLOOKUP(G70,[1]NUTS_Europa!$A$2:$C$81,2,FALSE)</f>
        <v>ES61</v>
      </c>
      <c r="E70" s="15">
        <f>VLOOKUP(G70,[1]NUTS_Europa!$A$2:$C$81,3,FALSE)</f>
        <v>297</v>
      </c>
      <c r="F70" s="15">
        <v>56</v>
      </c>
      <c r="G70" s="15">
        <v>57</v>
      </c>
      <c r="H70" s="15">
        <v>766873.87926291313</v>
      </c>
      <c r="I70" s="15">
        <v>9456432.2124874983</v>
      </c>
      <c r="J70" s="15">
        <v>176841.96369999999</v>
      </c>
      <c r="K70" s="15">
        <v>45.78125</v>
      </c>
      <c r="L70" s="15">
        <v>9.8354139624068502</v>
      </c>
      <c r="M70" s="15">
        <v>1.6157381970609654</v>
      </c>
      <c r="N70" s="15">
        <v>901.90166158021395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56</v>
      </c>
      <c r="G71" s="15">
        <v>60</v>
      </c>
      <c r="H71" s="15">
        <v>194029.47627822618</v>
      </c>
      <c r="I71" s="15">
        <v>10101824.572612867</v>
      </c>
      <c r="J71" s="15">
        <v>145035.59770000001</v>
      </c>
      <c r="K71" s="15">
        <v>130.390625</v>
      </c>
      <c r="L71" s="15">
        <v>12.062739509690182</v>
      </c>
      <c r="M71" s="15">
        <v>0.76120769655536258</v>
      </c>
      <c r="N71" s="15">
        <v>359.511628626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1159454.2877138837</v>
      </c>
      <c r="I72" s="15">
        <v>1478545.2646524054</v>
      </c>
      <c r="J72" s="15">
        <v>159445.52859999999</v>
      </c>
      <c r="K72" s="15">
        <v>36.171875</v>
      </c>
      <c r="L72" s="15">
        <v>10.852266779358086</v>
      </c>
      <c r="M72" s="15">
        <v>5.1299048083670664</v>
      </c>
      <c r="N72" s="15">
        <v>2344.8291721377705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2802237.6333883926</v>
      </c>
      <c r="I73" s="15">
        <v>1624345.690834821</v>
      </c>
      <c r="J73" s="15">
        <v>145277.79319999999</v>
      </c>
      <c r="K73" s="15">
        <v>47.499218749999997</v>
      </c>
      <c r="L73" s="15">
        <v>10.019657443295127</v>
      </c>
      <c r="M73" s="15">
        <v>7.5373615720030749</v>
      </c>
      <c r="N73" s="15">
        <v>3085.0404359375229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PT11</v>
      </c>
      <c r="E74" s="15">
        <f>VLOOKUP(G74,NUTS_Europa!$A$2:$C$81,3,FALSE)</f>
        <v>288</v>
      </c>
      <c r="F74" s="15">
        <v>66</v>
      </c>
      <c r="G74" s="15">
        <v>76</v>
      </c>
      <c r="H74" s="15">
        <v>799084.14611879888</v>
      </c>
      <c r="I74" s="15">
        <v>1674908.0680586677</v>
      </c>
      <c r="J74" s="15">
        <v>123614.25509999999</v>
      </c>
      <c r="K74" s="15">
        <v>71.25</v>
      </c>
      <c r="L74" s="15">
        <v>11.172544109556384</v>
      </c>
      <c r="M74" s="15">
        <v>1.7206838017314678</v>
      </c>
      <c r="N74" s="15">
        <v>960.48207726886733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837768.3822329595</v>
      </c>
      <c r="I75" s="15">
        <v>1280778.9720024229</v>
      </c>
      <c r="J75" s="15">
        <v>192445.7181</v>
      </c>
      <c r="K75" s="15">
        <v>36.171875</v>
      </c>
      <c r="L75" s="15">
        <v>11.272317566397785</v>
      </c>
      <c r="M75" s="15">
        <v>1.6157381970609654</v>
      </c>
      <c r="N75" s="15">
        <v>901.90166158021395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675550.90721595474</v>
      </c>
      <c r="I76" s="15">
        <v>1874633.3102763293</v>
      </c>
      <c r="J76" s="15">
        <v>142841.86170000001</v>
      </c>
      <c r="K76" s="15">
        <v>71.079687500000006</v>
      </c>
      <c r="L76" s="15">
        <v>11.015243320234372</v>
      </c>
      <c r="M76" s="15">
        <v>2.0336653710334778</v>
      </c>
      <c r="N76" s="15">
        <v>960.48207726886733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2437741.0421707798</v>
      </c>
      <c r="I77" s="15">
        <v>1866748.7218524376</v>
      </c>
      <c r="J77" s="15">
        <v>135416.16140000001</v>
      </c>
      <c r="K77" s="15">
        <v>87.321093750000003</v>
      </c>
      <c r="L77" s="15">
        <v>9.1943759969471053</v>
      </c>
      <c r="M77" s="15">
        <v>6.580248536415958</v>
      </c>
      <c r="N77" s="15">
        <v>3107.7928912121797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1472503.3865831506</v>
      </c>
      <c r="J78" s="15">
        <v>120125.8052</v>
      </c>
      <c r="K78" s="15">
        <v>13.983593750000001</v>
      </c>
      <c r="L78" s="15">
        <v>11.906051159061141</v>
      </c>
      <c r="M78" s="15">
        <v>11.221322904610384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1472503.3865831506</v>
      </c>
      <c r="J79" s="15">
        <v>159445.52859999999</v>
      </c>
      <c r="K79" s="15">
        <v>13.983593750000001</v>
      </c>
      <c r="L79" s="15">
        <v>11.906051159061141</v>
      </c>
      <c r="M79" s="15">
        <v>11.221322904610384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1333668.7087563695</v>
      </c>
      <c r="J80" s="15">
        <v>145277.79319999999</v>
      </c>
      <c r="K80" s="15">
        <v>9.765625</v>
      </c>
      <c r="L80" s="15">
        <v>9.7136173680051954</v>
      </c>
      <c r="M80" s="15">
        <v>10.012802817314912</v>
      </c>
      <c r="N80" s="15">
        <v>5603.586288415795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2580653.3216055431</v>
      </c>
      <c r="I81" s="15">
        <v>1333668.7087563695</v>
      </c>
      <c r="J81" s="15">
        <v>176841.96369999999</v>
      </c>
      <c r="K81" s="15">
        <v>9.765625</v>
      </c>
      <c r="L81" s="15">
        <v>9.7136173680051954</v>
      </c>
      <c r="M81" s="15">
        <v>10.012802817314912</v>
      </c>
      <c r="N81" s="15">
        <v>5603.586288415795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2596537.146910985</v>
      </c>
      <c r="I82" s="15">
        <v>1221419.1267673979</v>
      </c>
      <c r="J82" s="15">
        <v>127001.217</v>
      </c>
      <c r="K82" s="15">
        <v>24.039062499999996</v>
      </c>
      <c r="L82" s="15">
        <v>9.2171226827010067</v>
      </c>
      <c r="M82" s="15">
        <v>5.1823937669296702</v>
      </c>
      <c r="N82" s="15">
        <v>3107.7928912121797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766553.72438487597</v>
      </c>
      <c r="I83" s="15">
        <v>1038024.3399673445</v>
      </c>
      <c r="J83" s="15">
        <v>113696.3812</v>
      </c>
      <c r="K83" s="15">
        <v>5.859375</v>
      </c>
      <c r="L83" s="15">
        <v>11.137763462829675</v>
      </c>
      <c r="M83" s="15">
        <v>1.503964296518401</v>
      </c>
      <c r="N83" s="15">
        <v>901.90166158021395</v>
      </c>
    </row>
    <row r="84" spans="2:29" s="15" customFormat="1" x14ac:dyDescent="0.25">
      <c r="N84" s="15">
        <f>SUM(N4:N83)</f>
        <v>246069.58884902886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165</v>
      </c>
      <c r="Q86" s="15" t="s">
        <v>166</v>
      </c>
      <c r="R86" s="15" t="s">
        <v>167</v>
      </c>
      <c r="S86" s="15" t="s">
        <v>136</v>
      </c>
      <c r="T86" s="15" t="s">
        <v>132</v>
      </c>
      <c r="U86" s="15" t="s">
        <v>168</v>
      </c>
      <c r="V86" s="15" t="s">
        <v>169</v>
      </c>
      <c r="W86" s="15" t="s">
        <v>170</v>
      </c>
      <c r="X86" s="15" t="s">
        <v>171</v>
      </c>
      <c r="Y86" s="15" t="s">
        <v>172</v>
      </c>
    </row>
    <row r="87" spans="2:29" s="15" customFormat="1" x14ac:dyDescent="0.25">
      <c r="B87" s="15" t="str">
        <f>VLOOKUP(F87,NUTS_Europa!$A$2:$C$81,2,FALSE)</f>
        <v>DE80</v>
      </c>
      <c r="C87" s="15">
        <f>VLOOKUP(F87,NUTS_Europa!$A$2:$C$81,3,FALSE)</f>
        <v>1069</v>
      </c>
      <c r="D87" s="15" t="str">
        <f>VLOOKUP(G87,NUTS_Europa!$A$2:$C$81,2,FALSE)</f>
        <v>ES11</v>
      </c>
      <c r="E87" s="15">
        <f>VLOOKUP(G87,NUTS_Europa!$A$2:$C$81,3,FALSE)</f>
        <v>288</v>
      </c>
      <c r="F87" s="15">
        <v>6</v>
      </c>
      <c r="G87" s="15">
        <v>11</v>
      </c>
      <c r="H87" s="15">
        <v>507486.76789287879</v>
      </c>
      <c r="I87" s="15">
        <v>1848579.8233076164</v>
      </c>
      <c r="J87" s="15">
        <f>I87/29</f>
        <v>63744.131838193673</v>
      </c>
      <c r="K87" s="15">
        <v>142841.86170000001</v>
      </c>
      <c r="L87" s="15">
        <v>90.52734375</v>
      </c>
      <c r="M87" s="15">
        <v>11.17369391024322</v>
      </c>
      <c r="N87" s="15">
        <v>1.7206838017314678</v>
      </c>
      <c r="O87" s="17">
        <v>960.48207726886733</v>
      </c>
      <c r="P87" s="15">
        <f>N87*(R87/O87)</f>
        <v>1.2970310450726437</v>
      </c>
      <c r="Q87" s="15">
        <f>P87+M87+L87</f>
        <v>102.99806870531586</v>
      </c>
      <c r="R87" s="15">
        <v>724</v>
      </c>
      <c r="S87" s="15">
        <f>H87*(R87/O87)</f>
        <v>382537.50762242737</v>
      </c>
      <c r="T87" s="15">
        <f>2*J87</f>
        <v>127488.26367638735</v>
      </c>
      <c r="U87" s="15">
        <f>T87+S87</f>
        <v>510025.77129881468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4.2915861960548272</v>
      </c>
      <c r="AA87" s="15">
        <f>SUM(Q87:Q90)</f>
        <v>355.82836855124702</v>
      </c>
      <c r="AB87" s="15">
        <f>AA87/24</f>
        <v>14.826182022968625</v>
      </c>
      <c r="AC87" s="15">
        <f>AB87/7</f>
        <v>2.1180260032812321</v>
      </c>
    </row>
    <row r="88" spans="2:29" s="15" customFormat="1" x14ac:dyDescent="0.25">
      <c r="B88" s="15" t="str">
        <f>VLOOKUP(G88,NUTS_Europa!$A$2:$C$81,2,FALSE)</f>
        <v>ES11</v>
      </c>
      <c r="C88" s="15">
        <f>VLOOKUP(G88,NUTS_Europa!$A$2:$C$81,3,FALSE)</f>
        <v>288</v>
      </c>
      <c r="D88" s="15" t="str">
        <f>VLOOKUP(F88,NUTS_Europa!$A$2:$C$81,2,FALSE)</f>
        <v>DEA1</v>
      </c>
      <c r="E88" s="15">
        <f>VLOOKUP(F88,NUTS_Europa!$A$2:$C$81,3,FALSE)</f>
        <v>253</v>
      </c>
      <c r="F88" s="15">
        <v>9</v>
      </c>
      <c r="G88" s="15">
        <v>11</v>
      </c>
      <c r="H88" s="15">
        <v>527683.67123114981</v>
      </c>
      <c r="I88" s="15">
        <v>1758006.2152247487</v>
      </c>
      <c r="J88" s="15">
        <f t="shared" ref="J88:J142" si="1">I88/29</f>
        <v>60620.903973267195</v>
      </c>
      <c r="K88" s="15">
        <v>142392.87169999999</v>
      </c>
      <c r="L88" s="15">
        <v>69.30859375</v>
      </c>
      <c r="M88" s="15">
        <v>13.581504553273874</v>
      </c>
      <c r="N88" s="15">
        <v>2.0336653710334778</v>
      </c>
      <c r="O88" s="17">
        <v>960.48207726886733</v>
      </c>
      <c r="P88" s="15">
        <f t="shared" ref="P88:P90" si="2">N88*(R88/O88)</f>
        <v>1.5329528405308044</v>
      </c>
      <c r="Q88" s="15">
        <f t="shared" ref="Q88:Q90" si="3">P88+M88+L88</f>
        <v>84.423051143804685</v>
      </c>
      <c r="R88" s="15">
        <v>724</v>
      </c>
      <c r="S88" s="15">
        <f t="shared" ref="S88:S90" si="4">H88*(R88/O88)</f>
        <v>397761.69385449897</v>
      </c>
      <c r="T88" s="15">
        <f t="shared" ref="T88:T90" si="5">2*J88</f>
        <v>121241.80794653439</v>
      </c>
      <c r="U88" s="15">
        <f t="shared" ref="U88:U90" si="6">T88+S88</f>
        <v>519003.50180103339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90" si="7">Q88/24</f>
        <v>3.5176271309918619</v>
      </c>
    </row>
    <row r="89" spans="2:29" s="15" customFormat="1" x14ac:dyDescent="0.25">
      <c r="B89" s="15" t="str">
        <f>VLOOKUP(F89,NUTS_Europa!$A$2:$C$81,2,FALSE)</f>
        <v>DEA1</v>
      </c>
      <c r="C89" s="15">
        <f>VLOOKUP(F89,NUTS_Europa!$A$2:$C$81,3,FALSE)</f>
        <v>253</v>
      </c>
      <c r="D89" s="15" t="str">
        <f>VLOOKUP(G89,NUTS_Europa!$A$2:$C$81,2,FALSE)</f>
        <v>ES21</v>
      </c>
      <c r="E89" s="15">
        <f>VLOOKUP(G89,NUTS_Europa!$A$2:$C$81,3,FALSE)</f>
        <v>163</v>
      </c>
      <c r="F89" s="15">
        <v>9</v>
      </c>
      <c r="G89" s="15">
        <v>14</v>
      </c>
      <c r="H89" s="15">
        <v>1516874.9260083872</v>
      </c>
      <c r="I89" s="15">
        <v>1621231.5875050153</v>
      </c>
      <c r="J89" s="15">
        <f t="shared" si="1"/>
        <v>55904.537500172941</v>
      </c>
      <c r="K89" s="15">
        <v>120437.3524</v>
      </c>
      <c r="L89" s="15">
        <v>60.617968749999996</v>
      </c>
      <c r="M89" s="15">
        <v>12.508178434318683</v>
      </c>
      <c r="N89" s="15">
        <v>7.5373615720030749</v>
      </c>
      <c r="O89" s="17">
        <v>3085.0404359375229</v>
      </c>
      <c r="P89" s="15">
        <f t="shared" si="2"/>
        <v>1.7688746359889658</v>
      </c>
      <c r="Q89" s="15">
        <f t="shared" si="3"/>
        <v>74.895021820307647</v>
      </c>
      <c r="R89" s="15">
        <v>724</v>
      </c>
      <c r="S89" s="15">
        <f t="shared" si="4"/>
        <v>355981.54035097163</v>
      </c>
      <c r="T89" s="15">
        <f t="shared" si="5"/>
        <v>111809.07500034588</v>
      </c>
      <c r="U89" s="15">
        <f t="shared" si="6"/>
        <v>467790.61535131751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País Vasco</v>
      </c>
      <c r="Y89" s="15" t="str">
        <f>VLOOKUP(E89,Puertos!$N$3:$O$27,2,FALSE)</f>
        <v>Bilbao</v>
      </c>
      <c r="Z89" s="15">
        <f t="shared" si="7"/>
        <v>3.1206259091794855</v>
      </c>
    </row>
    <row r="90" spans="2:29" s="15" customFormat="1" x14ac:dyDescent="0.25">
      <c r="B90" s="15" t="str">
        <f>VLOOKUP(G90,NUTS_Europa!$A$2:$C$81,2,FALSE)</f>
        <v>ES21</v>
      </c>
      <c r="C90" s="15">
        <f>VLOOKUP(G90,NUTS_Europa!$A$2:$C$81,3,FALSE)</f>
        <v>163</v>
      </c>
      <c r="D90" s="15" t="str">
        <f>VLOOKUP(F90,NUTS_Europa!$A$2:$C$81,2,FALSE)</f>
        <v>DEF0</v>
      </c>
      <c r="E90" s="15">
        <f>VLOOKUP(F90,NUTS_Europa!$A$2:$C$81,3,FALSE)</f>
        <v>1069</v>
      </c>
      <c r="F90" s="15">
        <v>10</v>
      </c>
      <c r="G90" s="15">
        <v>14</v>
      </c>
      <c r="H90" s="15">
        <v>888516.640596685</v>
      </c>
      <c r="I90" s="15">
        <v>1723174.3329602734</v>
      </c>
      <c r="J90" s="15">
        <f t="shared" si="1"/>
        <v>59419.804584837009</v>
      </c>
      <c r="K90" s="15">
        <v>199058.85829999999</v>
      </c>
      <c r="L90" s="15">
        <v>81.878906249999986</v>
      </c>
      <c r="M90" s="15">
        <v>10.100367791288029</v>
      </c>
      <c r="N90" s="15">
        <v>6.532073894230412</v>
      </c>
      <c r="O90" s="17">
        <v>3085.0404359375229</v>
      </c>
      <c r="P90" s="15">
        <f t="shared" si="2"/>
        <v>1.5329528405308048</v>
      </c>
      <c r="Q90" s="15">
        <f t="shared" si="3"/>
        <v>93.512226881818819</v>
      </c>
      <c r="R90" s="15">
        <v>724</v>
      </c>
      <c r="S90" s="15">
        <f t="shared" si="4"/>
        <v>208517.86585951495</v>
      </c>
      <c r="T90" s="15">
        <f t="shared" si="5"/>
        <v>118839.60916967402</v>
      </c>
      <c r="U90" s="15">
        <f t="shared" si="6"/>
        <v>327357.47502918896</v>
      </c>
      <c r="V90" s="15" t="str">
        <f>VLOOKUP(B90,NUTS_Europa!$B$2:$F$41,5,FALSE)</f>
        <v>País Vasco</v>
      </c>
      <c r="W90" s="15" t="str">
        <f>VLOOKUP(C90,Puertos!$N$3:$O$27,2,FALSE)</f>
        <v>Bilbao</v>
      </c>
      <c r="X90" s="15" t="str">
        <f>VLOOKUP(D90,NUTS_Europa!$B$2:$F$41,5,FALSE)</f>
        <v>Schleswig-Holstein</v>
      </c>
      <c r="Y90" s="15" t="str">
        <f>VLOOKUP(E90,Puertos!$N$3:$O$27,2,FALSE)</f>
        <v>Hamburgo</v>
      </c>
      <c r="Z90" s="15">
        <f t="shared" si="7"/>
        <v>3.8963427867424509</v>
      </c>
    </row>
    <row r="91" spans="2:29" s="15" customFormat="1" x14ac:dyDescent="0.25">
      <c r="B91" s="15" t="str">
        <f>VLOOKUP(F91,NUTS_Europa!$A$2:$C$81,2,FALSE)</f>
        <v>DEF0</v>
      </c>
      <c r="C91" s="15">
        <f>VLOOKUP(F91,NUTS_Europa!$A$2:$C$81,3,FALSE)</f>
        <v>1069</v>
      </c>
      <c r="D91" s="15" t="str">
        <f>VLOOKUP(G91,NUTS_Europa!$A$2:$C$81,2,FALSE)</f>
        <v>ES13</v>
      </c>
      <c r="E91" s="15">
        <f>VLOOKUP(G91,NUTS_Europa!$A$2:$C$81,3,FALSE)</f>
        <v>163</v>
      </c>
      <c r="F91" s="15">
        <v>10</v>
      </c>
      <c r="G91" s="15">
        <v>13</v>
      </c>
      <c r="H91" s="15">
        <v>1069986.1231355763</v>
      </c>
      <c r="I91" s="15">
        <v>1723174.3329602734</v>
      </c>
      <c r="J91" s="15">
        <f t="shared" si="1"/>
        <v>59419.804584837009</v>
      </c>
      <c r="K91" s="15">
        <v>163171.4883</v>
      </c>
      <c r="L91" s="15">
        <v>81.878906249999986</v>
      </c>
      <c r="M91" s="15">
        <v>10.100367791288029</v>
      </c>
      <c r="N91" s="15">
        <v>6.532073894230412</v>
      </c>
      <c r="O91" s="15">
        <v>3085.0404359375229</v>
      </c>
    </row>
    <row r="92" spans="2:29" s="15" customFormat="1" x14ac:dyDescent="0.25">
      <c r="B92" s="15" t="str">
        <f>VLOOKUP(G92,NUTS_Europa!$A$2:$C$81,2,FALSE)</f>
        <v>ES13</v>
      </c>
      <c r="C92" s="15">
        <f>VLOOKUP(G92,NUTS_Europa!$A$2:$C$81,3,FALSE)</f>
        <v>163</v>
      </c>
      <c r="D92" s="15" t="str">
        <f>VLOOKUP(F92,NUTS_Europa!$A$2:$C$81,2,FALSE)</f>
        <v>DE80</v>
      </c>
      <c r="E92" s="15">
        <f>VLOOKUP(F92,NUTS_Europa!$A$2:$C$81,3,FALSE)</f>
        <v>1069</v>
      </c>
      <c r="F92" s="15">
        <v>6</v>
      </c>
      <c r="G92" s="15">
        <v>13</v>
      </c>
      <c r="H92" s="15">
        <v>1637483.3218788505</v>
      </c>
      <c r="I92" s="15">
        <v>1723174.3329602734</v>
      </c>
      <c r="J92" s="15">
        <f t="shared" si="1"/>
        <v>59419.804584837009</v>
      </c>
      <c r="K92" s="15">
        <v>135416.16140000001</v>
      </c>
      <c r="L92" s="15">
        <v>81.878906249999986</v>
      </c>
      <c r="M92" s="15">
        <v>10.100367791288029</v>
      </c>
      <c r="N92" s="15">
        <v>6.532073894230412</v>
      </c>
      <c r="O92" s="15">
        <v>3085.0404359375229</v>
      </c>
    </row>
    <row r="93" spans="2:29" s="15" customFormat="1" x14ac:dyDescent="0.25"/>
    <row r="94" spans="2:29" s="15" customFormat="1" x14ac:dyDescent="0.25">
      <c r="B94" s="15" t="s">
        <v>160</v>
      </c>
    </row>
    <row r="95" spans="2:29" s="15" customFormat="1" x14ac:dyDescent="0.25">
      <c r="B95" s="15" t="str">
        <f>B3</f>
        <v>nodo inicial</v>
      </c>
      <c r="C95" s="15" t="str">
        <f t="shared" ref="C95:I95" si="8">C3</f>
        <v>puerto O</v>
      </c>
      <c r="D95" s="15" t="str">
        <f t="shared" si="8"/>
        <v>nodo final</v>
      </c>
      <c r="E95" s="15" t="str">
        <f t="shared" si="8"/>
        <v>puerto D</v>
      </c>
      <c r="F95" s="15" t="str">
        <f t="shared" si="8"/>
        <v>Var1</v>
      </c>
      <c r="G95" s="15" t="str">
        <f t="shared" si="8"/>
        <v>Var2</v>
      </c>
      <c r="H95" s="15" t="str">
        <f t="shared" si="8"/>
        <v>Coste variable</v>
      </c>
      <c r="I95" s="15" t="str">
        <f t="shared" si="8"/>
        <v>Coste fijo</v>
      </c>
      <c r="K95" s="15" t="str">
        <f>J3</f>
        <v>flow</v>
      </c>
      <c r="L95" s="15" t="str">
        <f>K3</f>
        <v>TiempoNav</v>
      </c>
      <c r="M95" s="15" t="str">
        <f>L3</f>
        <v>TiempoPort</v>
      </c>
      <c r="N95" s="15" t="str">
        <f>M3</f>
        <v>TiempoCD</v>
      </c>
      <c r="O95" s="15" t="str">
        <f>N3</f>
        <v>offer</v>
      </c>
      <c r="P95" s="15" t="str">
        <f>P86</f>
        <v>Tiempo C/D</v>
      </c>
      <c r="Q95" s="15" t="str">
        <f t="shared" ref="Q95:Y95" si="9">Q86</f>
        <v>Tiempo total</v>
      </c>
      <c r="R95" s="15" t="str">
        <f t="shared" si="9"/>
        <v>TEUs/buque</v>
      </c>
      <c r="S95" s="15" t="str">
        <f t="shared" si="9"/>
        <v>Coste variable</v>
      </c>
      <c r="T95" s="15" t="str">
        <f t="shared" si="9"/>
        <v>Coste fijo</v>
      </c>
      <c r="U95" s="15" t="str">
        <f t="shared" si="9"/>
        <v>Coste Total</v>
      </c>
      <c r="V95" s="15" t="str">
        <f t="shared" si="9"/>
        <v>Nodo inicial</v>
      </c>
      <c r="W95" s="15" t="str">
        <f t="shared" si="9"/>
        <v>Puerto O</v>
      </c>
      <c r="X95" s="15" t="str">
        <f t="shared" si="9"/>
        <v>Nodo final</v>
      </c>
      <c r="Y95" s="15" t="str">
        <f t="shared" si="9"/>
        <v>Puerto D</v>
      </c>
    </row>
    <row r="96" spans="2:29" s="15" customFormat="1" x14ac:dyDescent="0.25">
      <c r="B96" s="15" t="str">
        <f>VLOOKUP(F96,NUTS_Europa!$A$2:$C$81,2,FALSE)</f>
        <v>FRJ1</v>
      </c>
      <c r="C96" s="15">
        <f>VLOOKUP(F96,NUTS_Europa!$A$2:$C$81,3,FALSE)</f>
        <v>1064</v>
      </c>
      <c r="D96" s="15" t="str">
        <f>VLOOKUP(G96,NUTS_Europa!$A$2:$C$81,2,FALSE)</f>
        <v>PT11</v>
      </c>
      <c r="E96" s="15">
        <f>VLOOKUP(G96,NUTS_Europa!$A$2:$C$81,3,FALSE)</f>
        <v>288</v>
      </c>
      <c r="F96" s="15">
        <v>66</v>
      </c>
      <c r="G96" s="15">
        <v>76</v>
      </c>
      <c r="H96" s="15">
        <v>799084.14611879888</v>
      </c>
      <c r="I96" s="15">
        <v>1674908.0680586677</v>
      </c>
      <c r="K96" s="15">
        <v>123614.25509999999</v>
      </c>
      <c r="L96" s="15">
        <v>71.25</v>
      </c>
      <c r="M96" s="15">
        <v>11.172544109556384</v>
      </c>
      <c r="N96" s="15">
        <v>1.7206838017314678</v>
      </c>
      <c r="O96" s="17">
        <v>960.48207726886733</v>
      </c>
    </row>
    <row r="97" spans="2:29" s="15" customFormat="1" x14ac:dyDescent="0.25">
      <c r="B97" s="15" t="s">
        <v>121</v>
      </c>
      <c r="C97" s="15">
        <v>288</v>
      </c>
      <c r="D97" s="15" t="s">
        <v>111</v>
      </c>
      <c r="E97" s="15">
        <v>250</v>
      </c>
      <c r="F97" s="15">
        <v>71</v>
      </c>
      <c r="G97" s="15">
        <v>76</v>
      </c>
      <c r="H97" s="15">
        <v>675550.90721595474</v>
      </c>
      <c r="I97" s="15">
        <v>1874633.3102763293</v>
      </c>
      <c r="K97" s="15">
        <v>142841.86170000001</v>
      </c>
      <c r="L97" s="15">
        <v>71.079687500000006</v>
      </c>
      <c r="M97" s="15">
        <v>11.015243320234372</v>
      </c>
      <c r="N97" s="15">
        <v>2.0336653710334778</v>
      </c>
      <c r="O97" s="17">
        <v>960.48207726886733</v>
      </c>
    </row>
    <row r="98" spans="2:29" s="15" customFormat="1" x14ac:dyDescent="0.25">
      <c r="B98" s="15" t="s">
        <v>111</v>
      </c>
      <c r="C98" s="15">
        <v>250</v>
      </c>
      <c r="D98" s="15" t="s">
        <v>125</v>
      </c>
      <c r="E98" s="15">
        <v>294</v>
      </c>
      <c r="F98" s="15">
        <v>71</v>
      </c>
      <c r="G98" s="15">
        <v>78</v>
      </c>
      <c r="H98" s="15">
        <v>2437741.0421707798</v>
      </c>
      <c r="I98" s="15">
        <v>1866748.7218524376</v>
      </c>
      <c r="K98" s="15">
        <v>135416.16140000001</v>
      </c>
      <c r="L98" s="15">
        <v>87.321093750000003</v>
      </c>
      <c r="M98" s="15">
        <v>9.1943759969471053</v>
      </c>
      <c r="N98" s="15">
        <v>6.580248536415958</v>
      </c>
      <c r="O98" s="17">
        <v>3107.7928912121797</v>
      </c>
    </row>
    <row r="99" spans="2:29" s="15" customFormat="1" x14ac:dyDescent="0.25">
      <c r="B99" s="15" t="s">
        <v>125</v>
      </c>
      <c r="C99" s="15">
        <v>294</v>
      </c>
      <c r="D99" s="15" t="s">
        <v>123</v>
      </c>
      <c r="E99" s="15">
        <v>61</v>
      </c>
      <c r="F99" s="15">
        <v>77</v>
      </c>
      <c r="G99" s="15">
        <v>78</v>
      </c>
      <c r="H99" s="15">
        <v>2596537.146910985</v>
      </c>
      <c r="I99" s="15">
        <v>1221419.1267673979</v>
      </c>
      <c r="K99" s="15">
        <v>127001.217</v>
      </c>
      <c r="L99" s="15">
        <v>24.039062499999996</v>
      </c>
      <c r="M99" s="15">
        <v>9.2171226827010067</v>
      </c>
      <c r="N99" s="15">
        <v>5.1823937669296702</v>
      </c>
      <c r="O99" s="17">
        <v>3107.7928912121797</v>
      </c>
    </row>
    <row r="100" spans="2:29" s="15" customFormat="1" x14ac:dyDescent="0.25">
      <c r="B100" s="15" t="s">
        <v>123</v>
      </c>
      <c r="C100" s="15">
        <v>61</v>
      </c>
      <c r="D100" s="15" t="s">
        <v>127</v>
      </c>
      <c r="E100" s="15">
        <v>297</v>
      </c>
      <c r="F100" s="15">
        <v>77</v>
      </c>
      <c r="G100" s="15">
        <v>79</v>
      </c>
      <c r="H100" s="15">
        <v>766553.72438487597</v>
      </c>
      <c r="I100" s="15">
        <v>1038024.3399673445</v>
      </c>
      <c r="K100" s="15">
        <v>113696.3812</v>
      </c>
      <c r="L100" s="15">
        <v>5.859375</v>
      </c>
      <c r="M100" s="15">
        <v>11.137763462829675</v>
      </c>
      <c r="N100" s="15">
        <v>1.503964296518401</v>
      </c>
      <c r="O100" s="17">
        <v>901.90166158021395</v>
      </c>
    </row>
    <row r="101" spans="2:29" s="15" customFormat="1" x14ac:dyDescent="0.25">
      <c r="B101" s="15" t="str">
        <f>VLOOKUP(G101,NUTS_Europa!$A$2:$C$81,2,FALSE)</f>
        <v>PT17</v>
      </c>
      <c r="C101" s="15">
        <f>VLOOKUP(G101,NUTS_Europa!$A$2:$C$81,3,FALSE)</f>
        <v>297</v>
      </c>
      <c r="D101" s="15" t="str">
        <f>VLOOKUP(F101,NUTS_Europa!$A$2:$C$81,2,FALSE)</f>
        <v>FRJ1</v>
      </c>
      <c r="E101" s="15">
        <f>VLOOKUP(F101,NUTS_Europa!$A$2:$C$81,3,FALSE)</f>
        <v>1064</v>
      </c>
      <c r="F101" s="15">
        <v>66</v>
      </c>
      <c r="G101" s="15">
        <v>79</v>
      </c>
      <c r="H101" s="15">
        <v>837768.3822329595</v>
      </c>
      <c r="I101" s="15">
        <v>1280778.9720024229</v>
      </c>
      <c r="K101" s="15">
        <v>192445.7181</v>
      </c>
      <c r="L101" s="15">
        <v>36.171875</v>
      </c>
      <c r="M101" s="15">
        <v>11.272317566397785</v>
      </c>
      <c r="N101" s="15">
        <v>1.6157381970609654</v>
      </c>
      <c r="O101" s="17">
        <v>901.90166158021395</v>
      </c>
    </row>
    <row r="102" spans="2:29" s="15" customFormat="1" x14ac:dyDescent="0.25"/>
    <row r="103" spans="2:29" s="15" customFormat="1" x14ac:dyDescent="0.25">
      <c r="B103" s="15" t="s">
        <v>161</v>
      </c>
    </row>
    <row r="104" spans="2:29" s="15" customFormat="1" x14ac:dyDescent="0.25">
      <c r="B104" s="15" t="str">
        <f>B3</f>
        <v>nodo inicial</v>
      </c>
      <c r="C104" s="15" t="str">
        <f t="shared" ref="C104:I104" si="10">C3</f>
        <v>puerto O</v>
      </c>
      <c r="D104" s="15" t="str">
        <f t="shared" si="10"/>
        <v>nodo final</v>
      </c>
      <c r="E104" s="15" t="str">
        <f t="shared" si="10"/>
        <v>puerto D</v>
      </c>
      <c r="F104" s="15" t="str">
        <f t="shared" si="10"/>
        <v>Var1</v>
      </c>
      <c r="G104" s="15" t="str">
        <f t="shared" si="10"/>
        <v>Var2</v>
      </c>
      <c r="H104" s="15" t="str">
        <f t="shared" si="10"/>
        <v>Coste variable</v>
      </c>
      <c r="I104" s="15" t="str">
        <f t="shared" si="10"/>
        <v>Coste fijo</v>
      </c>
      <c r="J104" s="15" t="str">
        <f>J86</f>
        <v>Coste fijo/buque</v>
      </c>
      <c r="K104" s="15" t="str">
        <f>J3</f>
        <v>flow</v>
      </c>
      <c r="L104" s="15" t="str">
        <f>K3</f>
        <v>TiempoNav</v>
      </c>
      <c r="M104" s="15" t="str">
        <f>L3</f>
        <v>TiempoPort</v>
      </c>
      <c r="N104" s="15" t="str">
        <f>M3</f>
        <v>TiempoCD</v>
      </c>
      <c r="O104" s="15" t="str">
        <f>N3</f>
        <v>offer</v>
      </c>
      <c r="P104" s="15" t="str">
        <f>P86</f>
        <v>Tiempo C/D</v>
      </c>
      <c r="Q104" s="15" t="str">
        <f t="shared" ref="Q104:Y104" si="11">Q86</f>
        <v>Tiempo total</v>
      </c>
      <c r="R104" s="15" t="str">
        <f t="shared" si="11"/>
        <v>TEUs/buque</v>
      </c>
      <c r="S104" s="15" t="str">
        <f t="shared" si="11"/>
        <v>Coste variable</v>
      </c>
      <c r="T104" s="15" t="str">
        <f t="shared" si="11"/>
        <v>Coste fijo</v>
      </c>
      <c r="U104" s="15" t="str">
        <f t="shared" si="11"/>
        <v>Coste Total</v>
      </c>
      <c r="V104" s="15" t="str">
        <f t="shared" si="11"/>
        <v>Nodo inicial</v>
      </c>
      <c r="W104" s="15" t="str">
        <f t="shared" si="11"/>
        <v>Puerto O</v>
      </c>
      <c r="X104" s="15" t="str">
        <f t="shared" si="11"/>
        <v>Nodo final</v>
      </c>
      <c r="Y104" s="15" t="str">
        <f t="shared" si="11"/>
        <v>Puerto D</v>
      </c>
    </row>
    <row r="105" spans="2:29" s="15" customFormat="1" x14ac:dyDescent="0.25">
      <c r="B105" s="15" t="str">
        <f>VLOOKUP(F105,NUTS_Europa!$A$2:$C$81,2,FALSE)</f>
        <v>BE21</v>
      </c>
      <c r="C105" s="15">
        <f>VLOOKUP(F105,NUTS_Europa!$A$2:$C$81,3,FALSE)</f>
        <v>253</v>
      </c>
      <c r="D105" s="15" t="str">
        <f>VLOOKUP(G105,NUTS_Europa!$A$2:$C$81,2,FALSE)</f>
        <v>BE25</v>
      </c>
      <c r="E105" s="15">
        <f>VLOOKUP(G105,NUTS_Europa!$A$2:$C$81,3,FALSE)</f>
        <v>235</v>
      </c>
      <c r="F105" s="15">
        <v>1</v>
      </c>
      <c r="G105" s="15">
        <v>3</v>
      </c>
      <c r="H105" s="16">
        <v>331711.83056220633</v>
      </c>
      <c r="I105" s="16">
        <v>1202086.325134835</v>
      </c>
      <c r="J105" s="15">
        <f t="shared" si="1"/>
        <v>41451.252590856377</v>
      </c>
      <c r="K105" s="15">
        <v>135416.16140000001</v>
      </c>
      <c r="L105" s="15">
        <v>9.828125</v>
      </c>
      <c r="M105" s="15">
        <v>12.479451400305695</v>
      </c>
      <c r="N105" s="15">
        <v>3.8745493234764821</v>
      </c>
      <c r="O105" s="17">
        <v>1827.1881585640579</v>
      </c>
      <c r="P105" s="15">
        <f>N105*(R105/O105)</f>
        <v>1.5352407452122991</v>
      </c>
      <c r="Q105" s="15">
        <f>P105+M105+L105</f>
        <v>23.842817145517994</v>
      </c>
      <c r="R105" s="15">
        <v>724</v>
      </c>
      <c r="S105" s="18">
        <f t="shared" ref="S105:S110" si="12">H105*(R105/O105)</f>
        <v>131436.58150443176</v>
      </c>
      <c r="T105" s="15">
        <f>J105</f>
        <v>41451.252590856377</v>
      </c>
      <c r="U105" s="18">
        <f>T105+S105</f>
        <v>172887.83409528813</v>
      </c>
      <c r="V105" s="15" t="str">
        <f>VLOOKUP(B105,NUTS_Europa!$B$2:$F$41,5,FALSE)</f>
        <v>Prov. Antwerpen</v>
      </c>
      <c r="W105" s="15" t="str">
        <f>VLOOKUP(C105,Puertos!$N$3:$O$27,2,FALSE)</f>
        <v>Amberes</v>
      </c>
      <c r="X105" s="15" t="str">
        <f>VLOOKUP(D105,NUTS_Europa!$B$2:$F$41,5,FALSE)</f>
        <v>Prov. West-Vlaanderen</v>
      </c>
      <c r="Y105" s="15" t="str">
        <f>VLOOKUP(E105,Puertos!$N$3:$O$27,2,FALSE)</f>
        <v>Dunkerque</v>
      </c>
      <c r="Z105" s="15">
        <f>Q105/24</f>
        <v>0.99345071439658306</v>
      </c>
      <c r="AA105" s="15">
        <f>Q105+Q106+Q107+Q110</f>
        <v>102.36458063795413</v>
      </c>
      <c r="AB105" s="15">
        <f>AA105/24</f>
        <v>4.2651908599147559</v>
      </c>
      <c r="AC105" s="15">
        <f>AB105/7</f>
        <v>0.6093129799878223</v>
      </c>
    </row>
    <row r="106" spans="2:29" s="15" customFormat="1" x14ac:dyDescent="0.25">
      <c r="B106" s="15" t="s">
        <v>55</v>
      </c>
      <c r="C106" s="15">
        <v>235</v>
      </c>
      <c r="D106" s="15" t="s">
        <v>53</v>
      </c>
      <c r="E106" s="15">
        <v>253</v>
      </c>
      <c r="F106" s="15">
        <v>2</v>
      </c>
      <c r="G106" s="15">
        <v>3</v>
      </c>
      <c r="H106" s="15">
        <v>413281.16433682299</v>
      </c>
      <c r="I106" s="15">
        <v>1202086.325134835</v>
      </c>
      <c r="J106" s="15">
        <f t="shared" si="1"/>
        <v>41451.252590856377</v>
      </c>
      <c r="K106" s="15">
        <v>135416.16140000001</v>
      </c>
      <c r="L106" s="15">
        <v>9.828125</v>
      </c>
      <c r="M106" s="15">
        <v>12.479451400305695</v>
      </c>
      <c r="N106" s="15">
        <v>3.8745493234764821</v>
      </c>
      <c r="O106" s="17">
        <v>1827.1881585640579</v>
      </c>
      <c r="P106" s="15">
        <f t="shared" ref="P106:P110" si="13">N106*(R106/O106)</f>
        <v>1.5352407452122991</v>
      </c>
      <c r="Q106" s="15">
        <f t="shared" ref="Q106:Q110" si="14">P106+M106+L106</f>
        <v>23.842817145517994</v>
      </c>
      <c r="R106" s="15">
        <v>724</v>
      </c>
      <c r="S106" s="18">
        <f t="shared" si="12"/>
        <v>163757.38950443175</v>
      </c>
      <c r="T106" s="15">
        <f t="shared" ref="T106:T110" si="15">J106</f>
        <v>41451.252590856377</v>
      </c>
      <c r="U106" s="18">
        <f t="shared" ref="U106:U110" si="16">T106+S106</f>
        <v>205208.64209528812</v>
      </c>
      <c r="V106" s="15" t="str">
        <f>VLOOKUP(B106,NUTS_Europa!$B$2:$F$41,5,FALSE)</f>
        <v>Prov. West-Vlaanderen</v>
      </c>
      <c r="W106" s="15" t="str">
        <f>VLOOKUP(C106,Puertos!$N$3:$O$27,2,FALSE)</f>
        <v>Dunkerque</v>
      </c>
      <c r="X106" s="15" t="str">
        <f>VLOOKUP(D106,NUTS_Europa!$B$2:$F$41,5,FALSE)</f>
        <v>Prov. Oost-Vlaanderen</v>
      </c>
      <c r="Y106" s="15" t="str">
        <f>VLOOKUP(E106,Puertos!$N$3:$O$27,2,FALSE)</f>
        <v>Amberes</v>
      </c>
      <c r="Z106" s="15">
        <f t="shared" ref="Z106:Z110" si="17">Q106/24</f>
        <v>0.99345071439658306</v>
      </c>
    </row>
    <row r="107" spans="2:29" s="15" customFormat="1" x14ac:dyDescent="0.25">
      <c r="B107" s="15" t="s">
        <v>53</v>
      </c>
      <c r="C107" s="15">
        <v>253</v>
      </c>
      <c r="D107" s="15" t="s">
        <v>113</v>
      </c>
      <c r="E107" s="15">
        <v>218</v>
      </c>
      <c r="F107" s="15">
        <v>2</v>
      </c>
      <c r="G107" s="15">
        <v>32</v>
      </c>
      <c r="H107" s="15">
        <v>737705.10518624703</v>
      </c>
      <c r="I107" s="15">
        <v>1472503.3865831506</v>
      </c>
      <c r="J107" s="15">
        <f t="shared" si="1"/>
        <v>50775.978847694845</v>
      </c>
      <c r="K107" s="15">
        <v>198656.2873</v>
      </c>
      <c r="L107" s="15">
        <v>13.983593750000001</v>
      </c>
      <c r="M107" s="15">
        <v>11.906051159061141</v>
      </c>
      <c r="N107" s="15">
        <v>11.221322904610384</v>
      </c>
      <c r="O107" s="17">
        <v>5603.586288415795</v>
      </c>
      <c r="P107" s="15">
        <f t="shared" si="13"/>
        <v>1.4498282643979312</v>
      </c>
      <c r="Q107" s="15">
        <f t="shared" si="14"/>
        <v>27.339473173459073</v>
      </c>
      <c r="R107" s="15">
        <v>724</v>
      </c>
      <c r="S107" s="18">
        <f t="shared" si="12"/>
        <v>95313.69174397763</v>
      </c>
      <c r="T107" s="15">
        <f t="shared" si="15"/>
        <v>50775.978847694845</v>
      </c>
      <c r="U107" s="18">
        <f t="shared" si="16"/>
        <v>146089.67059167247</v>
      </c>
      <c r="V107" s="15" t="str">
        <f>VLOOKUP(B107,NUTS_Europa!$B$2:$F$41,5,FALSE)</f>
        <v>Prov. Oost-Vlaanderen</v>
      </c>
      <c r="W107" s="15" t="str">
        <f>VLOOKUP(C107,Puertos!$N$3:$O$27,2,FALSE)</f>
        <v>Amberes</v>
      </c>
      <c r="X107" s="15" t="str">
        <f>VLOOKUP(D107,NUTS_Europa!$B$2:$F$41,5,FALSE)</f>
        <v>Noord-Holland</v>
      </c>
      <c r="Y107" s="15" t="str">
        <f>VLOOKUP(E107,Puertos!$N$3:$O$27,2,FALSE)</f>
        <v>Amsterdam</v>
      </c>
      <c r="Z107" s="15">
        <f t="shared" si="17"/>
        <v>1.1391447155607948</v>
      </c>
    </row>
    <row r="108" spans="2:29" s="15" customFormat="1" x14ac:dyDescent="0.25">
      <c r="B108" s="15" t="s">
        <v>111</v>
      </c>
      <c r="C108" s="15">
        <v>218</v>
      </c>
      <c r="D108" s="15" t="s">
        <v>63</v>
      </c>
      <c r="E108" s="15">
        <v>1069</v>
      </c>
      <c r="F108" s="15">
        <v>7</v>
      </c>
      <c r="G108" s="15">
        <v>32</v>
      </c>
      <c r="H108" s="15">
        <v>613392.50072832708</v>
      </c>
      <c r="I108" s="15">
        <v>1480174.880086737</v>
      </c>
      <c r="J108" s="15">
        <f t="shared" si="1"/>
        <v>51040.513106439204</v>
      </c>
      <c r="K108" s="15">
        <v>199058.85829999999</v>
      </c>
      <c r="L108" s="15">
        <v>21.091406250000002</v>
      </c>
      <c r="M108" s="15">
        <v>9.4982405160304868</v>
      </c>
      <c r="N108" s="15">
        <v>9.3953448132184114</v>
      </c>
      <c r="O108" s="17">
        <v>5603.586288415795</v>
      </c>
      <c r="P108" s="15">
        <f t="shared" si="13"/>
        <v>1.2139064689397701</v>
      </c>
      <c r="Q108" s="15">
        <f t="shared" si="14"/>
        <v>31.803553234970259</v>
      </c>
      <c r="R108" s="15">
        <v>724</v>
      </c>
      <c r="S108" s="18">
        <f t="shared" si="12"/>
        <v>79252.13384246116</v>
      </c>
      <c r="T108" s="15">
        <f t="shared" si="15"/>
        <v>51040.513106439204</v>
      </c>
      <c r="U108" s="18">
        <f t="shared" si="16"/>
        <v>130292.64694890036</v>
      </c>
      <c r="V108" s="15" t="str">
        <f>VLOOKUP(B108,NUTS_Europa!$B$2:$F$41,5,FALSE)</f>
        <v>Friesland (NL)</v>
      </c>
      <c r="W108" s="15" t="str">
        <f>VLOOKUP(C108,Puertos!$N$3:$O$27,2,FALSE)</f>
        <v>Amsterdam</v>
      </c>
      <c r="X108" s="15" t="str">
        <f>VLOOKUP(D108,NUTS_Europa!$B$2:$F$41,5,FALSE)</f>
        <v>Lüneburg</v>
      </c>
      <c r="Y108" s="15" t="str">
        <f>VLOOKUP(E108,Puertos!$N$3:$O$27,2,FALSE)</f>
        <v>Hamburgo</v>
      </c>
      <c r="Z108" s="15">
        <f t="shared" si="17"/>
        <v>1.3251480514570941</v>
      </c>
    </row>
    <row r="109" spans="2:29" s="15" customFormat="1" x14ac:dyDescent="0.25">
      <c r="B109" s="15" t="s">
        <v>63</v>
      </c>
      <c r="C109" s="15">
        <v>1069</v>
      </c>
      <c r="D109" s="15" t="s">
        <v>113</v>
      </c>
      <c r="E109" s="15">
        <v>218</v>
      </c>
      <c r="F109" s="15">
        <v>7</v>
      </c>
      <c r="G109" s="15">
        <v>31</v>
      </c>
      <c r="H109" s="15">
        <v>1479371.2860987328</v>
      </c>
      <c r="I109" s="15">
        <v>1480174.880086737</v>
      </c>
      <c r="J109" s="15">
        <f t="shared" si="1"/>
        <v>51040.513106439204</v>
      </c>
      <c r="K109" s="15">
        <v>163171.4883</v>
      </c>
      <c r="L109" s="15">
        <v>21.091406250000002</v>
      </c>
      <c r="M109" s="15">
        <v>9.4982405160304868</v>
      </c>
      <c r="N109" s="15">
        <v>9.3953448132184114</v>
      </c>
      <c r="O109" s="17">
        <v>5603.586288415795</v>
      </c>
      <c r="P109" s="15">
        <f t="shared" si="13"/>
        <v>1.2139064689397701</v>
      </c>
      <c r="Q109" s="15">
        <f t="shared" si="14"/>
        <v>31.803553234970259</v>
      </c>
      <c r="R109" s="15">
        <v>724</v>
      </c>
      <c r="S109" s="18">
        <f t="shared" si="12"/>
        <v>191139.16624246116</v>
      </c>
      <c r="T109" s="15">
        <f t="shared" si="15"/>
        <v>51040.513106439204</v>
      </c>
      <c r="U109" s="18">
        <f t="shared" si="16"/>
        <v>242179.67934890036</v>
      </c>
      <c r="V109" s="15" t="str">
        <f>VLOOKUP(B109,NUTS_Europa!$B$2:$F$41,5,FALSE)</f>
        <v>Lüneburg</v>
      </c>
      <c r="W109" s="15" t="str">
        <f>VLOOKUP(C109,Puertos!$N$3:$O$27,2,FALSE)</f>
        <v>Hamburgo</v>
      </c>
      <c r="X109" s="15" t="str">
        <f>VLOOKUP(D109,NUTS_Europa!$B$2:$F$41,5,FALSE)</f>
        <v>Noord-Holland</v>
      </c>
      <c r="Y109" s="15" t="str">
        <f>VLOOKUP(E109,Puertos!$N$3:$O$27,2,FALSE)</f>
        <v>Amsterdam</v>
      </c>
      <c r="Z109" s="15">
        <f t="shared" si="17"/>
        <v>1.3251480514570941</v>
      </c>
    </row>
    <row r="110" spans="2:29" s="15" customFormat="1" x14ac:dyDescent="0.25">
      <c r="B110" s="15" t="str">
        <f>VLOOKUP(G110,NUTS_Europa!$A$2:$C$81,2,FALSE)</f>
        <v>NL12</v>
      </c>
      <c r="C110" s="15">
        <f>VLOOKUP(G110,NUTS_Europa!$A$2:$C$81,3,FALSE)</f>
        <v>218</v>
      </c>
      <c r="D110" s="15" t="str">
        <f>VLOOKUP(F110,NUTS_Europa!$A$2:$C$81,2,FALSE)</f>
        <v>BE21</v>
      </c>
      <c r="E110" s="15">
        <f>VLOOKUP(F110,NUTS_Europa!$A$2:$C$81,3,FALSE)</f>
        <v>253</v>
      </c>
      <c r="F110" s="15">
        <v>1</v>
      </c>
      <c r="G110" s="15">
        <v>31</v>
      </c>
      <c r="H110" s="15">
        <v>1353528.5914691947</v>
      </c>
      <c r="I110" s="15">
        <v>1472503.3865831506</v>
      </c>
      <c r="J110" s="15">
        <f t="shared" si="1"/>
        <v>50775.978847694845</v>
      </c>
      <c r="K110" s="15">
        <v>114203.5226</v>
      </c>
      <c r="L110" s="15">
        <v>13.983593750000001</v>
      </c>
      <c r="M110" s="15">
        <v>11.906051159061141</v>
      </c>
      <c r="N110" s="15">
        <v>11.221322904610384</v>
      </c>
      <c r="O110" s="17">
        <v>5603.586288415795</v>
      </c>
      <c r="P110" s="15">
        <f t="shared" si="13"/>
        <v>1.4498282643979312</v>
      </c>
      <c r="Q110" s="15">
        <f t="shared" si="14"/>
        <v>27.339473173459073</v>
      </c>
      <c r="R110" s="15">
        <v>724</v>
      </c>
      <c r="S110" s="18">
        <f t="shared" si="12"/>
        <v>174879.91614397761</v>
      </c>
      <c r="T110" s="15">
        <f t="shared" si="15"/>
        <v>50775.978847694845</v>
      </c>
      <c r="U110" s="18">
        <f t="shared" si="16"/>
        <v>225655.89499167245</v>
      </c>
      <c r="V110" s="15" t="str">
        <f>VLOOKUP(B110,NUTS_Europa!$B$2:$F$41,5,FALSE)</f>
        <v>Friesland (NL)</v>
      </c>
      <c r="W110" s="15" t="str">
        <f>VLOOKUP(C110,Puertos!$N$3:$O$27,2,FALSE)</f>
        <v>Amsterdam</v>
      </c>
      <c r="X110" s="15" t="str">
        <f>VLOOKUP(D110,NUTS_Europa!$B$2:$F$41,5,FALSE)</f>
        <v>Prov. Antwerpen</v>
      </c>
      <c r="Y110" s="15" t="str">
        <f>VLOOKUP(E110,Puertos!$N$3:$O$27,2,FALSE)</f>
        <v>Amberes</v>
      </c>
      <c r="Z110" s="15">
        <f t="shared" si="17"/>
        <v>1.1391447155607948</v>
      </c>
    </row>
    <row r="111" spans="2:29" s="15" customFormat="1" x14ac:dyDescent="0.25"/>
    <row r="112" spans="2:29" s="15" customFormat="1" x14ac:dyDescent="0.25">
      <c r="B112" s="15" t="s">
        <v>162</v>
      </c>
    </row>
    <row r="113" spans="2:29" s="15" customFormat="1" x14ac:dyDescent="0.25">
      <c r="B113" s="15" t="str">
        <f>B104</f>
        <v>nodo inicial</v>
      </c>
      <c r="C113" s="15" t="str">
        <f t="shared" ref="C113:I113" si="18">C104</f>
        <v>puerto O</v>
      </c>
      <c r="D113" s="15" t="str">
        <f t="shared" si="18"/>
        <v>nodo final</v>
      </c>
      <c r="E113" s="15" t="str">
        <f t="shared" si="18"/>
        <v>puerto D</v>
      </c>
      <c r="F113" s="15" t="str">
        <f t="shared" si="18"/>
        <v>Var1</v>
      </c>
      <c r="G113" s="15" t="str">
        <f t="shared" si="18"/>
        <v>Var2</v>
      </c>
      <c r="H113" s="15" t="str">
        <f t="shared" si="18"/>
        <v>Coste variable</v>
      </c>
      <c r="I113" s="15" t="str">
        <f t="shared" si="18"/>
        <v>Coste fijo</v>
      </c>
      <c r="J113" s="15" t="str">
        <f t="shared" ref="J113:P113" si="19">J104</f>
        <v>Coste fijo/buque</v>
      </c>
      <c r="K113" s="15" t="str">
        <f t="shared" si="19"/>
        <v>flow</v>
      </c>
      <c r="L113" s="15" t="str">
        <f t="shared" si="19"/>
        <v>TiempoNav</v>
      </c>
      <c r="M113" s="15" t="str">
        <f t="shared" si="19"/>
        <v>TiempoPort</v>
      </c>
      <c r="N113" s="15" t="str">
        <f t="shared" si="19"/>
        <v>TiempoCD</v>
      </c>
      <c r="O113" s="15" t="str">
        <f t="shared" si="19"/>
        <v>offer</v>
      </c>
      <c r="P113" s="15" t="str">
        <f t="shared" si="19"/>
        <v>Tiempo C/D</v>
      </c>
      <c r="Q113" s="15" t="str">
        <f t="shared" ref="Q113:Y113" si="20">Q104</f>
        <v>Tiempo total</v>
      </c>
      <c r="R113" s="15" t="str">
        <f t="shared" si="20"/>
        <v>TEUs/buque</v>
      </c>
      <c r="S113" s="15" t="str">
        <f t="shared" si="20"/>
        <v>Coste variable</v>
      </c>
      <c r="T113" s="15" t="str">
        <f t="shared" si="20"/>
        <v>Coste fijo</v>
      </c>
      <c r="U113" s="15" t="str">
        <f t="shared" si="20"/>
        <v>Coste Total</v>
      </c>
      <c r="V113" s="15" t="str">
        <f t="shared" si="20"/>
        <v>Nodo inicial</v>
      </c>
      <c r="W113" s="15" t="str">
        <f t="shared" si="20"/>
        <v>Puerto O</v>
      </c>
      <c r="X113" s="15" t="str">
        <f t="shared" si="20"/>
        <v>Nodo final</v>
      </c>
      <c r="Y113" s="15" t="str">
        <f t="shared" si="20"/>
        <v>Puerto D</v>
      </c>
    </row>
    <row r="114" spans="2:29" s="15" customFormat="1" x14ac:dyDescent="0.25">
      <c r="B114" s="15" t="str">
        <f>VLOOKUP(F114,NUTS_Europa!$A$2:$C$81,2,FALSE)</f>
        <v>ES61</v>
      </c>
      <c r="C114" s="15">
        <f>VLOOKUP(F114,NUTS_Europa!$A$2:$C$81,3,FALSE)</f>
        <v>61</v>
      </c>
      <c r="D114" s="15" t="str">
        <f>VLOOKUP(G114,NUTS_Europa!$A$2:$C$81,2,FALSE)</f>
        <v>FRG0</v>
      </c>
      <c r="E114" s="15">
        <f>VLOOKUP(G114,NUTS_Europa!$A$2:$C$81,3,FALSE)</f>
        <v>282</v>
      </c>
      <c r="F114" s="15">
        <v>17</v>
      </c>
      <c r="G114" s="15">
        <v>22</v>
      </c>
      <c r="H114" s="15">
        <v>549424.54674912535</v>
      </c>
      <c r="I114" s="15">
        <v>1625433.652136506</v>
      </c>
      <c r="J114" s="15">
        <f t="shared" si="1"/>
        <v>56049.436280569171</v>
      </c>
      <c r="K114" s="15">
        <v>115262.5922</v>
      </c>
      <c r="L114" s="15">
        <v>82.17468749999999</v>
      </c>
      <c r="M114" s="15">
        <v>14.296627839883058</v>
      </c>
      <c r="N114" s="15">
        <v>1.6837797470353024</v>
      </c>
      <c r="O114" s="17">
        <v>844.67442029400002</v>
      </c>
      <c r="P114" s="15">
        <f>N114*(R114/O114)</f>
        <v>1.3096682783612072</v>
      </c>
      <c r="Q114" s="15">
        <f>P114+M114+L114</f>
        <v>97.78098361824425</v>
      </c>
      <c r="R114" s="15">
        <v>657</v>
      </c>
      <c r="S114" s="15">
        <f>H114*(R114/O114)</f>
        <v>427350.37138751562</v>
      </c>
      <c r="T114" s="15">
        <f>3*J114</f>
        <v>168148.30884170751</v>
      </c>
      <c r="U114" s="15">
        <f>T114+S114</f>
        <v>595498.6802292231</v>
      </c>
      <c r="V114" s="15" t="str">
        <f>VLOOKUP(B114,NUTS_Europa!$B$2:$F$41,5,FALSE)</f>
        <v>Andalucía</v>
      </c>
      <c r="W114" s="15" t="str">
        <f>VLOOKUP(C114,Puertos!$N$3:$O$27,2,FALSE)</f>
        <v>Algeciras</v>
      </c>
      <c r="X114" s="15" t="str">
        <f>VLOOKUP(D114,NUTS_Europa!$B$2:$F$41,5,FALSE)</f>
        <v>Pays de la Loire</v>
      </c>
      <c r="Y114" s="15" t="str">
        <f>VLOOKUP(E114,Puertos!$N$3:$O$27,2,FALSE)</f>
        <v>Saint Nazaire</v>
      </c>
      <c r="Z114" s="15">
        <f>Q114/24</f>
        <v>4.0742076507601768</v>
      </c>
      <c r="AA114" s="15">
        <f>Q114+Q115+Q116+Q121</f>
        <v>427.27966797882874</v>
      </c>
      <c r="AB114" s="15">
        <f>AA114/24</f>
        <v>17.803319499117865</v>
      </c>
      <c r="AC114" s="15">
        <f>AB114/7</f>
        <v>2.5433313570168381</v>
      </c>
    </row>
    <row r="115" spans="2:29" s="15" customFormat="1" x14ac:dyDescent="0.25">
      <c r="B115" s="15" t="str">
        <f>VLOOKUP(G115,NUTS_Europa!$A$2:$C$81,2,FALSE)</f>
        <v>FRG0</v>
      </c>
      <c r="C115" s="15">
        <f>VLOOKUP(G115,NUTS_Europa!$A$2:$C$81,3,FALSE)</f>
        <v>282</v>
      </c>
      <c r="D115" s="15" t="str">
        <f>VLOOKUP(F115,NUTS_Europa!$A$2:$C$81,2,FALSE)</f>
        <v>ES62</v>
      </c>
      <c r="E115" s="15">
        <f>VLOOKUP(F115,NUTS_Europa!$A$2:$C$81,3,FALSE)</f>
        <v>1064</v>
      </c>
      <c r="F115" s="15">
        <v>18</v>
      </c>
      <c r="G115" s="15">
        <v>22</v>
      </c>
      <c r="H115" s="15">
        <v>526383.48399062979</v>
      </c>
      <c r="I115" s="15">
        <v>1773595.2187059238</v>
      </c>
      <c r="J115" s="15">
        <f t="shared" si="1"/>
        <v>61158.455817445647</v>
      </c>
      <c r="K115" s="15">
        <v>135416.16140000001</v>
      </c>
      <c r="L115" s="15">
        <v>98.20460937499999</v>
      </c>
      <c r="M115" s="15">
        <v>14.431181943451168</v>
      </c>
      <c r="N115" s="15">
        <v>1.7884613976704395</v>
      </c>
      <c r="O115" s="17">
        <v>844.67442029400002</v>
      </c>
      <c r="P115" s="15">
        <f t="shared" ref="P115:P121" si="21">N115*(R115/O115)</f>
        <v>1.3910911826363797</v>
      </c>
      <c r="Q115" s="15">
        <f t="shared" ref="Q115:Q121" si="22">P115+M115+L115</f>
        <v>114.02688250108754</v>
      </c>
      <c r="R115" s="15">
        <v>657</v>
      </c>
      <c r="S115" s="15">
        <f t="shared" ref="S115:S121" si="23">H115*(R115/O115)</f>
        <v>409428.69900271366</v>
      </c>
      <c r="T115" s="15">
        <f t="shared" ref="T115:T121" si="24">3*J115</f>
        <v>183475.36745233694</v>
      </c>
      <c r="U115" s="15">
        <f t="shared" ref="U115:U121" si="25">T115+S115</f>
        <v>592904.0664550506</v>
      </c>
      <c r="V115" s="15" t="str">
        <f>VLOOKUP(B115,NUTS_Europa!$B$2:$F$41,5,FALSE)</f>
        <v>Pays de la Loire</v>
      </c>
      <c r="W115" s="15" t="str">
        <f>VLOOKUP(C115,Puertos!$N$3:$O$27,2,FALSE)</f>
        <v>Saint Nazaire</v>
      </c>
      <c r="X115" s="15" t="str">
        <f>VLOOKUP(D115,NUTS_Europa!$B$2:$F$41,5,FALSE)</f>
        <v>Región de Murcia</v>
      </c>
      <c r="Y115" s="15" t="str">
        <f>VLOOKUP(E115,Puertos!$N$3:$O$27,2,FALSE)</f>
        <v>Valencia</v>
      </c>
      <c r="Z115" s="15">
        <f t="shared" ref="Z115:Z121" si="26">Q115/24</f>
        <v>4.7511201042119806</v>
      </c>
    </row>
    <row r="116" spans="2:29" s="15" customFormat="1" x14ac:dyDescent="0.25">
      <c r="B116" s="15" t="str">
        <f>VLOOKUP(F116,NUTS_Europa!$A$2:$C$81,2,FALSE)</f>
        <v>ES62</v>
      </c>
      <c r="C116" s="15">
        <f>VLOOKUP(F116,NUTS_Europa!$A$2:$C$81,3,FALSE)</f>
        <v>1064</v>
      </c>
      <c r="D116" s="15" t="str">
        <f>VLOOKUP(G116,NUTS_Europa!$A$2:$C$81,2,FALSE)</f>
        <v>FRH0</v>
      </c>
      <c r="E116" s="15">
        <f>VLOOKUP(G116,NUTS_Europa!$A$2:$C$81,3,FALSE)</f>
        <v>283</v>
      </c>
      <c r="F116" s="15">
        <v>18</v>
      </c>
      <c r="G116" s="15">
        <v>23</v>
      </c>
      <c r="H116" s="15">
        <v>1663171.2293953132</v>
      </c>
      <c r="I116" s="15">
        <v>1802149.3429585781</v>
      </c>
      <c r="J116" s="15">
        <f t="shared" si="1"/>
        <v>62143.080791675107</v>
      </c>
      <c r="K116" s="15">
        <v>154854.3009</v>
      </c>
      <c r="L116" s="15">
        <v>110.98640624999999</v>
      </c>
      <c r="M116" s="15">
        <v>10.931827326664152</v>
      </c>
      <c r="N116" s="15">
        <v>4.3658215095640056</v>
      </c>
      <c r="O116" s="17">
        <v>2344.8291721377705</v>
      </c>
      <c r="P116" s="15">
        <f t="shared" si="21"/>
        <v>1.3480106826044826</v>
      </c>
      <c r="Q116" s="15">
        <f t="shared" si="22"/>
        <v>123.26624425926862</v>
      </c>
      <c r="R116" s="15">
        <v>724</v>
      </c>
      <c r="S116" s="15">
        <f t="shared" si="23"/>
        <v>513528.22814994294</v>
      </c>
      <c r="T116" s="15">
        <f t="shared" si="24"/>
        <v>186429.24237502532</v>
      </c>
      <c r="U116" s="15">
        <f t="shared" si="25"/>
        <v>699957.47052496823</v>
      </c>
      <c r="V116" s="15" t="str">
        <f>VLOOKUP(B116,NUTS_Europa!$B$2:$F$41,5,FALSE)</f>
        <v>Región de Murcia</v>
      </c>
      <c r="W116" s="15" t="str">
        <f>VLOOKUP(C116,Puertos!$N$3:$O$27,2,FALSE)</f>
        <v>Valencia</v>
      </c>
      <c r="X116" s="15" t="str">
        <f>VLOOKUP(D116,NUTS_Europa!$B$2:$F$41,5,FALSE)</f>
        <v>Bretagne</v>
      </c>
      <c r="Y116" s="15" t="str">
        <f>VLOOKUP(E116,Puertos!$N$3:$O$27,2,FALSE)</f>
        <v>La Rochelle</v>
      </c>
      <c r="Z116" s="15">
        <f t="shared" si="26"/>
        <v>5.1360935108028594</v>
      </c>
    </row>
    <row r="117" spans="2:29" s="15" customFormat="1" x14ac:dyDescent="0.25">
      <c r="B117" s="15" t="str">
        <f>VLOOKUP(G117,NUTS_Europa!$A$2:$C$81,2,FALSE)</f>
        <v>FRH0</v>
      </c>
      <c r="C117" s="15">
        <f>VLOOKUP(G117,NUTS_Europa!$A$2:$C$81,3,FALSE)</f>
        <v>283</v>
      </c>
      <c r="D117" s="15" t="str">
        <f>VLOOKUP(F117,NUTS_Europa!$A$2:$C$81,2,FALSE)</f>
        <v>FRD2</v>
      </c>
      <c r="E117" s="15">
        <f>VLOOKUP(F117,NUTS_Europa!$A$2:$C$81,3,FALSE)</f>
        <v>269</v>
      </c>
      <c r="F117" s="15">
        <v>20</v>
      </c>
      <c r="G117" s="15">
        <v>23</v>
      </c>
      <c r="H117" s="15">
        <v>1121893.4071370778</v>
      </c>
      <c r="I117" s="15">
        <v>1478545.2646524054</v>
      </c>
      <c r="J117" s="15">
        <f t="shared" si="1"/>
        <v>50984.3194707726</v>
      </c>
      <c r="K117" s="15">
        <v>159445.52859999999</v>
      </c>
      <c r="L117" s="15">
        <v>36.171875</v>
      </c>
      <c r="M117" s="15">
        <v>10.852266779358086</v>
      </c>
      <c r="N117" s="15">
        <v>5.1299048083670664</v>
      </c>
      <c r="O117" s="17">
        <v>2344.8291721377705</v>
      </c>
      <c r="P117" s="15">
        <f t="shared" si="21"/>
        <v>1.5839324780626436</v>
      </c>
      <c r="Q117" s="15">
        <f t="shared" si="22"/>
        <v>48.608074257420725</v>
      </c>
      <c r="R117" s="15">
        <v>724</v>
      </c>
      <c r="S117" s="15">
        <f t="shared" si="23"/>
        <v>346400.85359681823</v>
      </c>
      <c r="T117" s="15">
        <f t="shared" si="24"/>
        <v>152952.95841231779</v>
      </c>
      <c r="U117" s="15">
        <f t="shared" si="25"/>
        <v>499353.81200913602</v>
      </c>
      <c r="V117" s="15" t="str">
        <f>VLOOKUP(B117,NUTS_Europa!$B$2:$F$41,5,FALSE)</f>
        <v>Bretagne</v>
      </c>
      <c r="W117" s="15" t="str">
        <f>VLOOKUP(C117,Puertos!$N$3:$O$27,2,FALSE)</f>
        <v>La Rochelle</v>
      </c>
      <c r="X117" s="15" t="str">
        <f>VLOOKUP(D117,NUTS_Europa!$B$2:$F$41,5,FALSE)</f>
        <v xml:space="preserve">Haute-Normandie </v>
      </c>
      <c r="Y117" s="15" t="str">
        <f>VLOOKUP(E117,Puertos!$N$3:$O$27,2,FALSE)</f>
        <v>Le Havre</v>
      </c>
      <c r="Z117" s="15">
        <f t="shared" si="26"/>
        <v>2.0253364273925301</v>
      </c>
    </row>
    <row r="118" spans="2:29" s="15" customFormat="1" x14ac:dyDescent="0.25">
      <c r="B118" s="15" t="str">
        <f>VLOOKUP(F118,NUTS_Europa!$A$2:$C$81,2,FALSE)</f>
        <v>FRD2</v>
      </c>
      <c r="C118" s="15">
        <f>VLOOKUP(F118,NUTS_Europa!$A$2:$C$81,3,FALSE)</f>
        <v>269</v>
      </c>
      <c r="D118" s="15" t="str">
        <f>VLOOKUP(G118,NUTS_Europa!$A$2:$C$81,2,FALSE)</f>
        <v>FRI3</v>
      </c>
      <c r="E118" s="15">
        <f>VLOOKUP(G118,NUTS_Europa!$A$2:$C$81,3,FALSE)</f>
        <v>283</v>
      </c>
      <c r="F118" s="15">
        <v>20</v>
      </c>
      <c r="G118" s="15">
        <v>25</v>
      </c>
      <c r="H118" s="15">
        <v>553862.05743046093</v>
      </c>
      <c r="I118" s="15">
        <v>1478545.2646524054</v>
      </c>
      <c r="J118" s="15">
        <f t="shared" si="1"/>
        <v>50984.3194707726</v>
      </c>
      <c r="K118" s="15">
        <v>141512.31529999999</v>
      </c>
      <c r="L118" s="15">
        <v>36.171875</v>
      </c>
      <c r="M118" s="15">
        <v>10.852266779358086</v>
      </c>
      <c r="N118" s="15">
        <v>5.1299048083670664</v>
      </c>
      <c r="O118" s="17">
        <v>2344.8291721377705</v>
      </c>
      <c r="P118" s="15">
        <f t="shared" si="21"/>
        <v>1.5839324780626436</v>
      </c>
      <c r="Q118" s="15">
        <f t="shared" si="22"/>
        <v>48.608074257420725</v>
      </c>
      <c r="R118" s="15">
        <v>724</v>
      </c>
      <c r="S118" s="15">
        <f t="shared" si="23"/>
        <v>171012.93959681818</v>
      </c>
      <c r="T118" s="15">
        <f t="shared" si="24"/>
        <v>152952.95841231779</v>
      </c>
      <c r="U118" s="15">
        <f t="shared" si="25"/>
        <v>323965.89800913597</v>
      </c>
      <c r="V118" s="15" t="str">
        <f>VLOOKUP(B118,NUTS_Europa!$B$2:$F$41,5,FALSE)</f>
        <v xml:space="preserve">Haute-Normandie </v>
      </c>
      <c r="W118" s="15" t="str">
        <f>VLOOKUP(C118,Puertos!$N$3:$O$27,2,FALSE)</f>
        <v>Le Havre</v>
      </c>
      <c r="X118" s="15" t="str">
        <f>VLOOKUP(D118,NUTS_Europa!$B$2:$F$41,5,FALSE)</f>
        <v>Poitou-Charentes</v>
      </c>
      <c r="Y118" s="15" t="str">
        <f>VLOOKUP(E118,Puertos!$N$3:$O$27,2,FALSE)</f>
        <v>La Rochelle</v>
      </c>
      <c r="Z118" s="15">
        <f t="shared" si="26"/>
        <v>2.0253364273925301</v>
      </c>
    </row>
    <row r="119" spans="2:29" s="15" customFormat="1" x14ac:dyDescent="0.25">
      <c r="B119" s="15" t="str">
        <f>VLOOKUP(G119,NUTS_Europa!$A$2:$C$81,2,FALSE)</f>
        <v>FRI3</v>
      </c>
      <c r="C119" s="15">
        <f>VLOOKUP(G119,NUTS_Europa!$A$2:$C$81,3,FALSE)</f>
        <v>283</v>
      </c>
      <c r="D119" s="15" t="str">
        <f>VLOOKUP(F119,NUTS_Europa!$A$2:$C$81,2,FALSE)</f>
        <v>FRE1</v>
      </c>
      <c r="E119" s="15">
        <f>VLOOKUP(F119,NUTS_Europa!$A$2:$C$81,3,FALSE)</f>
        <v>220</v>
      </c>
      <c r="F119" s="15">
        <v>21</v>
      </c>
      <c r="G119" s="15">
        <v>25</v>
      </c>
      <c r="H119" s="15">
        <v>682741.67315716413</v>
      </c>
      <c r="I119" s="15">
        <v>1350607.7308114362</v>
      </c>
      <c r="J119" s="15">
        <f t="shared" si="1"/>
        <v>46572.680372808143</v>
      </c>
      <c r="K119" s="15">
        <v>117061.7148</v>
      </c>
      <c r="L119" s="15">
        <v>47.030468749999997</v>
      </c>
      <c r="M119" s="15">
        <v>11.148353979325694</v>
      </c>
      <c r="N119" s="15">
        <v>4.6241977468619879</v>
      </c>
      <c r="O119" s="17">
        <v>2344.8291721377705</v>
      </c>
      <c r="P119" s="15">
        <f t="shared" si="21"/>
        <v>1.4277880915631036</v>
      </c>
      <c r="Q119" s="15">
        <f t="shared" si="22"/>
        <v>59.606610820888797</v>
      </c>
      <c r="R119" s="15">
        <v>724</v>
      </c>
      <c r="S119" s="15">
        <f t="shared" si="23"/>
        <v>210806.38932649032</v>
      </c>
      <c r="T119" s="15">
        <f t="shared" si="24"/>
        <v>139718.04111842444</v>
      </c>
      <c r="U119" s="15">
        <f t="shared" si="25"/>
        <v>350524.43044491473</v>
      </c>
      <c r="V119" s="15" t="str">
        <f>VLOOKUP(B119,NUTS_Europa!$B$2:$F$41,5,FALSE)</f>
        <v>Poitou-Charentes</v>
      </c>
      <c r="W119" s="15" t="str">
        <f>VLOOKUP(C119,Puertos!$N$3:$O$27,2,FALSE)</f>
        <v>La Rochelle</v>
      </c>
      <c r="X119" s="15" t="str">
        <f>VLOOKUP(D119,NUTS_Europa!$B$2:$F$41,5,FALSE)</f>
        <v>Nord-Pas de Calais</v>
      </c>
      <c r="Y119" s="15" t="str">
        <f>VLOOKUP(E119,Puertos!$N$3:$O$27,2,FALSE)</f>
        <v>Zeebrugge</v>
      </c>
      <c r="Z119" s="15">
        <f t="shared" si="26"/>
        <v>2.4836087842037</v>
      </c>
    </row>
    <row r="120" spans="2:29" s="15" customFormat="1" x14ac:dyDescent="0.25">
      <c r="B120" s="15" t="str">
        <f>VLOOKUP(F120,NUTS_Europa!$A$2:$C$81,2,FALSE)</f>
        <v>FRE1</v>
      </c>
      <c r="C120" s="15">
        <f>VLOOKUP(F120,NUTS_Europa!$A$2:$C$81,3,FALSE)</f>
        <v>220</v>
      </c>
      <c r="D120" s="15" t="str">
        <f>VLOOKUP(G120,NUTS_Europa!$A$2:$C$81,2,FALSE)</f>
        <v>FRI1</v>
      </c>
      <c r="E120" s="15">
        <f>VLOOKUP(G120,NUTS_Europa!$A$2:$C$81,3,FALSE)</f>
        <v>283</v>
      </c>
      <c r="F120" s="15">
        <v>21</v>
      </c>
      <c r="G120" s="15">
        <v>24</v>
      </c>
      <c r="H120" s="15">
        <v>1053732.3378706998</v>
      </c>
      <c r="I120" s="15">
        <v>1350607.7308114362</v>
      </c>
      <c r="J120" s="15">
        <f t="shared" si="1"/>
        <v>46572.680372808143</v>
      </c>
      <c r="K120" s="15">
        <v>123840.01519999999</v>
      </c>
      <c r="L120" s="15">
        <v>47.030468749999997</v>
      </c>
      <c r="M120" s="15">
        <v>11.148353979325694</v>
      </c>
      <c r="N120" s="15">
        <v>4.6241977468619879</v>
      </c>
      <c r="O120" s="17">
        <v>2344.8291721377705</v>
      </c>
      <c r="P120" s="15">
        <f t="shared" si="21"/>
        <v>1.4277880915631036</v>
      </c>
      <c r="Q120" s="15">
        <f t="shared" si="22"/>
        <v>59.606610820888797</v>
      </c>
      <c r="R120" s="15">
        <v>724</v>
      </c>
      <c r="S120" s="15">
        <f t="shared" si="23"/>
        <v>325355.13532649039</v>
      </c>
      <c r="T120" s="15">
        <f t="shared" si="24"/>
        <v>139718.04111842444</v>
      </c>
      <c r="U120" s="15">
        <f t="shared" si="25"/>
        <v>465073.17644491483</v>
      </c>
      <c r="V120" s="15" t="str">
        <f>VLOOKUP(B120,NUTS_Europa!$B$2:$F$41,5,FALSE)</f>
        <v>Nord-Pas de Calais</v>
      </c>
      <c r="W120" s="15" t="str">
        <f>VLOOKUP(C120,Puertos!$N$3:$O$27,2,FALSE)</f>
        <v>Zeebrugge</v>
      </c>
      <c r="X120" s="15" t="str">
        <f>VLOOKUP(D120,NUTS_Europa!$B$2:$F$41,5,FALSE)</f>
        <v>Aquitaine</v>
      </c>
      <c r="Y120" s="15" t="str">
        <f>VLOOKUP(E120,Puertos!$N$3:$O$27,2,FALSE)</f>
        <v>La Rochelle</v>
      </c>
      <c r="Z120" s="15">
        <f t="shared" si="26"/>
        <v>2.4836087842037</v>
      </c>
    </row>
    <row r="121" spans="2:29" s="15" customFormat="1" x14ac:dyDescent="0.25">
      <c r="B121" s="15" t="str">
        <f>VLOOKUP(G121,NUTS_Europa!$A$2:$C$81,2,FALSE)</f>
        <v>FRI1</v>
      </c>
      <c r="C121" s="15">
        <f>VLOOKUP(G121,NUTS_Europa!$A$2:$C$81,3,FALSE)</f>
        <v>283</v>
      </c>
      <c r="D121" s="15" t="str">
        <f>VLOOKUP(F121,NUTS_Europa!$A$2:$C$81,2,FALSE)</f>
        <v>ES61</v>
      </c>
      <c r="E121" s="15">
        <f>VLOOKUP(F121,NUTS_Europa!$A$2:$C$81,3,FALSE)</f>
        <v>61</v>
      </c>
      <c r="F121" s="15">
        <v>17</v>
      </c>
      <c r="G121" s="15">
        <v>24</v>
      </c>
      <c r="H121" s="15">
        <v>1530306.0302297978</v>
      </c>
      <c r="I121" s="15">
        <v>1555955.1869862771</v>
      </c>
      <c r="J121" s="15">
        <f t="shared" si="1"/>
        <v>53653.627137457828</v>
      </c>
      <c r="K121" s="15">
        <v>163029.68049999999</v>
      </c>
      <c r="L121" s="15">
        <v>80.150000000000006</v>
      </c>
      <c r="M121" s="15">
        <v>10.797273223096042</v>
      </c>
      <c r="N121" s="15">
        <v>4.075223638598092</v>
      </c>
      <c r="O121" s="17">
        <v>2344.8291721377705</v>
      </c>
      <c r="P121" s="15">
        <f t="shared" si="21"/>
        <v>1.2582843771322989</v>
      </c>
      <c r="Q121" s="15">
        <f t="shared" si="22"/>
        <v>92.205557600228346</v>
      </c>
      <c r="R121" s="15">
        <v>724</v>
      </c>
      <c r="S121" s="15">
        <f t="shared" si="23"/>
        <v>472504.1717543407</v>
      </c>
      <c r="T121" s="15">
        <f t="shared" si="24"/>
        <v>160960.88141237348</v>
      </c>
      <c r="U121" s="15">
        <f t="shared" si="25"/>
        <v>633465.05316671415</v>
      </c>
      <c r="V121" s="15" t="str">
        <f>VLOOKUP(B121,NUTS_Europa!$B$2:$F$41,5,FALSE)</f>
        <v>Aquitaine</v>
      </c>
      <c r="W121" s="15" t="str">
        <f>VLOOKUP(C121,Puertos!$N$3:$O$27,2,FALSE)</f>
        <v>La Rochelle</v>
      </c>
      <c r="X121" s="15" t="str">
        <f>VLOOKUP(D121,NUTS_Europa!$B$2:$F$41,5,FALSE)</f>
        <v>Andalucía</v>
      </c>
      <c r="Y121" s="15" t="str">
        <f>VLOOKUP(E121,Puertos!$N$3:$O$27,2,FALSE)</f>
        <v>Algeciras</v>
      </c>
      <c r="Z121" s="15">
        <f t="shared" si="26"/>
        <v>3.8418982333428477</v>
      </c>
    </row>
    <row r="122" spans="2:29" s="15" customFormat="1" x14ac:dyDescent="0.25"/>
    <row r="123" spans="2:29" s="15" customFormat="1" x14ac:dyDescent="0.25">
      <c r="B123" s="15" t="s">
        <v>163</v>
      </c>
    </row>
    <row r="124" spans="2:29" s="15" customFormat="1" x14ac:dyDescent="0.25">
      <c r="B124" s="15" t="str">
        <f>B104</f>
        <v>nodo inicial</v>
      </c>
      <c r="C124" s="15" t="str">
        <f t="shared" ref="C124:I124" si="27">C104</f>
        <v>puerto O</v>
      </c>
      <c r="D124" s="15" t="str">
        <f t="shared" si="27"/>
        <v>nodo final</v>
      </c>
      <c r="E124" s="15" t="str">
        <f t="shared" si="27"/>
        <v>puerto D</v>
      </c>
      <c r="F124" s="15" t="str">
        <f t="shared" si="27"/>
        <v>Var1</v>
      </c>
      <c r="G124" s="15" t="str">
        <f t="shared" si="27"/>
        <v>Var2</v>
      </c>
      <c r="H124" s="15" t="str">
        <f t="shared" si="27"/>
        <v>Coste variable</v>
      </c>
      <c r="I124" s="15" t="str">
        <f t="shared" si="27"/>
        <v>Coste fijo</v>
      </c>
      <c r="J124" s="15" t="str">
        <f>J113</f>
        <v>Coste fijo/buque</v>
      </c>
      <c r="K124" s="15" t="str">
        <f>K104</f>
        <v>flow</v>
      </c>
      <c r="L124" s="15" t="str">
        <f>L104</f>
        <v>TiempoNav</v>
      </c>
      <c r="M124" s="15" t="str">
        <f>M104</f>
        <v>TiempoPort</v>
      </c>
      <c r="N124" s="15" t="str">
        <f>N104</f>
        <v>TiempoCD</v>
      </c>
      <c r="O124" s="15" t="str">
        <f>O104</f>
        <v>offer</v>
      </c>
      <c r="P124" s="15" t="str">
        <f>P113</f>
        <v>Tiempo C/D</v>
      </c>
      <c r="Q124" s="15" t="str">
        <f t="shared" ref="Q124:Y124" si="28">Q113</f>
        <v>Tiempo total</v>
      </c>
      <c r="R124" s="15" t="str">
        <f t="shared" si="28"/>
        <v>TEUs/buque</v>
      </c>
      <c r="S124" s="15" t="str">
        <f t="shared" si="28"/>
        <v>Coste variable</v>
      </c>
      <c r="T124" s="15" t="str">
        <f t="shared" si="28"/>
        <v>Coste fijo</v>
      </c>
      <c r="U124" s="15" t="str">
        <f t="shared" si="28"/>
        <v>Coste Total</v>
      </c>
      <c r="V124" s="15" t="str">
        <f t="shared" si="28"/>
        <v>Nodo inicial</v>
      </c>
      <c r="W124" s="15" t="str">
        <f t="shared" si="28"/>
        <v>Puerto O</v>
      </c>
      <c r="X124" s="15" t="str">
        <f t="shared" si="28"/>
        <v>Nodo final</v>
      </c>
      <c r="Y124" s="15" t="str">
        <f t="shared" si="28"/>
        <v>Puerto D</v>
      </c>
    </row>
    <row r="125" spans="2:29" s="15" customFormat="1" x14ac:dyDescent="0.25">
      <c r="B125" s="15" t="str">
        <f>VLOOKUP(F125,NUTS_Europa!$A$2:$C$81,2,FALSE)</f>
        <v>FRJ1</v>
      </c>
      <c r="C125" s="15">
        <f>VLOOKUP(F125,NUTS_Europa!$A$2:$C$81,3,FALSE)</f>
        <v>1063</v>
      </c>
      <c r="D125" s="15" t="str">
        <f>VLOOKUP(G125,NUTS_Europa!$A$2:$C$81,2,FALSE)</f>
        <v>FRJ2</v>
      </c>
      <c r="E125" s="15">
        <f>VLOOKUP(G125,NUTS_Europa!$A$2:$C$81,3,FALSE)</f>
        <v>283</v>
      </c>
      <c r="F125" s="15">
        <v>26</v>
      </c>
      <c r="G125" s="15">
        <v>28</v>
      </c>
      <c r="H125" s="15">
        <v>2372295.0357507281</v>
      </c>
      <c r="I125" s="15">
        <v>9976507.7924435828</v>
      </c>
      <c r="J125" s="15">
        <f t="shared" si="1"/>
        <v>344017.51008426148</v>
      </c>
      <c r="K125" s="15">
        <v>142841.86170000001</v>
      </c>
      <c r="L125" s="15">
        <v>120.60445312500001</v>
      </c>
      <c r="M125" s="15">
        <v>9.4949237226732173</v>
      </c>
      <c r="N125" s="15">
        <v>4.3658215095640056</v>
      </c>
      <c r="O125" s="15">
        <v>2344.8291721377705</v>
      </c>
    </row>
    <row r="126" spans="2:29" s="15" customFormat="1" x14ac:dyDescent="0.25">
      <c r="B126" s="15" t="str">
        <f>VLOOKUP(G126,NUTS_Europa!$A$2:$C$81,2,FALSE)</f>
        <v>FRJ2</v>
      </c>
      <c r="C126" s="15">
        <f>VLOOKUP(G126,NUTS_Europa!$A$2:$C$81,3,FALSE)</f>
        <v>283</v>
      </c>
      <c r="D126" s="15" t="str">
        <f>VLOOKUP(F126,NUTS_Europa!$A$2:$C$81,2,FALSE)</f>
        <v>FRF2</v>
      </c>
      <c r="E126" s="15">
        <f>VLOOKUP(F126,NUTS_Europa!$A$2:$C$81,3,FALSE)</f>
        <v>269</v>
      </c>
      <c r="F126" s="15">
        <v>27</v>
      </c>
      <c r="G126" s="15">
        <v>28</v>
      </c>
      <c r="H126" s="15">
        <v>1941459.5062801742</v>
      </c>
      <c r="I126" s="15">
        <v>1478545.2646524054</v>
      </c>
      <c r="J126" s="15">
        <f t="shared" si="1"/>
        <v>50984.3194707726</v>
      </c>
      <c r="K126" s="15">
        <v>176841.96369999999</v>
      </c>
      <c r="L126" s="15">
        <v>36.171875</v>
      </c>
      <c r="M126" s="15">
        <v>10.852266779358086</v>
      </c>
      <c r="N126" s="15">
        <v>5.1299048083670664</v>
      </c>
      <c r="O126" s="15">
        <v>2344.8291721377705</v>
      </c>
    </row>
    <row r="127" spans="2:29" s="15" customFormat="1" x14ac:dyDescent="0.25">
      <c r="B127" s="15" t="str">
        <f>VLOOKUP(F127,NUTS_Europa!$A$2:$C$81,2,FALSE)</f>
        <v>FRF2</v>
      </c>
      <c r="C127" s="15">
        <f>VLOOKUP(F127,NUTS_Europa!$A$2:$C$81,3,FALSE)</f>
        <v>269</v>
      </c>
      <c r="D127" s="15" t="str">
        <f>VLOOKUP(G127,NUTS_Europa!$A$2:$C$81,2,FALSE)</f>
        <v>PT11</v>
      </c>
      <c r="E127" s="15">
        <f>VLOOKUP(G127,NUTS_Europa!$A$2:$C$81,3,FALSE)</f>
        <v>111</v>
      </c>
      <c r="F127" s="15">
        <v>27</v>
      </c>
      <c r="G127" s="15">
        <v>36</v>
      </c>
      <c r="H127" s="15">
        <v>1494466.6223851135</v>
      </c>
      <c r="I127" s="15">
        <v>1698821.3136024179</v>
      </c>
      <c r="J127" s="15">
        <f t="shared" si="1"/>
        <v>58580.0452966351</v>
      </c>
      <c r="K127" s="15">
        <v>122072.6309</v>
      </c>
      <c r="L127" s="15">
        <v>62.263281249999999</v>
      </c>
      <c r="M127" s="15">
        <v>10.772887090206554</v>
      </c>
      <c r="N127" s="15">
        <v>6.3808470669284061</v>
      </c>
      <c r="O127" s="17">
        <v>3013.6173496743208</v>
      </c>
      <c r="P127" s="15">
        <f>N127*(R127/O127)</f>
        <v>1.5329528405308048</v>
      </c>
      <c r="Q127" s="15">
        <f>P127+M127+L127</f>
        <v>74.569121180737355</v>
      </c>
      <c r="R127" s="15">
        <v>724</v>
      </c>
      <c r="S127" s="15">
        <f>H127*(R127/O127)</f>
        <v>359034.91022964555</v>
      </c>
      <c r="T127" s="15">
        <f>2*J127</f>
        <v>117160.0905932702</v>
      </c>
      <c r="U127" s="15">
        <f>T127+S127</f>
        <v>476195.00082291575</v>
      </c>
      <c r="V127" s="15" t="str">
        <f>VLOOKUP(B127,NUTS_Europa!$B$2:$F$41,5,FALSE)</f>
        <v>Champagne-Ardenne</v>
      </c>
      <c r="W127" s="15" t="str">
        <f>VLOOKUP(C127,Puertos!$N$3:$O$27,2,FALSE)</f>
        <v>Le Havre</v>
      </c>
      <c r="X127" s="15" t="str">
        <f>VLOOKUP(D127,NUTS_Europa!$B$2:$F$41,5,FALSE)</f>
        <v>Norte</v>
      </c>
      <c r="Y127" s="15" t="str">
        <f>VLOOKUP(E127,Puertos!$N$3:$O$27,2,FALSE)</f>
        <v>Oporto</v>
      </c>
      <c r="Z127" s="15">
        <f>Q127/24</f>
        <v>3.1070467158640565</v>
      </c>
      <c r="AA127" s="15">
        <f>SUM(Q127:Q130)</f>
        <v>324.19131673891752</v>
      </c>
      <c r="AB127" s="15">
        <f>AA127/24</f>
        <v>13.507971530788231</v>
      </c>
      <c r="AC127" s="15">
        <f>AB127/7</f>
        <v>1.9297102186840329</v>
      </c>
    </row>
    <row r="128" spans="2:29" s="15" customFormat="1" x14ac:dyDescent="0.25">
      <c r="B128" s="15" t="str">
        <f>VLOOKUP(G128,NUTS_Europa!$A$2:$C$81,2,FALSE)</f>
        <v>PT11</v>
      </c>
      <c r="C128" s="15">
        <f>VLOOKUP(G128,NUTS_Europa!$A$2:$C$81,3,FALSE)</f>
        <v>111</v>
      </c>
      <c r="D128" s="15" t="str">
        <f>VLOOKUP(F128,NUTS_Europa!$A$2:$C$81,2,FALSE)</f>
        <v>NL34</v>
      </c>
      <c r="E128" s="15">
        <f>VLOOKUP(F128,NUTS_Europa!$A$2:$C$81,3,FALSE)</f>
        <v>250</v>
      </c>
      <c r="F128" s="15">
        <v>34</v>
      </c>
      <c r="G128" s="15">
        <v>36</v>
      </c>
      <c r="H128" s="15">
        <v>1251396.4985109074</v>
      </c>
      <c r="I128" s="15">
        <v>1808664.2710725865</v>
      </c>
      <c r="J128" s="15">
        <f t="shared" si="1"/>
        <v>62367.733485261604</v>
      </c>
      <c r="K128" s="15">
        <v>176841.96369999999</v>
      </c>
      <c r="L128" s="15">
        <v>75.298437500000006</v>
      </c>
      <c r="M128" s="15">
        <v>10.695146848190609</v>
      </c>
      <c r="N128" s="15">
        <v>6.3808470669284061</v>
      </c>
      <c r="O128" s="17">
        <v>3013.6173496743208</v>
      </c>
      <c r="P128" s="15">
        <f t="shared" ref="P128:P142" si="29">N128*(R128/O128)</f>
        <v>1.5329528405308048</v>
      </c>
      <c r="Q128" s="15">
        <f t="shared" ref="Q128:Q142" si="30">P128+M128+L128</f>
        <v>87.52653718872142</v>
      </c>
      <c r="R128" s="15">
        <v>724</v>
      </c>
      <c r="S128" s="15">
        <f t="shared" ref="S128:S142" si="31">H128*(R128/O128)</f>
        <v>300639.0526056033</v>
      </c>
      <c r="T128" s="15">
        <f t="shared" ref="T128:T130" si="32">2*J128</f>
        <v>124735.46697052321</v>
      </c>
      <c r="U128" s="15">
        <f t="shared" ref="U128:U142" si="33">T128+S128</f>
        <v>425374.51957612648</v>
      </c>
      <c r="V128" s="15" t="str">
        <f>VLOOKUP(B128,NUTS_Europa!$B$2:$F$41,5,FALSE)</f>
        <v>Norte</v>
      </c>
      <c r="W128" s="15" t="str">
        <f>VLOOKUP(C128,Puertos!$N$3:$O$27,2,FALSE)</f>
        <v>Oporto</v>
      </c>
      <c r="X128" s="15" t="str">
        <f>VLOOKUP(D128,NUTS_Europa!$B$2:$F$41,5,FALSE)</f>
        <v>Zeeland</v>
      </c>
      <c r="Y128" s="15" t="str">
        <f>VLOOKUP(E128,Puertos!$N$3:$O$27,2,FALSE)</f>
        <v>Rotterdam</v>
      </c>
      <c r="Z128" s="15">
        <f t="shared" ref="Z128:Z142" si="34">Q128/24</f>
        <v>3.6469390495300593</v>
      </c>
    </row>
    <row r="129" spans="2:29" s="15" customFormat="1" x14ac:dyDescent="0.25">
      <c r="B129" s="15" t="str">
        <f>VLOOKUP(F129,NUTS_Europa!$A$2:$C$81,2,FALSE)</f>
        <v>NL34</v>
      </c>
      <c r="C129" s="15">
        <f>VLOOKUP(F129,NUTS_Europa!$A$2:$C$81,3,FALSE)</f>
        <v>250</v>
      </c>
      <c r="D129" s="15" t="str">
        <f>VLOOKUP(G129,NUTS_Europa!$A$2:$C$81,2,FALSE)</f>
        <v>PT16</v>
      </c>
      <c r="E129" s="15">
        <f>VLOOKUP(G129,NUTS_Europa!$A$2:$C$81,3,FALSE)</f>
        <v>111</v>
      </c>
      <c r="F129" s="15">
        <v>34</v>
      </c>
      <c r="G129" s="15">
        <v>38</v>
      </c>
      <c r="H129" s="15">
        <v>1152474.5090078479</v>
      </c>
      <c r="I129" s="15">
        <v>1808664.2710725865</v>
      </c>
      <c r="J129" s="15">
        <f t="shared" si="1"/>
        <v>62367.733485261604</v>
      </c>
      <c r="K129" s="15">
        <v>199058.85829999999</v>
      </c>
      <c r="L129" s="15">
        <v>75.298437500000006</v>
      </c>
      <c r="M129" s="15">
        <v>10.695146848190609</v>
      </c>
      <c r="N129" s="15">
        <v>6.3808470669284061</v>
      </c>
      <c r="O129" s="17">
        <v>3013.6173496743208</v>
      </c>
      <c r="P129" s="15">
        <f t="shared" si="29"/>
        <v>1.5329528405308048</v>
      </c>
      <c r="Q129" s="15">
        <f t="shared" si="30"/>
        <v>87.52653718872142</v>
      </c>
      <c r="R129" s="15">
        <v>724</v>
      </c>
      <c r="S129" s="15">
        <f t="shared" si="31"/>
        <v>276873.75260560331</v>
      </c>
      <c r="T129" s="15">
        <f t="shared" si="32"/>
        <v>124735.46697052321</v>
      </c>
      <c r="U129" s="15">
        <f t="shared" si="33"/>
        <v>401609.21957612655</v>
      </c>
      <c r="V129" s="15" t="str">
        <f>VLOOKUP(B129,NUTS_Europa!$B$2:$F$41,5,FALSE)</f>
        <v>Zeeland</v>
      </c>
      <c r="W129" s="15" t="str">
        <f>VLOOKUP(C129,Puertos!$N$3:$O$27,2,FALSE)</f>
        <v>Rotterdam</v>
      </c>
      <c r="X129" s="15" t="str">
        <f>VLOOKUP(D129,NUTS_Europa!$B$2:$F$41,5,FALSE)</f>
        <v>Centro (PT)</v>
      </c>
      <c r="Y129" s="15" t="str">
        <f>VLOOKUP(E129,Puertos!$N$3:$O$27,2,FALSE)</f>
        <v>Oporto</v>
      </c>
      <c r="Z129" s="15">
        <f t="shared" si="34"/>
        <v>3.6469390495300593</v>
      </c>
    </row>
    <row r="130" spans="2:29" s="15" customFormat="1" x14ac:dyDescent="0.25">
      <c r="B130" s="15" t="str">
        <f>VLOOKUP(G130,NUTS_Europa!$A$2:$C$81,2,FALSE)</f>
        <v>PT16</v>
      </c>
      <c r="C130" s="15">
        <f>VLOOKUP(G130,NUTS_Europa!$A$2:$C$81,3,FALSE)</f>
        <v>111</v>
      </c>
      <c r="D130" s="15" t="str">
        <f>VLOOKUP(F130,NUTS_Europa!$A$2:$C$81,2,FALSE)</f>
        <v>FRI2</v>
      </c>
      <c r="E130" s="15">
        <f>VLOOKUP(F130,NUTS_Europa!$A$2:$C$81,3,FALSE)</f>
        <v>269</v>
      </c>
      <c r="F130" s="15">
        <v>29</v>
      </c>
      <c r="G130" s="15">
        <v>38</v>
      </c>
      <c r="H130" s="15">
        <v>1411372.1512025434</v>
      </c>
      <c r="I130" s="15">
        <v>1698821.3136024179</v>
      </c>
      <c r="J130" s="15">
        <f t="shared" si="1"/>
        <v>58580.0452966351</v>
      </c>
      <c r="K130" s="15">
        <v>141734.02660000001</v>
      </c>
      <c r="L130" s="15">
        <v>62.263281249999999</v>
      </c>
      <c r="M130" s="15">
        <v>10.772887090206554</v>
      </c>
      <c r="N130" s="15">
        <v>6.3808470669284061</v>
      </c>
      <c r="O130" s="17">
        <v>3013.6173496743208</v>
      </c>
      <c r="P130" s="15">
        <f t="shared" si="29"/>
        <v>1.5329528405308048</v>
      </c>
      <c r="Q130" s="15">
        <f t="shared" si="30"/>
        <v>74.569121180737355</v>
      </c>
      <c r="R130" s="15">
        <v>724</v>
      </c>
      <c r="S130" s="15">
        <f t="shared" si="31"/>
        <v>339072.05822964554</v>
      </c>
      <c r="T130" s="15">
        <f t="shared" si="32"/>
        <v>117160.0905932702</v>
      </c>
      <c r="U130" s="15">
        <f t="shared" si="33"/>
        <v>456232.14882291574</v>
      </c>
      <c r="V130" s="15" t="str">
        <f>VLOOKUP(B130,NUTS_Europa!$B$2:$F$41,5,FALSE)</f>
        <v>Centro (PT)</v>
      </c>
      <c r="W130" s="15" t="str">
        <f>VLOOKUP(C130,Puertos!$N$3:$O$27,2,FALSE)</f>
        <v>Oporto</v>
      </c>
      <c r="X130" s="15" t="str">
        <f>VLOOKUP(D130,NUTS_Europa!$B$2:$F$41,5,FALSE)</f>
        <v>Limousin</v>
      </c>
      <c r="Y130" s="15" t="str">
        <f>VLOOKUP(E130,Puertos!$N$3:$O$27,2,FALSE)</f>
        <v>Le Havre</v>
      </c>
      <c r="Z130" s="15">
        <f t="shared" si="34"/>
        <v>3.1070467158640565</v>
      </c>
    </row>
    <row r="131" spans="2:29" s="15" customFormat="1" x14ac:dyDescent="0.25">
      <c r="B131" s="15" t="str">
        <f>VLOOKUP(F131,NUTS_Europa!$A$2:$C$81,2,FALSE)</f>
        <v>FRI2</v>
      </c>
      <c r="C131" s="15">
        <f>VLOOKUP(F131,NUTS_Europa!$A$2:$C$81,3,FALSE)</f>
        <v>269</v>
      </c>
      <c r="D131" s="15" t="str">
        <f>VLOOKUP(G131,NUTS_Europa!$A$2:$C$81,2,FALSE)</f>
        <v>FRI3</v>
      </c>
      <c r="E131" s="15">
        <f>VLOOKUP(G131,NUTS_Europa!$A$2:$C$81,3,FALSE)</f>
        <v>282</v>
      </c>
      <c r="F131" s="15">
        <v>29</v>
      </c>
      <c r="G131" s="15">
        <v>65</v>
      </c>
      <c r="H131" s="15">
        <v>591196.49691902858</v>
      </c>
      <c r="I131" s="15">
        <v>1500737.4082016079</v>
      </c>
      <c r="J131" s="15">
        <f t="shared" si="1"/>
        <v>51749.565800055447</v>
      </c>
      <c r="K131" s="15">
        <v>117768.50930000001</v>
      </c>
      <c r="L131" s="15">
        <v>31.09375</v>
      </c>
      <c r="M131" s="15">
        <v>14.351621396145102</v>
      </c>
      <c r="N131" s="15">
        <v>2.0637060189595857</v>
      </c>
      <c r="O131" s="15">
        <v>844.67442029400002</v>
      </c>
    </row>
    <row r="132" spans="2:29" s="15" customFormat="1" x14ac:dyDescent="0.25">
      <c r="B132" s="15" t="str">
        <f>VLOOKUP(G133,NUTS_Europa!$A$2:$C$81,2,FALSE)</f>
        <v>FRH0</v>
      </c>
      <c r="C132" s="15">
        <f>VLOOKUP(G133,NUTS_Europa!$A$2:$C$81,3,FALSE)</f>
        <v>282</v>
      </c>
      <c r="D132" s="15" t="str">
        <f>VLOOKUP(F133,NUTS_Europa!$A$2:$C$81,2,FALSE)</f>
        <v>ES51</v>
      </c>
      <c r="E132" s="15">
        <f>VLOOKUP(F133,NUTS_Europa!$A$2:$C$81,3,FALSE)</f>
        <v>1064</v>
      </c>
      <c r="F132" s="15">
        <v>55</v>
      </c>
      <c r="G132" s="15">
        <v>65</v>
      </c>
      <c r="H132" s="15">
        <v>749304.04427368019</v>
      </c>
      <c r="I132" s="15">
        <v>1773595.2187059238</v>
      </c>
      <c r="J132" s="15">
        <f t="shared" si="1"/>
        <v>61158.455817445647</v>
      </c>
      <c r="K132" s="15">
        <v>117768.50930000001</v>
      </c>
      <c r="L132" s="15">
        <v>98.20460937499999</v>
      </c>
      <c r="M132" s="15">
        <v>14.431181943451168</v>
      </c>
      <c r="N132" s="15">
        <v>1.7884613976704395</v>
      </c>
      <c r="O132" s="15">
        <v>844.67442029400002</v>
      </c>
    </row>
    <row r="133" spans="2:29" s="15" customFormat="1" x14ac:dyDescent="0.25">
      <c r="B133" s="15" t="str">
        <f>VLOOKUP(F132,NUTS_Europa!$A$2:$C$81,2,FALSE)</f>
        <v>ES51</v>
      </c>
      <c r="C133" s="15">
        <f>VLOOKUP(F132,NUTS_Europa!$A$2:$C$81,3,FALSE)</f>
        <v>1064</v>
      </c>
      <c r="D133" s="15" t="str">
        <f>VLOOKUP(G132,NUTS_Europa!$A$2:$C$81,2,FALSE)</f>
        <v>FRI3</v>
      </c>
      <c r="E133" s="15">
        <f>VLOOKUP(G132,NUTS_Europa!$A$2:$C$81,3,FALSE)</f>
        <v>282</v>
      </c>
      <c r="F133" s="15">
        <v>55</v>
      </c>
      <c r="G133" s="15">
        <v>63</v>
      </c>
      <c r="H133" s="15">
        <v>592926.93482139101</v>
      </c>
      <c r="I133" s="15">
        <v>1773595.2187059238</v>
      </c>
      <c r="J133" s="15">
        <f t="shared" si="1"/>
        <v>61158.455817445647</v>
      </c>
      <c r="K133" s="15">
        <v>127001.217</v>
      </c>
      <c r="L133" s="15">
        <v>98.20460937499999</v>
      </c>
      <c r="M133" s="15">
        <v>14.431181943451168</v>
      </c>
      <c r="N133" s="15">
        <v>1.7884613976704395</v>
      </c>
      <c r="O133" s="15">
        <v>844.67442029400002</v>
      </c>
    </row>
    <row r="134" spans="2:29" s="15" customFormat="1" x14ac:dyDescent="0.25">
      <c r="B134" s="15" t="str">
        <f>VLOOKUP(G134,NUTS_Europa!$A$2:$C$81,2,FALSE)</f>
        <v>FRH0</v>
      </c>
      <c r="C134" s="15">
        <f>VLOOKUP(G134,NUTS_Europa!$A$2:$C$81,3,FALSE)</f>
        <v>282</v>
      </c>
      <c r="D134" s="15" t="str">
        <f>VLOOKUP(F134,NUTS_Europa!$A$2:$C$81,2,FALSE)</f>
        <v>BE21</v>
      </c>
      <c r="E134" s="15">
        <f>VLOOKUP(F134,NUTS_Europa!$A$2:$C$81,3,FALSE)</f>
        <v>250</v>
      </c>
      <c r="F134" s="15">
        <v>41</v>
      </c>
      <c r="G134" s="15">
        <v>63</v>
      </c>
      <c r="H134" s="15">
        <v>349571.17069792084</v>
      </c>
      <c r="I134" s="15">
        <v>1542363.1245260404</v>
      </c>
      <c r="J134" s="15">
        <f t="shared" si="1"/>
        <v>53184.935328484149</v>
      </c>
      <c r="K134" s="15">
        <v>123614.25509999999</v>
      </c>
      <c r="L134" s="15">
        <v>28.359375</v>
      </c>
      <c r="M134" s="15">
        <v>14.273881154129157</v>
      </c>
      <c r="N134" s="15">
        <v>2.0637060189595857</v>
      </c>
      <c r="O134" s="15">
        <v>844.67442029400002</v>
      </c>
    </row>
    <row r="135" spans="2:29" s="15" customFormat="1" x14ac:dyDescent="0.25">
      <c r="B135" s="15" t="str">
        <f>VLOOKUP(F135,NUTS_Europa!$A$2:$C$81,2,FALSE)</f>
        <v>BE21</v>
      </c>
      <c r="C135" s="15">
        <f>VLOOKUP(F135,NUTS_Europa!$A$2:$C$81,3,FALSE)</f>
        <v>250</v>
      </c>
      <c r="D135" s="15" t="str">
        <f>VLOOKUP(G135,NUTS_Europa!$A$2:$C$81,2,FALSE)</f>
        <v>FRF2</v>
      </c>
      <c r="E135" s="15">
        <f>VLOOKUP(G135,NUTS_Europa!$A$2:$C$81,3,FALSE)</f>
        <v>235</v>
      </c>
      <c r="F135" s="15">
        <v>41</v>
      </c>
      <c r="G135" s="15">
        <v>67</v>
      </c>
      <c r="H135" s="15">
        <v>1208281.5717671593</v>
      </c>
      <c r="I135" s="15">
        <v>1314233.9040311584</v>
      </c>
      <c r="J135" s="15">
        <f t="shared" si="1"/>
        <v>45318.410483833046</v>
      </c>
      <c r="K135" s="15">
        <v>156784.57750000001</v>
      </c>
      <c r="L135" s="15">
        <v>11.015625</v>
      </c>
      <c r="M135" s="15">
        <v>9.913190167266194</v>
      </c>
      <c r="N135" s="15">
        <v>3.8745493234764821</v>
      </c>
      <c r="O135" s="15">
        <v>1827.1881585640579</v>
      </c>
    </row>
    <row r="136" spans="2:29" s="15" customFormat="1" x14ac:dyDescent="0.25">
      <c r="B136" s="15" t="str">
        <f>VLOOKUP(G136,NUTS_Europa!$A$2:$C$81,2,FALSE)</f>
        <v>FRF2</v>
      </c>
      <c r="C136" s="15">
        <f>VLOOKUP(G136,NUTS_Europa!$A$2:$C$81,3,FALSE)</f>
        <v>235</v>
      </c>
      <c r="D136" s="15" t="str">
        <f>VLOOKUP(F136,NUTS_Europa!$A$2:$C$81,2,FALSE)</f>
        <v>DEF0</v>
      </c>
      <c r="E136" s="15">
        <f>VLOOKUP(F136,NUTS_Europa!$A$2:$C$81,3,FALSE)</f>
        <v>245</v>
      </c>
      <c r="F136" s="15">
        <v>50</v>
      </c>
      <c r="G136" s="15">
        <v>67</v>
      </c>
      <c r="H136" s="15">
        <v>4183654.6908625881</v>
      </c>
      <c r="I136" s="15">
        <v>11772552.229802985</v>
      </c>
      <c r="J136" s="15">
        <f t="shared" si="1"/>
        <v>405950.07688975811</v>
      </c>
      <c r="K136" s="15">
        <v>142392.87169999999</v>
      </c>
      <c r="L136" s="15">
        <v>27.883593749999999</v>
      </c>
      <c r="M136" s="15">
        <v>13.723494909770526</v>
      </c>
      <c r="N136" s="15">
        <v>3.8745493234764821</v>
      </c>
      <c r="O136" s="15">
        <v>1827.1881585640579</v>
      </c>
    </row>
    <row r="137" spans="2:29" s="15" customFormat="1" x14ac:dyDescent="0.25">
      <c r="B137" s="15" t="str">
        <f>VLOOKUP(F137,NUTS_Europa!$A$2:$C$81,2,FALSE)</f>
        <v>DEF0</v>
      </c>
      <c r="C137" s="15">
        <f>VLOOKUP(F137,NUTS_Europa!$A$2:$C$81,3,FALSE)</f>
        <v>245</v>
      </c>
      <c r="D137" s="15" t="str">
        <f>VLOOKUP(G137,NUTS_Europa!$A$2:$C$81,2,FALSE)</f>
        <v>FRE1</v>
      </c>
      <c r="E137" s="15">
        <f>VLOOKUP(G137,NUTS_Europa!$A$2:$C$81,3,FALSE)</f>
        <v>235</v>
      </c>
      <c r="F137" s="15">
        <v>50</v>
      </c>
      <c r="G137" s="15">
        <v>61</v>
      </c>
      <c r="H137" s="15">
        <v>3587718.7346974476</v>
      </c>
      <c r="I137" s="15">
        <v>11772552.229802985</v>
      </c>
      <c r="J137" s="15">
        <f t="shared" si="1"/>
        <v>405950.07688975811</v>
      </c>
      <c r="K137" s="15">
        <v>163171.4883</v>
      </c>
      <c r="L137" s="15">
        <v>27.883593749999999</v>
      </c>
      <c r="M137" s="15">
        <v>13.723494909770526</v>
      </c>
      <c r="N137" s="15">
        <v>3.8745493234764821</v>
      </c>
      <c r="O137" s="15">
        <v>1827.1881585640579</v>
      </c>
    </row>
    <row r="138" spans="2:29" s="15" customFormat="1" x14ac:dyDescent="0.25">
      <c r="B138" s="15" t="str">
        <f>VLOOKUP(G138,NUTS_Europa!$A$2:$C$81,2,FALSE)</f>
        <v>FRE1</v>
      </c>
      <c r="C138" s="15">
        <f>VLOOKUP(G138,NUTS_Europa!$A$2:$C$81,3,FALSE)</f>
        <v>235</v>
      </c>
      <c r="D138" s="15" t="str">
        <f>VLOOKUP(F138,NUTS_Europa!$A$2:$C$81,2,FALSE)</f>
        <v>DE94</v>
      </c>
      <c r="E138" s="15">
        <f>VLOOKUP(F138,NUTS_Europa!$A$2:$C$81,3,FALSE)</f>
        <v>1069</v>
      </c>
      <c r="F138" s="15">
        <v>48</v>
      </c>
      <c r="G138" s="15">
        <v>61</v>
      </c>
      <c r="H138" s="15">
        <v>673966.88169794972</v>
      </c>
      <c r="I138" s="15">
        <v>1307944.422015222</v>
      </c>
      <c r="J138" s="15">
        <f t="shared" si="1"/>
        <v>45101.531793628346</v>
      </c>
      <c r="K138" s="15">
        <v>507158.32770000002</v>
      </c>
      <c r="L138" s="15">
        <v>31.848437499999999</v>
      </c>
      <c r="M138" s="15">
        <v>10.071640757275041</v>
      </c>
      <c r="N138" s="15">
        <v>3.2791439215312832</v>
      </c>
      <c r="O138" s="15">
        <v>1827.1881585640579</v>
      </c>
    </row>
    <row r="139" spans="2:29" s="15" customFormat="1" x14ac:dyDescent="0.25">
      <c r="B139" s="15" t="str">
        <f>VLOOKUP(F139,NUTS_Europa!$A$2:$C$81,2,FALSE)</f>
        <v>DE94</v>
      </c>
      <c r="C139" s="15">
        <f>VLOOKUP(F139,NUTS_Europa!$A$2:$C$81,3,FALSE)</f>
        <v>1069</v>
      </c>
      <c r="D139" s="15" t="str">
        <f>VLOOKUP(G139,NUTS_Europa!$A$2:$C$81,2,FALSE)</f>
        <v>FRG0</v>
      </c>
      <c r="E139" s="15">
        <f>VLOOKUP(G139,NUTS_Europa!$A$2:$C$81,3,FALSE)</f>
        <v>283</v>
      </c>
      <c r="F139" s="15">
        <v>48</v>
      </c>
      <c r="G139" s="15">
        <v>62</v>
      </c>
      <c r="H139" s="15">
        <v>1240703.8114675821</v>
      </c>
      <c r="I139" s="15">
        <v>1606124.2442324115</v>
      </c>
      <c r="J139" s="15">
        <f t="shared" si="1"/>
        <v>55383.594628703846</v>
      </c>
      <c r="K139" s="15">
        <v>144185.261</v>
      </c>
      <c r="L139" s="15">
        <v>74.834374999999994</v>
      </c>
      <c r="M139" s="15">
        <v>10.932977127350986</v>
      </c>
      <c r="N139" s="15">
        <v>4.3658215095640056</v>
      </c>
      <c r="O139" s="17">
        <v>2344.8291721377705</v>
      </c>
      <c r="P139" s="15">
        <f t="shared" si="29"/>
        <v>1.3480106826044826</v>
      </c>
      <c r="Q139" s="15">
        <f t="shared" si="30"/>
        <v>87.115362809955457</v>
      </c>
      <c r="R139" s="15">
        <v>724</v>
      </c>
      <c r="S139" s="15">
        <f t="shared" si="31"/>
        <v>383085.28833406704</v>
      </c>
      <c r="T139" s="15">
        <f>2*J139</f>
        <v>110767.18925740769</v>
      </c>
      <c r="U139" s="15">
        <f t="shared" si="33"/>
        <v>493852.47759147472</v>
      </c>
      <c r="V139" s="15" t="str">
        <f>VLOOKUP(B139,NUTS_Europa!$B$2:$F$41,5,FALSE)</f>
        <v>Weser-Ems</v>
      </c>
      <c r="W139" s="15" t="str">
        <f>VLOOKUP(C139,Puertos!$N$3:$O$27,2,FALSE)</f>
        <v>Hamburgo</v>
      </c>
      <c r="X139" s="15" t="str">
        <f>VLOOKUP(D139,NUTS_Europa!$B$2:$F$41,5,FALSE)</f>
        <v>Pays de la Loire</v>
      </c>
      <c r="Y139" s="15" t="str">
        <f>VLOOKUP(E139,Puertos!$N$3:$O$27,2,FALSE)</f>
        <v>La Rochelle</v>
      </c>
      <c r="Z139" s="15">
        <f t="shared" si="34"/>
        <v>3.629806783748144</v>
      </c>
      <c r="AA139" s="15">
        <f>SUM(Q139:Q142)</f>
        <v>288.52341477847909</v>
      </c>
      <c r="AB139" s="15">
        <f>AA139/24</f>
        <v>12.021808949103296</v>
      </c>
      <c r="AC139" s="15">
        <f>AB139/7</f>
        <v>1.7174012784433279</v>
      </c>
    </row>
    <row r="140" spans="2:29" s="15" customFormat="1" x14ac:dyDescent="0.25">
      <c r="B140" s="15" t="str">
        <f>VLOOKUP(G140,NUTS_Europa!$A$2:$C$81,2,FALSE)</f>
        <v>FRG0</v>
      </c>
      <c r="C140" s="15">
        <f>VLOOKUP(G140,NUTS_Europa!$A$2:$C$81,3,FALSE)</f>
        <v>283</v>
      </c>
      <c r="D140" s="15" t="str">
        <f>VLOOKUP(F140,NUTS_Europa!$A$2:$C$81,2,FALSE)</f>
        <v>FRD1</v>
      </c>
      <c r="E140" s="15">
        <f>VLOOKUP(F140,NUTS_Europa!$A$2:$C$81,3,FALSE)</f>
        <v>269</v>
      </c>
      <c r="F140" s="15">
        <v>59</v>
      </c>
      <c r="G140" s="15">
        <v>62</v>
      </c>
      <c r="H140" s="15">
        <v>1159454.2877138837</v>
      </c>
      <c r="I140" s="15">
        <v>1478545.2646524054</v>
      </c>
      <c r="J140" s="15">
        <f t="shared" si="1"/>
        <v>50984.3194707726</v>
      </c>
      <c r="K140" s="15">
        <v>159445.52859999999</v>
      </c>
      <c r="L140" s="15">
        <v>36.171875</v>
      </c>
      <c r="M140" s="15">
        <v>10.852266779358086</v>
      </c>
      <c r="N140" s="15">
        <v>5.1299048083670664</v>
      </c>
      <c r="O140" s="17">
        <v>2344.8291721377705</v>
      </c>
      <c r="P140" s="15">
        <f t="shared" si="29"/>
        <v>1.5839324780626436</v>
      </c>
      <c r="Q140" s="15">
        <f t="shared" si="30"/>
        <v>48.608074257420725</v>
      </c>
      <c r="R140" s="15">
        <v>724</v>
      </c>
      <c r="S140" s="15">
        <f t="shared" si="31"/>
        <v>357998.31999681814</v>
      </c>
      <c r="T140" s="15">
        <f t="shared" ref="T140:T142" si="35">2*J140</f>
        <v>101968.6389415452</v>
      </c>
      <c r="U140" s="15">
        <f t="shared" si="33"/>
        <v>459966.95893836336</v>
      </c>
      <c r="V140" s="15" t="str">
        <f>VLOOKUP(B140,NUTS_Europa!$B$2:$F$41,5,FALSE)</f>
        <v>Pays de la Loire</v>
      </c>
      <c r="W140" s="15" t="str">
        <f>VLOOKUP(C140,Puertos!$N$3:$O$27,2,FALSE)</f>
        <v>La Rochelle</v>
      </c>
      <c r="X140" s="15" t="str">
        <f>VLOOKUP(D140,NUTS_Europa!$B$2:$F$41,5,FALSE)</f>
        <v xml:space="preserve">Basse-Normandie </v>
      </c>
      <c r="Y140" s="15" t="str">
        <f>VLOOKUP(E140,Puertos!$N$3:$O$27,2,FALSE)</f>
        <v>Le Havre</v>
      </c>
      <c r="Z140" s="15">
        <f t="shared" si="34"/>
        <v>2.0253364273925301</v>
      </c>
    </row>
    <row r="141" spans="2:29" s="15" customFormat="1" x14ac:dyDescent="0.25">
      <c r="B141" s="15" t="str">
        <f>VLOOKUP(F141,NUTS_Europa!$A$2:$C$81,2,FALSE)</f>
        <v>FRD1</v>
      </c>
      <c r="C141" s="15">
        <f>VLOOKUP(F141,NUTS_Europa!$A$2:$C$81,3,FALSE)</f>
        <v>269</v>
      </c>
      <c r="D141" s="15" t="str">
        <f>VLOOKUP(G141,NUTS_Europa!$A$2:$C$81,2,FALSE)</f>
        <v>FRJ2</v>
      </c>
      <c r="E141" s="15">
        <f>VLOOKUP(G141,NUTS_Europa!$A$2:$C$81,3,FALSE)</f>
        <v>163</v>
      </c>
      <c r="F141" s="15">
        <v>59</v>
      </c>
      <c r="G141" s="15">
        <v>68</v>
      </c>
      <c r="H141" s="15">
        <v>2802237.6333883926</v>
      </c>
      <c r="I141" s="15">
        <v>1624345.690834821</v>
      </c>
      <c r="J141" s="15">
        <f t="shared" si="1"/>
        <v>56011.920373614514</v>
      </c>
      <c r="K141" s="15">
        <v>145277.79319999999</v>
      </c>
      <c r="L141" s="15">
        <v>47.499218749999997</v>
      </c>
      <c r="M141" s="15">
        <v>10.019657443295127</v>
      </c>
      <c r="N141" s="15">
        <v>7.5373615720030749</v>
      </c>
      <c r="O141" s="17">
        <v>3085.0404359375229</v>
      </c>
      <c r="P141" s="15">
        <f t="shared" si="29"/>
        <v>1.7688746359889658</v>
      </c>
      <c r="Q141" s="15">
        <f t="shared" si="30"/>
        <v>59.287750829284093</v>
      </c>
      <c r="R141" s="15">
        <v>724</v>
      </c>
      <c r="S141" s="15">
        <f t="shared" si="31"/>
        <v>657631.58982927608</v>
      </c>
      <c r="T141" s="15">
        <f t="shared" si="35"/>
        <v>112023.84074722903</v>
      </c>
      <c r="U141" s="15">
        <f t="shared" si="33"/>
        <v>769655.43057650514</v>
      </c>
      <c r="V141" s="15" t="str">
        <f>VLOOKUP(B141,NUTS_Europa!$B$2:$F$41,5,FALSE)</f>
        <v xml:space="preserve">Basse-Normandie </v>
      </c>
      <c r="W141" s="15" t="str">
        <f>VLOOKUP(C141,Puertos!$N$3:$O$27,2,FALSE)</f>
        <v>Le Havre</v>
      </c>
      <c r="X141" s="15" t="str">
        <f>VLOOKUP(D141,NUTS_Europa!$B$2:$F$41,5,FALSE)</f>
        <v>Midi-Pyrénées</v>
      </c>
      <c r="Y141" s="15" t="str">
        <f>VLOOKUP(E141,Puertos!$N$3:$O$27,2,FALSE)</f>
        <v>Bilbao</v>
      </c>
      <c r="Z141" s="15">
        <f t="shared" si="34"/>
        <v>2.4703229512201705</v>
      </c>
    </row>
    <row r="142" spans="2:29" s="15" customFormat="1" x14ac:dyDescent="0.25">
      <c r="B142" s="15" t="str">
        <f>VLOOKUP(G143,NUTS_Europa!$A$2:$C$81,2,FALSE)</f>
        <v>ES12</v>
      </c>
      <c r="C142" s="15">
        <f>VLOOKUP(G143,NUTS_Europa!$A$2:$C$81,3,FALSE)</f>
        <v>163</v>
      </c>
      <c r="D142" s="15" t="str">
        <f>VLOOKUP(F143,NUTS_Europa!$A$2:$C$81,2,FALSE)</f>
        <v>DE50</v>
      </c>
      <c r="E142" s="15">
        <f>VLOOKUP(F143,NUTS_Europa!$A$2:$C$81,3,FALSE)</f>
        <v>1069</v>
      </c>
      <c r="F142" s="15">
        <v>44</v>
      </c>
      <c r="G142" s="15">
        <v>68</v>
      </c>
      <c r="H142" s="15">
        <v>2714958.3744535176</v>
      </c>
      <c r="I142" s="15">
        <v>1723174.3329602734</v>
      </c>
      <c r="J142" s="15">
        <f t="shared" si="1"/>
        <v>59419.804584837009</v>
      </c>
      <c r="K142" s="15">
        <v>122072.6309</v>
      </c>
      <c r="L142" s="15">
        <v>81.878906249999986</v>
      </c>
      <c r="M142" s="15">
        <v>10.100367791288029</v>
      </c>
      <c r="N142" s="15">
        <v>6.532073894230412</v>
      </c>
      <c r="O142" s="17">
        <v>3085.0404359375229</v>
      </c>
      <c r="P142" s="15">
        <f t="shared" si="29"/>
        <v>1.5329528405308048</v>
      </c>
      <c r="Q142" s="15">
        <f t="shared" si="30"/>
        <v>93.512226881818819</v>
      </c>
      <c r="R142" s="15">
        <v>724</v>
      </c>
      <c r="S142" s="15">
        <f t="shared" si="31"/>
        <v>637148.81665951491</v>
      </c>
      <c r="T142" s="15">
        <f t="shared" si="35"/>
        <v>118839.60916967402</v>
      </c>
      <c r="U142" s="15">
        <f t="shared" si="33"/>
        <v>755988.4258291889</v>
      </c>
      <c r="V142" s="15" t="str">
        <f>VLOOKUP(B142,NUTS_Europa!$B$2:$F$41,5,FALSE)</f>
        <v>Principado de Asturias</v>
      </c>
      <c r="W142" s="15" t="str">
        <f>VLOOKUP(C142,Puertos!$N$3:$O$27,2,FALSE)</f>
        <v>Bilbao</v>
      </c>
      <c r="X142" s="15" t="str">
        <f>VLOOKUP(D142,NUTS_Europa!$B$2:$F$41,5,FALSE)</f>
        <v>Bremen</v>
      </c>
      <c r="Y142" s="15" t="str">
        <f>VLOOKUP(E142,Puertos!$N$3:$O$27,2,FALSE)</f>
        <v>Hamburgo</v>
      </c>
      <c r="Z142" s="15">
        <f t="shared" si="34"/>
        <v>3.8963427867424509</v>
      </c>
    </row>
    <row r="143" spans="2:29" s="15" customFormat="1" x14ac:dyDescent="0.25">
      <c r="B143" s="15" t="str">
        <f>VLOOKUP(F142,NUTS_Europa!$A$2:$C$81,2,FALSE)</f>
        <v>DE50</v>
      </c>
      <c r="C143" s="15">
        <f>VLOOKUP(F142,NUTS_Europa!$A$2:$C$81,3,FALSE)</f>
        <v>1069</v>
      </c>
      <c r="D143" s="15" t="str">
        <f>VLOOKUP(G142,NUTS_Europa!$A$2:$C$81,2,FALSE)</f>
        <v>FRJ2</v>
      </c>
      <c r="E143" s="15">
        <f>VLOOKUP(G142,NUTS_Europa!$A$2:$C$81,3,FALSE)</f>
        <v>163</v>
      </c>
      <c r="F143" s="15">
        <v>44</v>
      </c>
      <c r="G143" s="15">
        <v>52</v>
      </c>
      <c r="H143" s="15">
        <v>1690141.877079868</v>
      </c>
      <c r="I143" s="15">
        <v>1723174.3329602734</v>
      </c>
      <c r="J143" s="15">
        <v>120125.8052</v>
      </c>
      <c r="K143" s="15">
        <v>81.878906249999986</v>
      </c>
      <c r="L143" s="15">
        <v>10.100367791288029</v>
      </c>
      <c r="M143" s="15">
        <v>6.532073894230412</v>
      </c>
      <c r="N143" s="15">
        <v>3085.0404359375229</v>
      </c>
    </row>
    <row r="144" spans="2:29" s="15" customFormat="1" x14ac:dyDescent="0.25">
      <c r="B144" s="15" t="str">
        <f>VLOOKUP(G144,NUTS_Europa!$A$2:$C$81,2,FALSE)</f>
        <v>ES12</v>
      </c>
      <c r="C144" s="15">
        <f>VLOOKUP(G144,NUTS_Europa!$A$2:$C$81,3,FALSE)</f>
        <v>163</v>
      </c>
      <c r="D144" s="15" t="str">
        <f>VLOOKUP(F144,NUTS_Europa!$A$2:$C$81,2,FALSE)</f>
        <v>BE23</v>
      </c>
      <c r="E144" s="15">
        <f>VLOOKUP(F144,NUTS_Europa!$A$2:$C$81,3,FALSE)</f>
        <v>220</v>
      </c>
      <c r="F144" s="15">
        <v>42</v>
      </c>
      <c r="G144" s="15">
        <v>52</v>
      </c>
      <c r="H144" s="15">
        <v>1532503.5742616353</v>
      </c>
      <c r="I144" s="15">
        <v>1486843.767764448</v>
      </c>
      <c r="J144" s="15">
        <v>137713.6226</v>
      </c>
      <c r="K144" s="15">
        <v>57.03125</v>
      </c>
      <c r="L144" s="15">
        <v>10.315744643262736</v>
      </c>
      <c r="M144" s="15">
        <v>6.8720138562631039</v>
      </c>
      <c r="N144" s="15">
        <v>3085.0404359375229</v>
      </c>
    </row>
    <row r="145" spans="2:14" s="15" customFormat="1" x14ac:dyDescent="0.25">
      <c r="B145" s="15" t="str">
        <f>VLOOKUP(F145,NUTS_Europa!$A$2:$C$81,2,FALSE)</f>
        <v>BE23</v>
      </c>
      <c r="C145" s="15">
        <f>VLOOKUP(F145,NUTS_Europa!$A$2:$C$81,3,FALSE)</f>
        <v>220</v>
      </c>
      <c r="D145" s="15" t="str">
        <f>VLOOKUP(G145,NUTS_Europa!$A$2:$C$81,2,FALSE)</f>
        <v>NL11</v>
      </c>
      <c r="E145" s="15">
        <f>VLOOKUP(G145,NUTS_Europa!$A$2:$C$81,3,FALSE)</f>
        <v>218</v>
      </c>
      <c r="F145" s="15">
        <v>42</v>
      </c>
      <c r="G145" s="15">
        <v>70</v>
      </c>
      <c r="H145" s="15">
        <v>1960415.3300445811</v>
      </c>
      <c r="I145" s="15">
        <v>1333668.7087563695</v>
      </c>
      <c r="J145" s="15">
        <v>117061.7148</v>
      </c>
      <c r="K145" s="15">
        <v>9.765625</v>
      </c>
      <c r="L145" s="15">
        <v>9.7136173680051954</v>
      </c>
      <c r="M145" s="15">
        <v>10.012802817314912</v>
      </c>
      <c r="N145" s="15">
        <v>5603.586288415795</v>
      </c>
    </row>
    <row r="146" spans="2:14" s="15" customFormat="1" x14ac:dyDescent="0.25">
      <c r="B146" s="15" t="str">
        <f>VLOOKUP(G146,NUTS_Europa!$A$2:$C$81,2,FALSE)</f>
        <v>NL11</v>
      </c>
      <c r="C146" s="15">
        <f>VLOOKUP(G146,NUTS_Europa!$A$2:$C$81,3,FALSE)</f>
        <v>218</v>
      </c>
      <c r="D146" s="15" t="str">
        <f>VLOOKUP(F146,NUTS_Europa!$A$2:$C$81,2,FALSE)</f>
        <v>BE25</v>
      </c>
      <c r="E146" s="15">
        <f>VLOOKUP(F146,NUTS_Europa!$A$2:$C$81,3,FALSE)</f>
        <v>220</v>
      </c>
      <c r="F146" s="15">
        <v>43</v>
      </c>
      <c r="G146" s="15">
        <v>70</v>
      </c>
      <c r="H146" s="15">
        <v>1748519.0766999107</v>
      </c>
      <c r="I146" s="15">
        <v>1333668.7087563695</v>
      </c>
      <c r="J146" s="15">
        <v>156784.57750000001</v>
      </c>
      <c r="K146" s="15">
        <v>9.765625</v>
      </c>
      <c r="L146" s="15">
        <v>9.7136173680051954</v>
      </c>
      <c r="M146" s="15">
        <v>10.012802817314912</v>
      </c>
      <c r="N146" s="15">
        <v>5603.586288415795</v>
      </c>
    </row>
    <row r="147" spans="2:14" s="15" customFormat="1" x14ac:dyDescent="0.25">
      <c r="B147" s="15" t="str">
        <f>VLOOKUP(F147,NUTS_Europa!$A$2:$C$81,2,FALSE)</f>
        <v>BE25</v>
      </c>
      <c r="C147" s="15">
        <f>VLOOKUP(F147,NUTS_Europa!$A$2:$C$81,3,FALSE)</f>
        <v>220</v>
      </c>
      <c r="D147" s="15" t="str">
        <f>VLOOKUP(G147,NUTS_Europa!$A$2:$C$81,2,FALSE)</f>
        <v>PT18</v>
      </c>
      <c r="E147" s="15">
        <f>VLOOKUP(G147,NUTS_Europa!$A$2:$C$81,3,FALSE)</f>
        <v>61</v>
      </c>
      <c r="F147" s="15">
        <v>43</v>
      </c>
      <c r="G147" s="15">
        <v>80</v>
      </c>
      <c r="H147" s="15">
        <v>12356232.919851772</v>
      </c>
      <c r="I147" s="15">
        <v>1737802.7285385369</v>
      </c>
      <c r="J147" s="15">
        <v>117768.50930000001</v>
      </c>
      <c r="K147" s="15">
        <v>105.75546875000001</v>
      </c>
      <c r="L147" s="15">
        <v>11.341615842650794</v>
      </c>
      <c r="M147" s="15">
        <v>32.954393523266575</v>
      </c>
      <c r="N147" s="15">
        <v>18537.263482020709</v>
      </c>
    </row>
    <row r="148" spans="2:14" s="15" customFormat="1" x14ac:dyDescent="0.25">
      <c r="B148" s="15" t="s">
        <v>129</v>
      </c>
      <c r="C148" s="15">
        <v>61</v>
      </c>
      <c r="D148" s="15" t="s">
        <v>59</v>
      </c>
      <c r="E148" s="15">
        <v>1069</v>
      </c>
      <c r="F148" s="15">
        <v>5</v>
      </c>
      <c r="G148" s="15">
        <v>80</v>
      </c>
      <c r="H148" s="15">
        <v>11526961.77100683</v>
      </c>
      <c r="I148" s="15">
        <v>1974057.4886282443</v>
      </c>
      <c r="J148" s="15">
        <v>118487.9544</v>
      </c>
      <c r="K148" s="15">
        <v>130.68593749999999</v>
      </c>
      <c r="L148" s="15">
        <v>11.126238990676086</v>
      </c>
      <c r="M148" s="15">
        <v>30.911776327439402</v>
      </c>
      <c r="N148" s="15">
        <v>18537.263482020709</v>
      </c>
    </row>
    <row r="149" spans="2:14" s="15" customFormat="1" x14ac:dyDescent="0.25">
      <c r="B149" s="15" t="s">
        <v>59</v>
      </c>
      <c r="C149" s="15">
        <v>1069</v>
      </c>
      <c r="D149" s="15" t="s">
        <v>81</v>
      </c>
      <c r="E149" s="15">
        <v>1064</v>
      </c>
      <c r="F149" s="15">
        <v>5</v>
      </c>
      <c r="G149" s="15">
        <v>16</v>
      </c>
      <c r="H149" s="15">
        <v>1408123.0410047271</v>
      </c>
      <c r="I149" s="15">
        <v>2185675.104923042</v>
      </c>
      <c r="J149" s="15">
        <v>141512.31529999999</v>
      </c>
      <c r="K149" s="15">
        <v>156.32578125000001</v>
      </c>
      <c r="L149" s="15">
        <v>11.260793094244196</v>
      </c>
      <c r="M149" s="15">
        <v>20.428125147300275</v>
      </c>
      <c r="N149" s="15">
        <v>11402.936470049601</v>
      </c>
    </row>
    <row r="150" spans="2:14" s="15" customFormat="1" x14ac:dyDescent="0.25">
      <c r="B150" s="15" t="s">
        <v>81</v>
      </c>
      <c r="C150" s="15">
        <v>1064</v>
      </c>
      <c r="D150" s="15" t="s">
        <v>79</v>
      </c>
      <c r="E150" s="15">
        <v>1063</v>
      </c>
      <c r="F150" s="15">
        <v>15</v>
      </c>
      <c r="G150" s="15">
        <v>16</v>
      </c>
      <c r="H150" s="15">
        <v>2852254.0299202101</v>
      </c>
      <c r="I150" s="15">
        <v>9293650.1943355277</v>
      </c>
      <c r="J150" s="15">
        <v>135416.16140000001</v>
      </c>
      <c r="K150" s="15">
        <v>12.65625</v>
      </c>
      <c r="L150" s="15">
        <v>9.8227396895664292</v>
      </c>
      <c r="M150" s="15">
        <v>20.428125147300275</v>
      </c>
      <c r="N150" s="15">
        <v>11402.936470049601</v>
      </c>
    </row>
    <row r="151" spans="2:14" s="15" customFormat="1" x14ac:dyDescent="0.25">
      <c r="B151" s="15" t="s">
        <v>79</v>
      </c>
      <c r="C151" s="15">
        <v>1063</v>
      </c>
      <c r="D151" s="15" t="s">
        <v>127</v>
      </c>
      <c r="E151" s="15">
        <v>294</v>
      </c>
      <c r="F151" s="15">
        <v>15</v>
      </c>
      <c r="G151" s="15">
        <v>39</v>
      </c>
      <c r="H151" s="15">
        <v>617355.50962767249</v>
      </c>
      <c r="I151" s="15">
        <v>9630039.8382586502</v>
      </c>
      <c r="J151" s="15">
        <v>119215.969</v>
      </c>
      <c r="K151" s="15">
        <v>63.59375</v>
      </c>
      <c r="L151" s="15">
        <v>7.9147731822781839</v>
      </c>
      <c r="M151" s="15">
        <v>5.5675467701081036</v>
      </c>
      <c r="N151" s="15">
        <v>3107.7928912121797</v>
      </c>
    </row>
    <row r="152" spans="2:14" s="15" customFormat="1" x14ac:dyDescent="0.25">
      <c r="B152" s="15" t="str">
        <f>VLOOKUP(G152,NUTS_Europa!$A$2:$C$81,2,FALSE)</f>
        <v>PT17</v>
      </c>
      <c r="C152" s="15">
        <f>VLOOKUP(G152,NUTS_Europa!$A$2:$C$81,3,FALSE)</f>
        <v>294</v>
      </c>
      <c r="D152" s="15" t="str">
        <f>VLOOKUP(F152,NUTS_Europa!$A$2:$C$81,2,FALSE)</f>
        <v>FRJ1</v>
      </c>
      <c r="E152" s="15">
        <f>VLOOKUP(F152,NUTS_Europa!$A$2:$C$81,3,FALSE)</f>
        <v>1063</v>
      </c>
      <c r="F152" s="15">
        <v>26</v>
      </c>
      <c r="G152" s="15">
        <v>39</v>
      </c>
      <c r="H152" s="15">
        <v>1608516.7484983231</v>
      </c>
      <c r="I152" s="15">
        <v>9630039.8382586502</v>
      </c>
      <c r="J152" s="15">
        <v>137713.6226</v>
      </c>
      <c r="K152" s="15">
        <v>63.59375</v>
      </c>
      <c r="L152" s="15">
        <v>7.9147731822781839</v>
      </c>
      <c r="M152" s="15">
        <v>5.5675467701081036</v>
      </c>
      <c r="N152" s="15">
        <v>3107.7928912121797</v>
      </c>
    </row>
    <row r="153" spans="2:14" s="15" customFormat="1" x14ac:dyDescent="0.25"/>
    <row r="154" spans="2:14" s="15" customFormat="1" x14ac:dyDescent="0.25"/>
    <row r="155" spans="2:14" s="15" customFormat="1" x14ac:dyDescent="0.25"/>
    <row r="156" spans="2:14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D208-B02B-458E-8C88-61613A95B70A}">
  <dimension ref="B1:AC163"/>
  <sheetViews>
    <sheetView workbookViewId="0">
      <selection activeCell="D8" sqref="D8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N1" t="s">
        <v>158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320654.76947719097</v>
      </c>
      <c r="I4" s="16">
        <v>513152.62195427017</v>
      </c>
      <c r="J4" s="15">
        <v>135416.16140000001</v>
      </c>
      <c r="K4" s="15">
        <v>6.7272727272727275</v>
      </c>
      <c r="L4" s="15">
        <v>9.3828673452923734</v>
      </c>
      <c r="M4" s="15">
        <v>3.7453976785864747</v>
      </c>
      <c r="N4" s="15">
        <v>1766.2818862468553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NL32</v>
      </c>
      <c r="E5" s="15">
        <f>VLOOKUP(G5,[1]NUTS_Europa!$A$2:$C$81,3,FALSE)</f>
        <v>218</v>
      </c>
      <c r="F5" s="15">
        <v>1</v>
      </c>
      <c r="G5" s="15">
        <v>32</v>
      </c>
      <c r="H5" s="15">
        <v>487549.80609878903</v>
      </c>
      <c r="I5" s="15">
        <v>790917.09270617459</v>
      </c>
      <c r="J5" s="15">
        <v>198656.2873</v>
      </c>
      <c r="K5" s="15">
        <v>9.5716577540106957</v>
      </c>
      <c r="L5" s="15">
        <v>9.7630769328701899</v>
      </c>
      <c r="M5" s="15">
        <v>11.221322904610384</v>
      </c>
      <c r="N5" s="15">
        <v>5603.586288415795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399505.12544302311</v>
      </c>
      <c r="I6" s="15">
        <v>513152.62195427017</v>
      </c>
      <c r="J6" s="15">
        <v>135416.16140000001</v>
      </c>
      <c r="K6" s="15">
        <v>6.7272727272727275</v>
      </c>
      <c r="L6" s="15">
        <v>9.3828673452923734</v>
      </c>
      <c r="M6" s="15">
        <v>3.7453976785864747</v>
      </c>
      <c r="N6" s="15">
        <v>1766.2818862468553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938846.01622490946</v>
      </c>
      <c r="I7" s="15">
        <v>845823.72627521423</v>
      </c>
      <c r="J7" s="15">
        <v>117923.68180000001</v>
      </c>
      <c r="K7" s="15">
        <v>41.492513368983957</v>
      </c>
      <c r="L7" s="15">
        <v>14.498001759228561</v>
      </c>
      <c r="M7" s="15">
        <v>7.5373615720030749</v>
      </c>
      <c r="N7" s="15">
        <v>3085.0404359375229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1853921.9459806541</v>
      </c>
      <c r="I8" s="15">
        <v>5969966.9601030089</v>
      </c>
      <c r="J8" s="15">
        <v>159445.52859999999</v>
      </c>
      <c r="K8" s="15">
        <v>59.395721925133692</v>
      </c>
      <c r="L8" s="15">
        <v>6.6007071827432373</v>
      </c>
      <c r="M8" s="15">
        <v>2.0336653710334778</v>
      </c>
      <c r="N8" s="15">
        <v>960.48207726886733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33359.780399795411</v>
      </c>
      <c r="I9" s="15">
        <v>7549427.7295825025</v>
      </c>
      <c r="J9" s="15">
        <v>114346.8514</v>
      </c>
      <c r="K9" s="15">
        <v>53.793582887700538</v>
      </c>
      <c r="L9" s="15">
        <v>8.830722024607164</v>
      </c>
      <c r="M9" s="15">
        <v>3.305055062423997E-2</v>
      </c>
      <c r="N9" s="15">
        <v>15.609481269928793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ES52</v>
      </c>
      <c r="E10" s="15">
        <f>VLOOKUP(G10,[1]NUTS_Europa!$A$2:$C$81,3,FALSE)</f>
        <v>1064</v>
      </c>
      <c r="F10" s="15">
        <v>5</v>
      </c>
      <c r="G10" s="15">
        <v>16</v>
      </c>
      <c r="H10" s="15">
        <v>1408123.0410047271</v>
      </c>
      <c r="I10" s="15">
        <v>1196159.6904977886</v>
      </c>
      <c r="J10" s="15">
        <v>141512.31529999999</v>
      </c>
      <c r="K10" s="15">
        <v>107.00374331550803</v>
      </c>
      <c r="L10" s="15">
        <v>9.9454903404619586</v>
      </c>
      <c r="M10" s="15">
        <v>20.428125147300275</v>
      </c>
      <c r="N10" s="15">
        <v>11402.936470049601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PT18</v>
      </c>
      <c r="E11" s="15">
        <f>VLOOKUP(G11,[1]NUTS_Europa!$A$2:$C$81,3,FALSE)</f>
        <v>61</v>
      </c>
      <c r="F11" s="15">
        <v>5</v>
      </c>
      <c r="G11" s="15">
        <v>80</v>
      </c>
      <c r="H11" s="15">
        <v>11526961.77100683</v>
      </c>
      <c r="I11" s="15">
        <v>1029049.6884696154</v>
      </c>
      <c r="J11" s="15">
        <v>118487.9544</v>
      </c>
      <c r="K11" s="15">
        <v>89.453475935828877</v>
      </c>
      <c r="L11" s="15">
        <v>7.8320941244561553</v>
      </c>
      <c r="M11" s="15">
        <v>30.911776327439402</v>
      </c>
      <c r="N11" s="15">
        <v>18537.263482020709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ES21</v>
      </c>
      <c r="E12" s="15">
        <f>VLOOKUP(G12,[1]NUTS_Europa!$A$2:$C$81,3,FALSE)</f>
        <v>163</v>
      </c>
      <c r="F12" s="15">
        <v>6</v>
      </c>
      <c r="G12" s="15">
        <v>14</v>
      </c>
      <c r="H12" s="15">
        <v>1456013.839339959</v>
      </c>
      <c r="I12" s="15">
        <v>903557.47735752619</v>
      </c>
      <c r="J12" s="15">
        <v>154854.3009</v>
      </c>
      <c r="K12" s="15">
        <v>56.045454545454547</v>
      </c>
      <c r="L12" s="15">
        <v>13.719222215523875</v>
      </c>
      <c r="M12" s="15">
        <v>6.532073894230412</v>
      </c>
      <c r="N12" s="15">
        <v>3085.0404359375229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FRD1</v>
      </c>
      <c r="E13" s="15">
        <f>VLOOKUP(G13,[1]NUTS_Europa!$A$2:$C$81,3,FALSE)</f>
        <v>268</v>
      </c>
      <c r="F13" s="15">
        <v>6</v>
      </c>
      <c r="G13" s="15">
        <v>19</v>
      </c>
      <c r="H13" s="15">
        <v>72091.921941923079</v>
      </c>
      <c r="I13" s="15">
        <v>894488.93824080483</v>
      </c>
      <c r="J13" s="15">
        <v>114346.8514</v>
      </c>
      <c r="K13" s="15">
        <v>33.425133689839569</v>
      </c>
      <c r="L13" s="15">
        <v>11.927568558917311</v>
      </c>
      <c r="M13" s="15">
        <v>0.21968804025032404</v>
      </c>
      <c r="N13" s="15">
        <v>103.75670857960644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1479371.2860987328</v>
      </c>
      <c r="I14" s="15">
        <v>786010.9775599679</v>
      </c>
      <c r="J14" s="15">
        <v>163171.4883</v>
      </c>
      <c r="K14" s="15">
        <v>14.436898395721927</v>
      </c>
      <c r="L14" s="15">
        <v>8.9842973891655031</v>
      </c>
      <c r="M14" s="15">
        <v>9.3953448132184114</v>
      </c>
      <c r="N14" s="15">
        <v>5603.586288415795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613392.50072832708</v>
      </c>
      <c r="I15" s="15">
        <v>786010.9775599679</v>
      </c>
      <c r="J15" s="15">
        <v>199058.85829999999</v>
      </c>
      <c r="K15" s="15">
        <v>14.436898395721927</v>
      </c>
      <c r="L15" s="15">
        <v>8.9842973891655031</v>
      </c>
      <c r="M15" s="15">
        <v>9.3953448132184114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1871325.3049315196</v>
      </c>
      <c r="I16" s="15">
        <v>5969966.9601030089</v>
      </c>
      <c r="J16" s="15">
        <v>123840.01519999999</v>
      </c>
      <c r="K16" s="15">
        <v>59.395721925133692</v>
      </c>
      <c r="L16" s="15">
        <v>6.6007071827432373</v>
      </c>
      <c r="M16" s="15">
        <v>2.0336653710334778</v>
      </c>
      <c r="N16" s="15">
        <v>960.48207726886733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33642.614834717759</v>
      </c>
      <c r="I17" s="15">
        <v>7549427.7295825025</v>
      </c>
      <c r="J17" s="15">
        <v>117061.7148</v>
      </c>
      <c r="K17" s="15">
        <v>53.793582887700538</v>
      </c>
      <c r="L17" s="15">
        <v>8.830722024607164</v>
      </c>
      <c r="M17" s="15">
        <v>3.305055062423997E-2</v>
      </c>
      <c r="N17" s="15">
        <v>15.609481269928793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74138.93070646534</v>
      </c>
      <c r="I18" s="15">
        <v>845625.07948345377</v>
      </c>
      <c r="J18" s="15">
        <v>117061.7148</v>
      </c>
      <c r="K18" s="15">
        <v>20.316042780748667</v>
      </c>
      <c r="L18" s="15">
        <v>12.706348102621998</v>
      </c>
      <c r="M18" s="15">
        <v>0.25349808027647036</v>
      </c>
      <c r="N18" s="15">
        <v>103.75670857960644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FRH0</v>
      </c>
      <c r="E19" s="15">
        <f>VLOOKUP(G19,[1]NUTS_Europa!$A$2:$C$81,3,FALSE)</f>
        <v>283</v>
      </c>
      <c r="F19" s="15">
        <v>9</v>
      </c>
      <c r="G19" s="15">
        <v>23</v>
      </c>
      <c r="H19" s="15">
        <v>1603991.1088501317</v>
      </c>
      <c r="I19" s="15">
        <v>727006.26148554427</v>
      </c>
      <c r="J19" s="15">
        <v>144185.261</v>
      </c>
      <c r="K19" s="15">
        <v>36.930481283422459</v>
      </c>
      <c r="L19" s="15">
        <v>11.203398534823515</v>
      </c>
      <c r="M19" s="15">
        <v>4.9589079802948053</v>
      </c>
      <c r="N19" s="15">
        <v>2266.668199218178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1069986.1231355763</v>
      </c>
      <c r="I20" s="15">
        <v>903557.47735752619</v>
      </c>
      <c r="J20" s="15">
        <v>163171.4883</v>
      </c>
      <c r="K20" s="15">
        <v>56.045454545454547</v>
      </c>
      <c r="L20" s="15">
        <v>13.719222215523875</v>
      </c>
      <c r="M20" s="15">
        <v>6.532073894230412</v>
      </c>
      <c r="N20" s="15">
        <v>3085.0404359375229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888516.640596685</v>
      </c>
      <c r="I21" s="15">
        <v>903557.47735752619</v>
      </c>
      <c r="J21" s="15">
        <v>199058.85829999999</v>
      </c>
      <c r="K21" s="15">
        <v>56.045454545454547</v>
      </c>
      <c r="L21" s="15">
        <v>13.719222215523875</v>
      </c>
      <c r="M21" s="15">
        <v>6.532073894230412</v>
      </c>
      <c r="N21" s="15">
        <v>3085.0404359375229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2852254.0299202101</v>
      </c>
      <c r="I22" s="15">
        <v>8606647.5864166543</v>
      </c>
      <c r="J22" s="15">
        <v>135416.16140000001</v>
      </c>
      <c r="K22" s="15">
        <v>8.6631016042780757</v>
      </c>
      <c r="L22" s="15">
        <v>8.2511780753303086</v>
      </c>
      <c r="M22" s="15">
        <v>20.428125147300275</v>
      </c>
      <c r="N22" s="15">
        <v>11402.936470049601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PT17</v>
      </c>
      <c r="E23" s="15">
        <f>VLOOKUP(G23,[1]NUTS_Europa!$A$2:$C$81,3,FALSE)</f>
        <v>294</v>
      </c>
      <c r="F23" s="15">
        <v>15</v>
      </c>
      <c r="G23" s="15">
        <v>39</v>
      </c>
      <c r="H23" s="15">
        <v>636063.25235598034</v>
      </c>
      <c r="I23" s="15">
        <v>8856245.3784083109</v>
      </c>
      <c r="J23" s="15">
        <v>119215.969</v>
      </c>
      <c r="K23" s="15">
        <v>43.529411764705884</v>
      </c>
      <c r="L23" s="15">
        <v>9.7099882789218022</v>
      </c>
      <c r="M23" s="15">
        <v>5.7362603087073145</v>
      </c>
      <c r="N23" s="15">
        <v>3201.9684334321328</v>
      </c>
    </row>
    <row r="24" spans="2:14" s="15" customFormat="1" x14ac:dyDescent="0.25">
      <c r="B24" s="15" t="str">
        <f>VLOOKUP(F24,[1]NUTS_Europa!$A$2:$C$81,2,FALSE)</f>
        <v>ES61</v>
      </c>
      <c r="C24" s="15">
        <f>VLOOKUP(F24,[1]NUTS_Europa!$A$2:$C$81,3,FALSE)</f>
        <v>61</v>
      </c>
      <c r="D24" s="15" t="str">
        <f>VLOOKUP(G24,[1]NUTS_Europa!$A$2:$C$81,2,FALSE)</f>
        <v>FRG0</v>
      </c>
      <c r="E24" s="15">
        <f>VLOOKUP(G24,[1]NUTS_Europa!$A$2:$C$81,3,FALSE)</f>
        <v>282</v>
      </c>
      <c r="F24" s="15">
        <v>17</v>
      </c>
      <c r="G24" s="15">
        <v>22</v>
      </c>
      <c r="H24" s="15">
        <v>531110.39519082115</v>
      </c>
      <c r="I24" s="15">
        <v>778168.63645560015</v>
      </c>
      <c r="J24" s="15">
        <v>115262.5922</v>
      </c>
      <c r="K24" s="15">
        <v>56.247914438502676</v>
      </c>
      <c r="L24" s="15">
        <v>8.981375914483241</v>
      </c>
      <c r="M24" s="15">
        <v>1.6276537554674591</v>
      </c>
      <c r="N24" s="15">
        <v>816.51860628420002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1669768.4910027354</v>
      </c>
      <c r="I25" s="15">
        <v>726874.8905485298</v>
      </c>
      <c r="J25" s="15">
        <v>191087.21979999999</v>
      </c>
      <c r="K25" s="15">
        <v>54.862032085561502</v>
      </c>
      <c r="L25" s="15">
        <v>9.3398071959889144</v>
      </c>
      <c r="M25" s="15">
        <v>3.939382849749772</v>
      </c>
      <c r="N25" s="15">
        <v>2266.668199218178</v>
      </c>
    </row>
    <row r="26" spans="2:14" s="15" customFormat="1" x14ac:dyDescent="0.25">
      <c r="B26" s="15" t="str">
        <f>VLOOKUP(F26,[1]NUTS_Europa!$A$2:$C$81,2,FALSE)</f>
        <v>ES62</v>
      </c>
      <c r="C26" s="15">
        <f>VLOOKUP(F26,[1]NUTS_Europa!$A$2:$C$81,3,FALSE)</f>
        <v>1064</v>
      </c>
      <c r="D26" s="15" t="str">
        <f>VLOOKUP(G26,[1]NUTS_Europa!$A$2:$C$81,2,FALSE)</f>
        <v>FRG0</v>
      </c>
      <c r="E26" s="15">
        <f>VLOOKUP(G26,[1]NUTS_Europa!$A$2:$C$81,3,FALSE)</f>
        <v>282</v>
      </c>
      <c r="F26" s="15">
        <v>18</v>
      </c>
      <c r="G26" s="15">
        <v>22</v>
      </c>
      <c r="H26" s="15">
        <v>508837.36785760877</v>
      </c>
      <c r="I26" s="15">
        <v>902054.55795665435</v>
      </c>
      <c r="J26" s="15">
        <v>135416.16140000001</v>
      </c>
      <c r="K26" s="15">
        <v>67.220267379679143</v>
      </c>
      <c r="L26" s="15">
        <v>11.094772130489044</v>
      </c>
      <c r="M26" s="15">
        <v>1.7288460177480915</v>
      </c>
      <c r="N26" s="15">
        <v>816.51860628420002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FRI1</v>
      </c>
      <c r="E27" s="15">
        <f>VLOOKUP(G27,[1]NUTS_Europa!$A$2:$C$81,3,FALSE)</f>
        <v>283</v>
      </c>
      <c r="F27" s="15">
        <v>18</v>
      </c>
      <c r="G27" s="15">
        <v>24</v>
      </c>
      <c r="H27" s="15">
        <v>1417259.5259334813</v>
      </c>
      <c r="I27" s="15">
        <v>917710.94569983345</v>
      </c>
      <c r="J27" s="15">
        <v>199597.76430000001</v>
      </c>
      <c r="K27" s="15">
        <v>75.969304812834224</v>
      </c>
      <c r="L27" s="15">
        <v>11.453203411994718</v>
      </c>
      <c r="M27" s="15">
        <v>4.2202941249529973</v>
      </c>
      <c r="N27" s="15">
        <v>2266.668199218178</v>
      </c>
    </row>
    <row r="28" spans="2:14" s="15" customFormat="1" x14ac:dyDescent="0.25">
      <c r="B28" s="15" t="str">
        <f>VLOOKUP(F28,[1]NUTS_Europa!$A$2:$C$81,2,FALSE)</f>
        <v>FRD2</v>
      </c>
      <c r="C28" s="15">
        <f>VLOOKUP(F28,[1]NUTS_Europa!$A$2:$C$81,3,FALSE)</f>
        <v>269</v>
      </c>
      <c r="D28" s="15" t="str">
        <f>VLOOKUP(G28,[1]NUTS_Europa!$A$2:$C$81,2,FALSE)</f>
        <v>FRI3</v>
      </c>
      <c r="E28" s="15">
        <f>VLOOKUP(G28,[1]NUTS_Europa!$A$2:$C$81,3,FALSE)</f>
        <v>283</v>
      </c>
      <c r="F28" s="15">
        <v>20</v>
      </c>
      <c r="G28" s="15">
        <v>25</v>
      </c>
      <c r="H28" s="15">
        <v>535399.98872779962</v>
      </c>
      <c r="I28" s="15">
        <v>751408.61761790083</v>
      </c>
      <c r="J28" s="15">
        <v>141512.31529999999</v>
      </c>
      <c r="K28" s="15">
        <v>24.759358288770056</v>
      </c>
      <c r="L28" s="15">
        <v>11.170625716153317</v>
      </c>
      <c r="M28" s="15">
        <v>4.9589079802948053</v>
      </c>
      <c r="N28" s="15">
        <v>2266.668199218178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NL12</v>
      </c>
      <c r="E29" s="15">
        <f>VLOOKUP(G29,[1]NUTS_Europa!$A$2:$C$81,3,FALSE)</f>
        <v>218</v>
      </c>
      <c r="F29" s="15">
        <v>20</v>
      </c>
      <c r="G29" s="15">
        <v>31</v>
      </c>
      <c r="H29" s="15">
        <v>1699605.331580543</v>
      </c>
      <c r="I29" s="15">
        <v>931660.76648383902</v>
      </c>
      <c r="J29" s="15">
        <v>163171.4883</v>
      </c>
      <c r="K29" s="15">
        <v>14.705882352941178</v>
      </c>
      <c r="L29" s="15">
        <v>9.730304114199992</v>
      </c>
      <c r="M29" s="15">
        <v>11.221322904610384</v>
      </c>
      <c r="N29" s="15">
        <v>5603.586288415795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21</v>
      </c>
      <c r="G30" s="15">
        <v>24</v>
      </c>
      <c r="H30" s="15">
        <v>1018607.9263769095</v>
      </c>
      <c r="I30" s="15">
        <v>600080.63511937635</v>
      </c>
      <c r="J30" s="15">
        <v>123840.01519999999</v>
      </c>
      <c r="K30" s="15">
        <v>32.191978609625671</v>
      </c>
      <c r="L30" s="15">
        <v>12.224638151384593</v>
      </c>
      <c r="M30" s="15">
        <v>4.4700578209509656</v>
      </c>
      <c r="N30" s="15">
        <v>2266.668199218178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659983.61723530665</v>
      </c>
      <c r="I31" s="15">
        <v>600080.63511937635</v>
      </c>
      <c r="J31" s="15">
        <v>117061.7148</v>
      </c>
      <c r="K31" s="15">
        <v>32.191978609625671</v>
      </c>
      <c r="L31" s="15">
        <v>12.224638151384593</v>
      </c>
      <c r="M31" s="15">
        <v>4.4700578209509656</v>
      </c>
      <c r="N31" s="15">
        <v>2266.668199218178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2293218.5340380045</v>
      </c>
      <c r="I32" s="15">
        <v>9061531.9183814358</v>
      </c>
      <c r="J32" s="15">
        <v>142841.86170000001</v>
      </c>
      <c r="K32" s="15">
        <v>82.55278074866311</v>
      </c>
      <c r="L32" s="15">
        <v>8.7303067259871767</v>
      </c>
      <c r="M32" s="15">
        <v>4.2202941249529973</v>
      </c>
      <c r="N32" s="15">
        <v>2266.668199218178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ES62</v>
      </c>
      <c r="E33" s="15">
        <f>VLOOKUP(G33,[1]NUTS_Europa!$A$2:$C$81,3,FALSE)</f>
        <v>462</v>
      </c>
      <c r="F33" s="15">
        <v>26</v>
      </c>
      <c r="G33" s="15">
        <v>58</v>
      </c>
      <c r="H33" s="15">
        <v>1037848.947206469</v>
      </c>
      <c r="I33" s="15">
        <v>8698414.0316980388</v>
      </c>
      <c r="J33" s="15">
        <v>114203.5226</v>
      </c>
      <c r="K33" s="15">
        <v>24.598930481283425</v>
      </c>
      <c r="L33" s="15">
        <v>8.3982527461480636</v>
      </c>
      <c r="M33" s="15">
        <v>1.746942761179946</v>
      </c>
      <c r="N33" s="15">
        <v>975.13977317593265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1876744.1889777614</v>
      </c>
      <c r="I34" s="15">
        <v>751408.61761790083</v>
      </c>
      <c r="J34" s="15">
        <v>176841.96369999999</v>
      </c>
      <c r="K34" s="15">
        <v>24.759358288770056</v>
      </c>
      <c r="L34" s="15">
        <v>11.170625716153317</v>
      </c>
      <c r="M34" s="15">
        <v>4.9589079802948053</v>
      </c>
      <c r="N34" s="15">
        <v>2266.668199218178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PT16</v>
      </c>
      <c r="E35" s="15">
        <f>VLOOKUP(G35,[1]NUTS_Europa!$A$2:$C$81,3,FALSE)</f>
        <v>111</v>
      </c>
      <c r="F35" s="15">
        <v>27</v>
      </c>
      <c r="G35" s="15">
        <v>38</v>
      </c>
      <c r="H35" s="15">
        <v>1526376.9419581071</v>
      </c>
      <c r="I35" s="15">
        <v>914537.92038565502</v>
      </c>
      <c r="J35" s="15">
        <v>120437.3524</v>
      </c>
      <c r="K35" s="15">
        <v>42.618716577540113</v>
      </c>
      <c r="L35" s="15">
        <v>9.3766066872404608</v>
      </c>
      <c r="M35" s="15">
        <v>6.9790514782795103</v>
      </c>
      <c r="N35" s="15">
        <v>3296.1439756520863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PT11</v>
      </c>
      <c r="E36" s="15">
        <f>VLOOKUP(G36,[1]NUTS_Europa!$A$2:$C$81,3,FALSE)</f>
        <v>111</v>
      </c>
      <c r="F36" s="15">
        <v>29</v>
      </c>
      <c r="G36" s="15">
        <v>36</v>
      </c>
      <c r="H36" s="15">
        <v>1651884.2161190114</v>
      </c>
      <c r="I36" s="15">
        <v>914537.92038565502</v>
      </c>
      <c r="J36" s="15">
        <v>114346.8514</v>
      </c>
      <c r="K36" s="15">
        <v>42.618716577540113</v>
      </c>
      <c r="L36" s="15">
        <v>9.3766066872404608</v>
      </c>
      <c r="M36" s="15">
        <v>6.9790514782795103</v>
      </c>
      <c r="N36" s="15">
        <v>3296.1439756520863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PT17</v>
      </c>
      <c r="E37" s="15">
        <f>VLOOKUP(G37,[1]NUTS_Europa!$A$2:$C$81,3,FALSE)</f>
        <v>294</v>
      </c>
      <c r="F37" s="15">
        <v>29</v>
      </c>
      <c r="G37" s="15">
        <v>39</v>
      </c>
      <c r="H37" s="15">
        <v>1086518.4943996712</v>
      </c>
      <c r="I37" s="15">
        <v>973936.50330335461</v>
      </c>
      <c r="J37" s="15">
        <v>137713.6226</v>
      </c>
      <c r="K37" s="15">
        <v>50.472727272727276</v>
      </c>
      <c r="L37" s="15">
        <v>12.150307269087943</v>
      </c>
      <c r="M37" s="15">
        <v>6.7796500073477342</v>
      </c>
      <c r="N37" s="15">
        <v>3201.9684334321328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541423.77563641593</v>
      </c>
      <c r="I38" s="15">
        <v>8298153.4290691372</v>
      </c>
      <c r="J38" s="15">
        <v>114346.8514</v>
      </c>
      <c r="K38" s="15">
        <v>63.63636363636364</v>
      </c>
      <c r="L38" s="15">
        <v>9.7313350799277849</v>
      </c>
      <c r="M38" s="15">
        <v>0.50699616078021481</v>
      </c>
      <c r="N38" s="15">
        <v>207.51341725223611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505458.38021192735</v>
      </c>
      <c r="I39" s="15">
        <v>8298153.4290691372</v>
      </c>
      <c r="J39" s="15">
        <v>145277.79319999999</v>
      </c>
      <c r="K39" s="15">
        <v>63.63636363636364</v>
      </c>
      <c r="L39" s="15">
        <v>9.7313350799277849</v>
      </c>
      <c r="M39" s="15">
        <v>0.50699616078021481</v>
      </c>
      <c r="N39" s="15">
        <v>207.51341725223611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2962494.456737814</v>
      </c>
      <c r="I40" s="15">
        <v>1162532.0883058219</v>
      </c>
      <c r="J40" s="15">
        <v>114346.8514</v>
      </c>
      <c r="K40" s="15">
        <v>62.340106951871661</v>
      </c>
      <c r="L40" s="15">
        <v>12.838832936797223</v>
      </c>
      <c r="M40" s="15">
        <v>17.497350340674519</v>
      </c>
      <c r="N40" s="15">
        <v>8263.843030071208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2376571.4582197061</v>
      </c>
      <c r="I41" s="15">
        <v>1162532.0883058219</v>
      </c>
      <c r="J41" s="15">
        <v>137713.6226</v>
      </c>
      <c r="K41" s="15">
        <v>62.340106951871661</v>
      </c>
      <c r="L41" s="15">
        <v>12.838832936797223</v>
      </c>
      <c r="M41" s="15">
        <v>17.497350340674519</v>
      </c>
      <c r="N41" s="15">
        <v>8263.843030071208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PT11</v>
      </c>
      <c r="E42" s="15">
        <f>VLOOKUP(G42,[1]NUTS_Europa!$A$2:$C$81,3,FALSE)</f>
        <v>111</v>
      </c>
      <c r="F42" s="15">
        <v>34</v>
      </c>
      <c r="G42" s="15">
        <v>36</v>
      </c>
      <c r="H42" s="15">
        <v>1368714.920016174</v>
      </c>
      <c r="I42" s="15">
        <v>1001752.1035686084</v>
      </c>
      <c r="J42" s="15">
        <v>176841.96369999999</v>
      </c>
      <c r="K42" s="15">
        <v>51.54117647058824</v>
      </c>
      <c r="L42" s="15">
        <v>10.301965247230711</v>
      </c>
      <c r="M42" s="15">
        <v>6.9790514782795103</v>
      </c>
      <c r="N42" s="15">
        <v>3296.1439756520863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PT16</v>
      </c>
      <c r="E43" s="15">
        <f>VLOOKUP(G43,[1]NUTS_Europa!$A$2:$C$81,3,FALSE)</f>
        <v>111</v>
      </c>
      <c r="F43" s="15">
        <v>34</v>
      </c>
      <c r="G43" s="15">
        <v>38</v>
      </c>
      <c r="H43" s="15">
        <v>1260518.9940153942</v>
      </c>
      <c r="I43" s="15">
        <v>1001752.1035686084</v>
      </c>
      <c r="J43" s="15">
        <v>199058.85829999999</v>
      </c>
      <c r="K43" s="15">
        <v>51.54117647058824</v>
      </c>
      <c r="L43" s="15">
        <v>10.301965247230711</v>
      </c>
      <c r="M43" s="15">
        <v>6.9790514782795103</v>
      </c>
      <c r="N43" s="15">
        <v>3296.1439756520863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3214751.8834406277</v>
      </c>
      <c r="I44" s="15">
        <v>1000015.7208700499</v>
      </c>
      <c r="J44" s="15">
        <v>142392.87169999999</v>
      </c>
      <c r="K44" s="15">
        <v>62.340481283422463</v>
      </c>
      <c r="L44" s="15">
        <v>11.94624719547717</v>
      </c>
      <c r="M44" s="15">
        <v>17.497350340674519</v>
      </c>
      <c r="N44" s="15">
        <v>8263.843030071208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2628828.8849225189</v>
      </c>
      <c r="I45" s="15">
        <v>1000015.7208700499</v>
      </c>
      <c r="J45" s="15">
        <v>120437.3524</v>
      </c>
      <c r="K45" s="15">
        <v>62.340481283422463</v>
      </c>
      <c r="L45" s="15">
        <v>11.94624719547717</v>
      </c>
      <c r="M45" s="15">
        <v>17.497350340674519</v>
      </c>
      <c r="N45" s="15">
        <v>8263.843030071208</v>
      </c>
    </row>
    <row r="46" spans="2:14" s="15" customFormat="1" x14ac:dyDescent="0.25">
      <c r="B46" s="15" t="str">
        <f>VLOOKUP(F46,[1]NUTS_Europa!$A$2:$C$81,2,FALSE)</f>
        <v>BE21</v>
      </c>
      <c r="C46" s="15">
        <f>VLOOKUP(F46,[1]NUTS_Europa!$A$2:$C$81,3,FALSE)</f>
        <v>250</v>
      </c>
      <c r="D46" s="15" t="str">
        <f>VLOOKUP(G46,[1]NUTS_Europa!$A$2:$C$81,2,FALSE)</f>
        <v>FRE1</v>
      </c>
      <c r="E46" s="15">
        <f>VLOOKUP(G46,[1]NUTS_Europa!$A$2:$C$81,3,FALSE)</f>
        <v>235</v>
      </c>
      <c r="F46" s="15">
        <v>41</v>
      </c>
      <c r="G46" s="15">
        <v>61</v>
      </c>
      <c r="H46" s="15">
        <v>591934.09495960653</v>
      </c>
      <c r="I46" s="15">
        <v>653040.72272077936</v>
      </c>
      <c r="J46" s="15">
        <v>142392.87169999999</v>
      </c>
      <c r="K46" s="15">
        <v>7.5401069518716577</v>
      </c>
      <c r="L46" s="15">
        <v>10.275453086612426</v>
      </c>
      <c r="M46" s="15">
        <v>3.7453976785864747</v>
      </c>
      <c r="N46" s="15">
        <v>1766.2818862468553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FRH0</v>
      </c>
      <c r="E47" s="15">
        <f>VLOOKUP(G47,[1]NUTS_Europa!$A$2:$C$81,3,FALSE)</f>
        <v>282</v>
      </c>
      <c r="F47" s="15">
        <v>41</v>
      </c>
      <c r="G47" s="15">
        <v>63</v>
      </c>
      <c r="H47" s="15">
        <v>337918.79834132351</v>
      </c>
      <c r="I47" s="15">
        <v>801190.39385015541</v>
      </c>
      <c r="J47" s="15">
        <v>123614.25509999999</v>
      </c>
      <c r="K47" s="15">
        <v>19.411764705882355</v>
      </c>
      <c r="L47" s="15">
        <v>11.737552994637895</v>
      </c>
      <c r="M47" s="15">
        <v>1.9949158183275995</v>
      </c>
      <c r="N47" s="15">
        <v>816.51860628420002</v>
      </c>
    </row>
    <row r="48" spans="2:14" s="15" customFormat="1" x14ac:dyDescent="0.25">
      <c r="B48" s="15" t="str">
        <f>VLOOKUP(F48,[1]NUTS_Europa!$A$2:$C$81,2,FALSE)</f>
        <v>BE23</v>
      </c>
      <c r="C48" s="15">
        <f>VLOOKUP(F48,[1]NUTS_Europa!$A$2:$C$81,3,FALSE)</f>
        <v>220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42</v>
      </c>
      <c r="G48" s="15">
        <v>52</v>
      </c>
      <c r="H48" s="15">
        <v>1532503.5742616353</v>
      </c>
      <c r="I48" s="15">
        <v>734667.895509889</v>
      </c>
      <c r="J48" s="15">
        <v>137713.6226</v>
      </c>
      <c r="K48" s="15">
        <v>39.037433155080215</v>
      </c>
      <c r="L48" s="15">
        <v>15.51924137578964</v>
      </c>
      <c r="M48" s="15">
        <v>6.8720138562631039</v>
      </c>
      <c r="N48" s="15">
        <v>3085.0404359375229</v>
      </c>
    </row>
    <row r="49" spans="2:14" s="15" customFormat="1" x14ac:dyDescent="0.25">
      <c r="B49" s="15" t="str">
        <f>VLOOKUP(F49,[1]NUTS_Europa!$A$2:$C$81,2,FALSE)</f>
        <v>BE23</v>
      </c>
      <c r="C49" s="15">
        <f>VLOOKUP(F49,[1]NUTS_Europa!$A$2:$C$81,3,FALSE)</f>
        <v>220</v>
      </c>
      <c r="D49" s="15" t="str">
        <f>VLOOKUP(G49,[1]NUTS_Europa!$A$2:$C$81,2,FALSE)</f>
        <v>NL11</v>
      </c>
      <c r="E49" s="15">
        <f>VLOOKUP(G49,[1]NUTS_Europa!$A$2:$C$81,3,FALSE)</f>
        <v>218</v>
      </c>
      <c r="F49" s="15">
        <v>42</v>
      </c>
      <c r="G49" s="15">
        <v>70</v>
      </c>
      <c r="H49" s="15">
        <v>1960415.3300445811</v>
      </c>
      <c r="I49" s="15">
        <v>676036.79740362545</v>
      </c>
      <c r="J49" s="15">
        <v>117061.7148</v>
      </c>
      <c r="K49" s="15">
        <v>6.6844919786096257</v>
      </c>
      <c r="L49" s="15">
        <v>10.784316549431267</v>
      </c>
      <c r="M49" s="15">
        <v>10.012802817314912</v>
      </c>
      <c r="N49" s="15">
        <v>5603.586288415795</v>
      </c>
    </row>
    <row r="50" spans="2:14" s="15" customFormat="1" x14ac:dyDescent="0.25">
      <c r="B50" s="15" t="str">
        <f>VLOOKUP(F50,[1]NUTS_Europa!$A$2:$C$81,2,FALSE)</f>
        <v>BE25</v>
      </c>
      <c r="C50" s="15">
        <f>VLOOKUP(F50,[1]NUTS_Europa!$A$2:$C$81,3,FALSE)</f>
        <v>220</v>
      </c>
      <c r="D50" s="15" t="str">
        <f>VLOOKUP(G50,[1]NUTS_Europa!$A$2:$C$81,2,FALSE)</f>
        <v>NL11</v>
      </c>
      <c r="E50" s="15">
        <f>VLOOKUP(G50,[1]NUTS_Europa!$A$2:$C$81,3,FALSE)</f>
        <v>218</v>
      </c>
      <c r="F50" s="15">
        <v>43</v>
      </c>
      <c r="G50" s="15">
        <v>70</v>
      </c>
      <c r="H50" s="15">
        <v>1748519.0766999107</v>
      </c>
      <c r="I50" s="15">
        <v>676036.79740362545</v>
      </c>
      <c r="J50" s="15">
        <v>156784.57750000001</v>
      </c>
      <c r="K50" s="15">
        <v>6.6844919786096257</v>
      </c>
      <c r="L50" s="15">
        <v>10.784316549431267</v>
      </c>
      <c r="M50" s="15">
        <v>10.012802817314912</v>
      </c>
      <c r="N50" s="15">
        <v>5603.586288415795</v>
      </c>
    </row>
    <row r="51" spans="2:14" s="15" customFormat="1" x14ac:dyDescent="0.25">
      <c r="B51" s="15" t="str">
        <f>VLOOKUP(F51,[1]NUTS_Europa!$A$2:$C$81,2,FALSE)</f>
        <v>BE25</v>
      </c>
      <c r="C51" s="15">
        <f>VLOOKUP(F51,[1]NUTS_Europa!$A$2:$C$81,3,FALSE)</f>
        <v>220</v>
      </c>
      <c r="D51" s="15" t="str">
        <f>VLOOKUP(G51,[1]NUTS_Europa!$A$2:$C$81,2,FALSE)</f>
        <v>PT18</v>
      </c>
      <c r="E51" s="15">
        <f>VLOOKUP(G51,[1]NUTS_Europa!$A$2:$C$81,3,FALSE)</f>
        <v>61</v>
      </c>
      <c r="F51" s="15">
        <v>43</v>
      </c>
      <c r="G51" s="15">
        <v>80</v>
      </c>
      <c r="H51" s="15">
        <v>12356232.919851772</v>
      </c>
      <c r="I51" s="15">
        <v>856130.04246357712</v>
      </c>
      <c r="J51" s="15">
        <v>117768.50930000001</v>
      </c>
      <c r="K51" s="15">
        <v>72.388770053475938</v>
      </c>
      <c r="L51" s="15">
        <v>9.6321132847219211</v>
      </c>
      <c r="M51" s="15">
        <v>32.954393523266575</v>
      </c>
      <c r="N51" s="15">
        <v>18537.263482020709</v>
      </c>
    </row>
    <row r="52" spans="2:14" s="15" customFormat="1" x14ac:dyDescent="0.25">
      <c r="B52" s="15" t="str">
        <f>VLOOKUP(F52,[1]NUTS_Europa!$A$2:$C$81,2,FALSE)</f>
        <v>DE50</v>
      </c>
      <c r="C52" s="15">
        <f>VLOOKUP(F52,[1]NUTS_Europa!$A$2:$C$81,3,FALSE)</f>
        <v>1069</v>
      </c>
      <c r="D52" s="15" t="str">
        <f>VLOOKUP(G52,[1]NUTS_Europa!$A$2:$C$81,2,FALSE)</f>
        <v>ES12</v>
      </c>
      <c r="E52" s="15">
        <f>VLOOKUP(G52,[1]NUTS_Europa!$A$2:$C$81,3,FALSE)</f>
        <v>163</v>
      </c>
      <c r="F52" s="15">
        <v>44</v>
      </c>
      <c r="G52" s="15">
        <v>52</v>
      </c>
      <c r="H52" s="15">
        <v>1690141.877079868</v>
      </c>
      <c r="I52" s="15">
        <v>903557.47735752619</v>
      </c>
      <c r="J52" s="15">
        <v>120125.8052</v>
      </c>
      <c r="K52" s="15">
        <v>56.045454545454547</v>
      </c>
      <c r="L52" s="15">
        <v>13.719222215523875</v>
      </c>
      <c r="M52" s="15">
        <v>6.532073894230412</v>
      </c>
      <c r="N52" s="15">
        <v>3085.0404359375229</v>
      </c>
    </row>
    <row r="53" spans="2:14" s="15" customFormat="1" x14ac:dyDescent="0.25">
      <c r="B53" s="15" t="str">
        <f>VLOOKUP(F53,[1]NUTS_Europa!$A$2:$C$81,2,FALSE)</f>
        <v>DE50</v>
      </c>
      <c r="C53" s="15">
        <f>VLOOKUP(F53,[1]NUTS_Europa!$A$2:$C$81,3,FALSE)</f>
        <v>1069</v>
      </c>
      <c r="D53" s="15" t="str">
        <f>VLOOKUP(G53,[1]NUTS_Europa!$A$2:$C$81,2,FALSE)</f>
        <v>FRG0</v>
      </c>
      <c r="E53" s="15">
        <f>VLOOKUP(G53,[1]NUTS_Europa!$A$2:$C$81,3,FALSE)</f>
        <v>283</v>
      </c>
      <c r="F53" s="15">
        <v>44</v>
      </c>
      <c r="G53" s="15">
        <v>62</v>
      </c>
      <c r="H53" s="15">
        <v>1056492.520891971</v>
      </c>
      <c r="I53" s="15">
        <v>784343.60461930861</v>
      </c>
      <c r="J53" s="15">
        <v>199058.85829999999</v>
      </c>
      <c r="K53" s="15">
        <v>51.223529411764709</v>
      </c>
      <c r="L53" s="15">
        <v>10.424618991118829</v>
      </c>
      <c r="M53" s="15">
        <v>4.2202941249529973</v>
      </c>
      <c r="N53" s="15">
        <v>2266.668199218178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ES61</v>
      </c>
      <c r="E54" s="15">
        <f>VLOOKUP(G54,[1]NUTS_Europa!$A$2:$C$81,3,FALSE)</f>
        <v>297</v>
      </c>
      <c r="F54" s="15">
        <v>45</v>
      </c>
      <c r="G54" s="15">
        <v>57</v>
      </c>
      <c r="H54" s="15">
        <v>2005787.9917379566</v>
      </c>
      <c r="I54" s="15">
        <v>6119066.307874403</v>
      </c>
      <c r="J54" s="15">
        <v>159445.52859999999</v>
      </c>
      <c r="K54" s="15">
        <v>83.563101604278089</v>
      </c>
      <c r="L54" s="15">
        <v>6.7670231042744664</v>
      </c>
      <c r="M54" s="15">
        <v>1.9096308204403891</v>
      </c>
      <c r="N54" s="15">
        <v>901.90166158021395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PT11</v>
      </c>
      <c r="E55" s="15">
        <f>VLOOKUP(G55,[1]NUTS_Europa!$A$2:$C$81,3,FALSE)</f>
        <v>288</v>
      </c>
      <c r="F55" s="15">
        <v>45</v>
      </c>
      <c r="G55" s="15">
        <v>76</v>
      </c>
      <c r="H55" s="15">
        <v>2133889.0247554467</v>
      </c>
      <c r="I55" s="15">
        <v>5969966.9601030089</v>
      </c>
      <c r="J55" s="15">
        <v>192445.7181</v>
      </c>
      <c r="K55" s="15">
        <v>59.395721925133692</v>
      </c>
      <c r="L55" s="15">
        <v>6.6007071827432373</v>
      </c>
      <c r="M55" s="15">
        <v>2.0336653710334778</v>
      </c>
      <c r="N55" s="15">
        <v>960.48207726886733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37151.401447667464</v>
      </c>
      <c r="I56" s="15">
        <v>7549427.7295825025</v>
      </c>
      <c r="J56" s="15">
        <v>127001.217</v>
      </c>
      <c r="K56" s="15">
        <v>53.793582887700538</v>
      </c>
      <c r="L56" s="15">
        <v>8.830722024607164</v>
      </c>
      <c r="M56" s="15">
        <v>3.305055062423997E-2</v>
      </c>
      <c r="N56" s="15">
        <v>15.609481269928793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43894.33833820749</v>
      </c>
      <c r="I57" s="15">
        <v>7549427.7295825025</v>
      </c>
      <c r="J57" s="15">
        <v>117768.50930000001</v>
      </c>
      <c r="K57" s="15">
        <v>53.793582887700538</v>
      </c>
      <c r="L57" s="15">
        <v>8.830722024607164</v>
      </c>
      <c r="M57" s="15">
        <v>3.305055062423997E-2</v>
      </c>
      <c r="N57" s="15">
        <v>15.609481269928793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FRI1</v>
      </c>
      <c r="E58" s="15">
        <f>VLOOKUP(G58,[1]NUTS_Europa!$A$2:$C$81,3,FALSE)</f>
        <v>275</v>
      </c>
      <c r="F58" s="15">
        <v>47</v>
      </c>
      <c r="G58" s="15">
        <v>64</v>
      </c>
      <c r="H58" s="15">
        <v>543603.49657123338</v>
      </c>
      <c r="I58" s="15">
        <v>8298153.4290691372</v>
      </c>
      <c r="J58" s="15">
        <v>154854.3009</v>
      </c>
      <c r="K58" s="15">
        <v>63.63636363636364</v>
      </c>
      <c r="L58" s="15">
        <v>9.7313350799277849</v>
      </c>
      <c r="M58" s="15">
        <v>0.50699616078021481</v>
      </c>
      <c r="N58" s="15">
        <v>207.51341725223611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FRI2</v>
      </c>
      <c r="E59" s="15">
        <f>VLOOKUP(G59,[1]NUTS_Europa!$A$2:$C$81,3,FALSE)</f>
        <v>275</v>
      </c>
      <c r="F59" s="15">
        <v>47</v>
      </c>
      <c r="G59" s="15">
        <v>69</v>
      </c>
      <c r="H59" s="15">
        <v>507638.1011467448</v>
      </c>
      <c r="I59" s="15">
        <v>8298153.4290691372</v>
      </c>
      <c r="J59" s="15">
        <v>114346.8514</v>
      </c>
      <c r="K59" s="15">
        <v>63.63636363636364</v>
      </c>
      <c r="L59" s="15">
        <v>9.7313350799277849</v>
      </c>
      <c r="M59" s="15">
        <v>0.50699616078021481</v>
      </c>
      <c r="N59" s="15">
        <v>207.51341725223611</v>
      </c>
    </row>
    <row r="60" spans="2:14" s="15" customFormat="1" x14ac:dyDescent="0.25">
      <c r="B60" s="15" t="str">
        <f>VLOOKUP(F60,[1]NUTS_Europa!$A$2:$C$81,2,FALSE)</f>
        <v>DE94</v>
      </c>
      <c r="C60" s="15">
        <f>VLOOKUP(F60,[1]NUTS_Europa!$A$2:$C$81,3,FALSE)</f>
        <v>1069</v>
      </c>
      <c r="D60" s="15" t="str">
        <f>VLOOKUP(G60,[1]NUTS_Europa!$A$2:$C$81,2,FALSE)</f>
        <v>FRE1</v>
      </c>
      <c r="E60" s="15">
        <f>VLOOKUP(G60,[1]NUTS_Europa!$A$2:$C$81,3,FALSE)</f>
        <v>235</v>
      </c>
      <c r="F60" s="15">
        <v>48</v>
      </c>
      <c r="G60" s="15">
        <v>61</v>
      </c>
      <c r="H60" s="15">
        <v>651501.31884002802</v>
      </c>
      <c r="I60" s="15">
        <v>576154.08974991157</v>
      </c>
      <c r="J60" s="15">
        <v>507158.32770000002</v>
      </c>
      <c r="K60" s="15">
        <v>21.8</v>
      </c>
      <c r="L60" s="15">
        <v>8.6040878015876867</v>
      </c>
      <c r="M60" s="15">
        <v>3.1698391234917431</v>
      </c>
      <c r="N60" s="15">
        <v>1766.2818862468553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FRF2</v>
      </c>
      <c r="E61" s="15">
        <f>VLOOKUP(G61,[1]NUTS_Europa!$A$2:$C$81,3,FALSE)</f>
        <v>235</v>
      </c>
      <c r="F61" s="15">
        <v>48</v>
      </c>
      <c r="G61" s="15">
        <v>67</v>
      </c>
      <c r="H61" s="15">
        <v>1227572.7430139307</v>
      </c>
      <c r="I61" s="15">
        <v>576154.08974991157</v>
      </c>
      <c r="J61" s="15">
        <v>126450.71709999999</v>
      </c>
      <c r="K61" s="15">
        <v>21.8</v>
      </c>
      <c r="L61" s="15">
        <v>8.6040878015876867</v>
      </c>
      <c r="M61" s="15">
        <v>3.1698391234917431</v>
      </c>
      <c r="N61" s="15">
        <v>1766.2818862468553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35942.181762129891</v>
      </c>
      <c r="I62" s="15">
        <v>7549427.7295825025</v>
      </c>
      <c r="J62" s="15">
        <v>176841.96369999999</v>
      </c>
      <c r="K62" s="15">
        <v>53.793582887700538</v>
      </c>
      <c r="L62" s="15">
        <v>8.830722024607164</v>
      </c>
      <c r="M62" s="15">
        <v>3.305055062423997E-2</v>
      </c>
      <c r="N62" s="15">
        <v>15.609481269928793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42685.118652669917</v>
      </c>
      <c r="I63" s="15">
        <v>7549427.7295825025</v>
      </c>
      <c r="J63" s="15">
        <v>199058.85829999999</v>
      </c>
      <c r="K63" s="15">
        <v>53.793582887700538</v>
      </c>
      <c r="L63" s="15">
        <v>8.830722024607164</v>
      </c>
      <c r="M63" s="15">
        <v>3.305055062423997E-2</v>
      </c>
      <c r="N63" s="15">
        <v>15.609481269928793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ES61</v>
      </c>
      <c r="E64" s="15">
        <f>VLOOKUP(G64,[1]NUTS_Europa!$A$2:$C$81,3,FALSE)</f>
        <v>297</v>
      </c>
      <c r="F64" s="15">
        <v>50</v>
      </c>
      <c r="G64" s="15">
        <v>57</v>
      </c>
      <c r="H64" s="15">
        <v>1959604.3133534186</v>
      </c>
      <c r="I64" s="15">
        <v>6119066.307874403</v>
      </c>
      <c r="J64" s="15">
        <v>137713.6226</v>
      </c>
      <c r="K64" s="15">
        <v>83.563101604278089</v>
      </c>
      <c r="L64" s="15">
        <v>6.7670231042744664</v>
      </c>
      <c r="M64" s="15">
        <v>1.9096308204403891</v>
      </c>
      <c r="N64" s="15">
        <v>901.90166158021395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PT11</v>
      </c>
      <c r="E65" s="15">
        <f>VLOOKUP(G65,[1]NUTS_Europa!$A$2:$C$81,3,FALSE)</f>
        <v>288</v>
      </c>
      <c r="F65" s="15">
        <v>50</v>
      </c>
      <c r="G65" s="15">
        <v>76</v>
      </c>
      <c r="H65" s="15">
        <v>2084705.6190247401</v>
      </c>
      <c r="I65" s="15">
        <v>5969966.9601030089</v>
      </c>
      <c r="J65" s="15">
        <v>114203.5226</v>
      </c>
      <c r="K65" s="15">
        <v>59.395721925133692</v>
      </c>
      <c r="L65" s="15">
        <v>6.6007071827432373</v>
      </c>
      <c r="M65" s="15">
        <v>2.0336653710334778</v>
      </c>
      <c r="N65" s="15">
        <v>960.48207726886733</v>
      </c>
    </row>
    <row r="66" spans="2:14" s="15" customFormat="1" x14ac:dyDescent="0.25">
      <c r="B66" s="15" t="str">
        <f>VLOOKUP(F66,[1]NUTS_Europa!$A$2:$C$81,2,FALSE)</f>
        <v>ES21</v>
      </c>
      <c r="C66" s="15">
        <f>VLOOKUP(F66,[1]NUTS_Europa!$A$2:$C$81,3,FALSE)</f>
        <v>1063</v>
      </c>
      <c r="D66" s="15" t="str">
        <f>VLOOKUP(G66,[1]NUTS_Europa!$A$2:$C$81,2,FALSE)</f>
        <v>FRD2</v>
      </c>
      <c r="E66" s="15">
        <f>VLOOKUP(G66,[1]NUTS_Europa!$A$2:$C$81,3,FALSE)</f>
        <v>271</v>
      </c>
      <c r="F66" s="15">
        <v>54</v>
      </c>
      <c r="G66" s="15">
        <v>60</v>
      </c>
      <c r="H66" s="15">
        <v>298900.03790558188</v>
      </c>
      <c r="I66" s="15">
        <v>9150402.0466773268</v>
      </c>
      <c r="J66" s="15">
        <v>159445.52859999999</v>
      </c>
      <c r="K66" s="15">
        <v>89.251336898395721</v>
      </c>
      <c r="L66" s="15">
        <v>9.2095081866218855</v>
      </c>
      <c r="M66" s="15">
        <v>0.73583410667018379</v>
      </c>
      <c r="N66" s="15">
        <v>347.52790767179999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FRI3</v>
      </c>
      <c r="E67" s="15">
        <f>VLOOKUP(G67,[1]NUTS_Europa!$A$2:$C$81,3,FALSE)</f>
        <v>282</v>
      </c>
      <c r="F67" s="15">
        <v>54</v>
      </c>
      <c r="G67" s="15">
        <v>65</v>
      </c>
      <c r="H67" s="15">
        <v>996674.82300859643</v>
      </c>
      <c r="I67" s="15">
        <v>9075707.4124104083</v>
      </c>
      <c r="J67" s="15">
        <v>117923.68180000001</v>
      </c>
      <c r="K67" s="15">
        <v>78.609625668449198</v>
      </c>
      <c r="L67" s="15">
        <v>8.3718754444815033</v>
      </c>
      <c r="M67" s="15">
        <v>1.7288460177480915</v>
      </c>
      <c r="N67" s="15">
        <v>816.51860628420002</v>
      </c>
    </row>
    <row r="68" spans="2:14" s="15" customFormat="1" x14ac:dyDescent="0.25">
      <c r="B68" s="15" t="str">
        <f>VLOOKUP(F68,[1]NUTS_Europa!$A$2:$C$81,2,FALSE)</f>
        <v>ES51</v>
      </c>
      <c r="C68" s="15">
        <f>VLOOKUP(F68,[1]NUTS_Europa!$A$2:$C$81,3,FALSE)</f>
        <v>1064</v>
      </c>
      <c r="D68" s="15" t="str">
        <f>VLOOKUP(G68,[1]NUTS_Europa!$A$2:$C$81,2,FALSE)</f>
        <v>FRH0</v>
      </c>
      <c r="E68" s="15">
        <f>VLOOKUP(G68,[1]NUTS_Europa!$A$2:$C$81,3,FALSE)</f>
        <v>282</v>
      </c>
      <c r="F68" s="15">
        <v>55</v>
      </c>
      <c r="G68" s="15">
        <v>63</v>
      </c>
      <c r="H68" s="15">
        <v>573162.703660678</v>
      </c>
      <c r="I68" s="15">
        <v>902054.55795665435</v>
      </c>
      <c r="J68" s="15">
        <v>127001.217</v>
      </c>
      <c r="K68" s="15">
        <v>67.220267379679143</v>
      </c>
      <c r="L68" s="15">
        <v>11.094772130489044</v>
      </c>
      <c r="M68" s="15">
        <v>1.7288460177480915</v>
      </c>
      <c r="N68" s="15">
        <v>816.51860628420002</v>
      </c>
    </row>
    <row r="69" spans="2:14" s="15" customFormat="1" x14ac:dyDescent="0.25">
      <c r="B69" s="15" t="str">
        <f>VLOOKUP(F69,[1]NUTS_Europa!$A$2:$C$81,2,FALSE)</f>
        <v>ES51</v>
      </c>
      <c r="C69" s="15">
        <f>VLOOKUP(F69,[1]NUTS_Europa!$A$2:$C$81,3,FALSE)</f>
        <v>1064</v>
      </c>
      <c r="D69" s="15" t="str">
        <f>VLOOKUP(G69,[1]NUTS_Europa!$A$2:$C$81,2,FALSE)</f>
        <v>FRI3</v>
      </c>
      <c r="E69" s="15">
        <f>VLOOKUP(G69,[1]NUTS_Europa!$A$2:$C$81,3,FALSE)</f>
        <v>282</v>
      </c>
      <c r="F69" s="15">
        <v>55</v>
      </c>
      <c r="G69" s="15">
        <v>65</v>
      </c>
      <c r="H69" s="15">
        <v>724327.24279789079</v>
      </c>
      <c r="I69" s="15">
        <v>902054.55795665435</v>
      </c>
      <c r="J69" s="15">
        <v>117768.50930000001</v>
      </c>
      <c r="K69" s="15">
        <v>67.220267379679143</v>
      </c>
      <c r="L69" s="15">
        <v>11.094772130489044</v>
      </c>
      <c r="M69" s="15">
        <v>1.7288460177480915</v>
      </c>
      <c r="N69" s="15">
        <v>816.51860628420002</v>
      </c>
    </row>
    <row r="70" spans="2:14" s="15" customFormat="1" x14ac:dyDescent="0.25">
      <c r="B70" s="15" t="str">
        <f>VLOOKUP(F70,[1]NUTS_Europa!$A$2:$C$81,2,FALSE)</f>
        <v>ES52</v>
      </c>
      <c r="C70" s="15">
        <f>VLOOKUP(F70,[1]NUTS_Europa!$A$2:$C$81,3,FALSE)</f>
        <v>1063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56</v>
      </c>
      <c r="G70" s="15">
        <v>58</v>
      </c>
      <c r="H70" s="15">
        <v>1058334.6835613491</v>
      </c>
      <c r="I70" s="15">
        <v>8698414.0316980388</v>
      </c>
      <c r="J70" s="15">
        <v>163171.4883</v>
      </c>
      <c r="K70" s="15">
        <v>24.598930481283425</v>
      </c>
      <c r="L70" s="15">
        <v>8.3982527461480636</v>
      </c>
      <c r="M70" s="15">
        <v>1.746942761179946</v>
      </c>
      <c r="N70" s="15">
        <v>975.13977317593265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56</v>
      </c>
      <c r="G71" s="15">
        <v>60</v>
      </c>
      <c r="H71" s="15">
        <v>187561.82706895197</v>
      </c>
      <c r="I71" s="15">
        <v>9150402.0466773268</v>
      </c>
      <c r="J71" s="15">
        <v>145035.59770000001</v>
      </c>
      <c r="K71" s="15">
        <v>89.251336898395721</v>
      </c>
      <c r="L71" s="15">
        <v>9.2095081866218855</v>
      </c>
      <c r="M71" s="15">
        <v>0.73583410667018379</v>
      </c>
      <c r="N71" s="15">
        <v>347.52790767179999</v>
      </c>
    </row>
    <row r="72" spans="2:14" s="15" customFormat="1" x14ac:dyDescent="0.25">
      <c r="B72" s="15" t="str">
        <f>VLOOKUP(F72,[1]NUTS_Europa!$A$2:$C$81,2,FALSE)</f>
        <v>FRD1</v>
      </c>
      <c r="C72" s="15">
        <f>VLOOKUP(F72,[1]NUTS_Europa!$A$2:$C$81,3,FALSE)</f>
        <v>269</v>
      </c>
      <c r="D72" s="15" t="str">
        <f>VLOOKUP(G72,[1]NUTS_Europa!$A$2:$C$81,2,FALSE)</f>
        <v>FRG0</v>
      </c>
      <c r="E72" s="15">
        <f>VLOOKUP(G72,[1]NUTS_Europa!$A$2:$C$81,3,FALSE)</f>
        <v>283</v>
      </c>
      <c r="F72" s="15">
        <v>59</v>
      </c>
      <c r="G72" s="15">
        <v>62</v>
      </c>
      <c r="H72" s="15">
        <v>1120805.8112021007</v>
      </c>
      <c r="I72" s="15">
        <v>751408.61761790083</v>
      </c>
      <c r="J72" s="15">
        <v>159445.52859999999</v>
      </c>
      <c r="K72" s="15">
        <v>24.759358288770056</v>
      </c>
      <c r="L72" s="15">
        <v>11.170625716153317</v>
      </c>
      <c r="M72" s="15">
        <v>4.9589079802948053</v>
      </c>
      <c r="N72" s="15">
        <v>2266.668199218178</v>
      </c>
    </row>
    <row r="73" spans="2:14" s="15" customFormat="1" x14ac:dyDescent="0.25">
      <c r="B73" s="15" t="str">
        <f>VLOOKUP(F73,[1]NUTS_Europa!$A$2:$C$81,2,FALSE)</f>
        <v>FRD1</v>
      </c>
      <c r="C73" s="15">
        <f>VLOOKUP(F73,[1]NUTS_Europa!$A$2:$C$81,3,FALSE)</f>
        <v>269</v>
      </c>
      <c r="D73" s="15" t="str">
        <f>VLOOKUP(G73,[1]NUTS_Europa!$A$2:$C$81,2,FALSE)</f>
        <v>FRJ2</v>
      </c>
      <c r="E73" s="15">
        <f>VLOOKUP(G73,[1]NUTS_Europa!$A$2:$C$81,3,FALSE)</f>
        <v>163</v>
      </c>
      <c r="F73" s="15">
        <v>59</v>
      </c>
      <c r="G73" s="15">
        <v>68</v>
      </c>
      <c r="H73" s="15">
        <v>2802237.6333883926</v>
      </c>
      <c r="I73" s="15">
        <v>889400.69533828448</v>
      </c>
      <c r="J73" s="15">
        <v>145277.79319999999</v>
      </c>
      <c r="K73" s="15">
        <v>32.512834224598933</v>
      </c>
      <c r="L73" s="15">
        <v>14.465228940558365</v>
      </c>
      <c r="M73" s="15">
        <v>7.5373615720030749</v>
      </c>
      <c r="N73" s="15">
        <v>3085.0404359375229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FRF2</v>
      </c>
      <c r="E74" s="15">
        <f>VLOOKUP(G74,[1]NUTS_Europa!$A$2:$C$81,3,FALSE)</f>
        <v>235</v>
      </c>
      <c r="F74" s="15">
        <v>66</v>
      </c>
      <c r="G74" s="15">
        <v>67</v>
      </c>
      <c r="H74" s="15">
        <v>1677998.7861161996</v>
      </c>
      <c r="I74" s="15">
        <v>1016208.4063583151</v>
      </c>
      <c r="J74" s="15">
        <v>176841.96369999999</v>
      </c>
      <c r="K74" s="15">
        <v>92.456684491978621</v>
      </c>
      <c r="L74" s="15">
        <v>9.6326722224635759</v>
      </c>
      <c r="M74" s="15">
        <v>3.1698391234917431</v>
      </c>
      <c r="N74" s="15">
        <v>1766.2818862468553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FRJ2</v>
      </c>
      <c r="E75" s="15">
        <f>VLOOKUP(G75,[1]NUTS_Europa!$A$2:$C$81,3,FALSE)</f>
        <v>163</v>
      </c>
      <c r="F75" s="15">
        <v>66</v>
      </c>
      <c r="G75" s="15">
        <v>68</v>
      </c>
      <c r="H75" s="15">
        <v>3696074.944110665</v>
      </c>
      <c r="I75" s="15">
        <v>942257.76032106031</v>
      </c>
      <c r="J75" s="15">
        <v>163171.4883</v>
      </c>
      <c r="K75" s="15">
        <v>66.631016042780757</v>
      </c>
      <c r="L75" s="15">
        <v>14.747806636399766</v>
      </c>
      <c r="M75" s="15">
        <v>6.532073894230412</v>
      </c>
      <c r="N75" s="15">
        <v>3085.0404359375229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PT16</v>
      </c>
      <c r="E76" s="15">
        <f>VLOOKUP(G76,[1]NUTS_Europa!$A$2:$C$81,3,FALSE)</f>
        <v>294</v>
      </c>
      <c r="F76" s="15">
        <v>71</v>
      </c>
      <c r="G76" s="15">
        <v>78</v>
      </c>
      <c r="H76" s="15">
        <v>2511611.9828912606</v>
      </c>
      <c r="I76" s="15">
        <v>1092166.697413391</v>
      </c>
      <c r="J76" s="15">
        <v>135416.16140000001</v>
      </c>
      <c r="K76" s="15">
        <v>59.77058823529412</v>
      </c>
      <c r="L76" s="15">
        <v>13.075665829078194</v>
      </c>
      <c r="M76" s="15">
        <v>6.7796500073477342</v>
      </c>
      <c r="N76" s="15">
        <v>3201.9684334321328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PT17</v>
      </c>
      <c r="E77" s="15">
        <f>VLOOKUP(G77,[1]NUTS_Europa!$A$2:$C$81,3,FALSE)</f>
        <v>297</v>
      </c>
      <c r="F77" s="15">
        <v>71</v>
      </c>
      <c r="G77" s="15">
        <v>79</v>
      </c>
      <c r="H77" s="15">
        <v>720472.82653559372</v>
      </c>
      <c r="I77" s="15">
        <v>1051709.5982750342</v>
      </c>
      <c r="J77" s="15">
        <v>154854.3009</v>
      </c>
      <c r="K77" s="15">
        <v>74.26572192513369</v>
      </c>
      <c r="L77" s="15">
        <v>8.951031359805274</v>
      </c>
      <c r="M77" s="15">
        <v>1.9096308204403891</v>
      </c>
      <c r="N77" s="15">
        <v>901.90166158021395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790917.09270617459</v>
      </c>
      <c r="J78" s="15">
        <v>120125.8052</v>
      </c>
      <c r="K78" s="15">
        <v>9.5716577540106957</v>
      </c>
      <c r="L78" s="15">
        <v>9.7630769328701899</v>
      </c>
      <c r="M78" s="15">
        <v>11.221322904610384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790917.09270617459</v>
      </c>
      <c r="J79" s="15">
        <v>159445.52859999999</v>
      </c>
      <c r="K79" s="15">
        <v>9.5716577540106957</v>
      </c>
      <c r="L79" s="15">
        <v>9.7630769328701899</v>
      </c>
      <c r="M79" s="15">
        <v>11.221322904610384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676036.79740362545</v>
      </c>
      <c r="J80" s="15">
        <v>145277.79319999999</v>
      </c>
      <c r="K80" s="15">
        <v>6.6844919786096257</v>
      </c>
      <c r="L80" s="15">
        <v>10.784316549431267</v>
      </c>
      <c r="M80" s="15">
        <v>10.012802817314912</v>
      </c>
      <c r="N80" s="15">
        <v>5603.586288415795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2580653.3216055431</v>
      </c>
      <c r="I81" s="15">
        <v>676036.79740362545</v>
      </c>
      <c r="J81" s="15">
        <v>176841.96369999999</v>
      </c>
      <c r="K81" s="15">
        <v>6.6844919786096257</v>
      </c>
      <c r="L81" s="15">
        <v>10.784316549431267</v>
      </c>
      <c r="M81" s="15">
        <v>10.012802817314912</v>
      </c>
      <c r="N81" s="15">
        <v>5603.586288415795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2675220.0908085797</v>
      </c>
      <c r="I82" s="15">
        <v>521895.13396548538</v>
      </c>
      <c r="J82" s="15">
        <v>127001.217</v>
      </c>
      <c r="K82" s="15">
        <v>16.454545454545453</v>
      </c>
      <c r="L82" s="15">
        <v>10.31948874892354</v>
      </c>
      <c r="M82" s="15">
        <v>5.3394360023945771</v>
      </c>
      <c r="N82" s="15">
        <v>3201.9684334321328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766553.72438487597</v>
      </c>
      <c r="I83" s="15">
        <v>344448.11352778639</v>
      </c>
      <c r="J83" s="15">
        <v>113696.3812</v>
      </c>
      <c r="K83" s="15">
        <v>4.0106951871657754</v>
      </c>
      <c r="L83" s="15">
        <v>6.1948542796506194</v>
      </c>
      <c r="M83" s="15">
        <v>1.503964296518401</v>
      </c>
      <c r="N83" s="15">
        <v>901.90166158021395</v>
      </c>
    </row>
    <row r="84" spans="2:29" s="15" customFormat="1" x14ac:dyDescent="0.25">
      <c r="N84" s="15">
        <f>SUM(N4:N83)</f>
        <v>249033.98727066812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'30 buques 17 kn 7500 charter'!P86</f>
        <v>Tiempo C/D</v>
      </c>
      <c r="Q86" s="15" t="str">
        <f>'30 buques 17 kn 7500 charter'!Q86</f>
        <v>Tiempo total</v>
      </c>
      <c r="R86" s="15" t="str">
        <f>'30 buques 17 kn 7500 charter'!R86</f>
        <v>TEUs/buque</v>
      </c>
      <c r="S86" s="15" t="str">
        <f>'30 buques 17 kn 7500 charter'!S86</f>
        <v>Coste variable</v>
      </c>
      <c r="T86" s="15" t="str">
        <f>'30 buques 17 kn 7500 charter'!T86</f>
        <v>Coste fijo</v>
      </c>
      <c r="U86" s="15" t="str">
        <f>'30 buques 17 kn 7500 charter'!U86</f>
        <v>Coste Total</v>
      </c>
      <c r="V86" s="15" t="str">
        <f>'30 buques 17 kn 7500 charter'!V86</f>
        <v>Nodo inicial</v>
      </c>
      <c r="W86" s="15" t="str">
        <f>'30 buques 17 kn 7500 charter'!W86</f>
        <v>Puerto O</v>
      </c>
      <c r="X86" s="15" t="str">
        <f>'30 buques 17 kn 7500 charter'!X86</f>
        <v>Nodo final</v>
      </c>
      <c r="Y86" s="15" t="str">
        <f>'30 buques 17 kn 7500 charter'!Y86</f>
        <v>Puerto D</v>
      </c>
    </row>
    <row r="87" spans="2:29" s="15" customFormat="1" x14ac:dyDescent="0.25">
      <c r="B87" s="15" t="str">
        <f>VLOOKUP(F87,[1]NUTS_Europa!$A$2:$C$81,2,FALSE)</f>
        <v>BE21</v>
      </c>
      <c r="C87" s="15">
        <f>VLOOKUP(F87,[1]NUTS_Europa!$A$2:$C$81,3,FALSE)</f>
        <v>253</v>
      </c>
      <c r="D87" s="15" t="str">
        <f>VLOOKUP(G87,[1]NUTS_Europa!$A$2:$C$81,2,FALSE)</f>
        <v>BE25</v>
      </c>
      <c r="E87" s="15">
        <f>VLOOKUP(G87,[1]NUTS_Europa!$A$2:$C$81,3,FALSE)</f>
        <v>235</v>
      </c>
      <c r="F87" s="15">
        <v>1</v>
      </c>
      <c r="G87" s="15">
        <v>3</v>
      </c>
      <c r="H87" s="16">
        <v>320654.76947719097</v>
      </c>
      <c r="I87" s="16">
        <v>513152.62195427017</v>
      </c>
      <c r="K87" s="15">
        <v>135416.16140000001</v>
      </c>
      <c r="L87" s="15">
        <v>6.7272727272727275</v>
      </c>
      <c r="M87" s="15">
        <v>9.3828673452923734</v>
      </c>
      <c r="N87" s="15">
        <v>3.7453976785864747</v>
      </c>
      <c r="O87" s="15">
        <v>1766.2818862468553</v>
      </c>
    </row>
    <row r="88" spans="2:29" s="15" customFormat="1" x14ac:dyDescent="0.25">
      <c r="B88" s="15" t="str">
        <f>VLOOKUP(G88,[1]NUTS_Europa!$A$2:$C$81,2,FALSE)</f>
        <v>BE25</v>
      </c>
      <c r="C88" s="15">
        <f>VLOOKUP(G88,[1]NUTS_Europa!$A$2:$C$81,3,FALSE)</f>
        <v>235</v>
      </c>
      <c r="D88" s="15" t="str">
        <f>VLOOKUP(F88,[1]NUTS_Europa!$A$2:$C$81,2,FALSE)</f>
        <v>BE23</v>
      </c>
      <c r="E88" s="15">
        <f>VLOOKUP(F88,[1]NUTS_Europa!$A$2:$C$81,3,FALSE)</f>
        <v>253</v>
      </c>
      <c r="F88" s="15">
        <v>2</v>
      </c>
      <c r="G88" s="15">
        <v>3</v>
      </c>
      <c r="H88" s="15">
        <v>399505.12544302311</v>
      </c>
      <c r="I88" s="15">
        <v>513152.62195427017</v>
      </c>
      <c r="K88" s="15">
        <v>135416.16140000001</v>
      </c>
      <c r="L88" s="15">
        <v>6.7272727272727275</v>
      </c>
      <c r="M88" s="15">
        <v>9.3828673452923734</v>
      </c>
      <c r="N88" s="15">
        <v>3.7453976785864747</v>
      </c>
      <c r="O88" s="15">
        <v>1766.2818862468553</v>
      </c>
    </row>
    <row r="89" spans="2:29" s="15" customFormat="1" x14ac:dyDescent="0.25">
      <c r="B89" s="15" t="str">
        <f>VLOOKUP(F89,[1]NUTS_Europa!$A$2:$C$81,2,FALSE)</f>
        <v>BE23</v>
      </c>
      <c r="C89" s="15">
        <f>VLOOKUP(F89,[1]NUTS_Europa!$A$2:$C$81,3,FALSE)</f>
        <v>253</v>
      </c>
      <c r="D89" s="15" t="str">
        <f>VLOOKUP(G89,[1]NUTS_Europa!$A$2:$C$81,2,FALSE)</f>
        <v>ES13</v>
      </c>
      <c r="E89" s="15">
        <f>VLOOKUP(G89,[1]NUTS_Europa!$A$2:$C$81,3,FALSE)</f>
        <v>163</v>
      </c>
      <c r="F89" s="15">
        <v>2</v>
      </c>
      <c r="G89" s="15">
        <v>13</v>
      </c>
      <c r="H89" s="15">
        <v>938846.01622490946</v>
      </c>
      <c r="I89" s="15">
        <v>845823.72627521423</v>
      </c>
      <c r="J89" s="15">
        <f>I89/29</f>
        <v>29166.335388800489</v>
      </c>
      <c r="K89" s="15">
        <v>117923.68180000001</v>
      </c>
      <c r="L89" s="15">
        <v>41.492513368983957</v>
      </c>
      <c r="M89" s="15">
        <v>14.498001759228561</v>
      </c>
      <c r="N89" s="15">
        <v>7.5373615720030749</v>
      </c>
      <c r="O89" s="17">
        <v>3085.0404359375229</v>
      </c>
      <c r="P89" s="15">
        <f>N89*(R89/O89)</f>
        <v>1.7688746359889658</v>
      </c>
      <c r="Q89" s="15">
        <f>P89+M89+L89</f>
        <v>57.759389764201487</v>
      </c>
      <c r="R89" s="15">
        <v>724</v>
      </c>
      <c r="S89" s="15">
        <f>H89*(R89/O89)</f>
        <v>220329.20795097155</v>
      </c>
      <c r="T89" s="15">
        <f>2*J89</f>
        <v>58332.670777600979</v>
      </c>
      <c r="U89" s="15">
        <f>T89+S89</f>
        <v>278661.87872857251</v>
      </c>
      <c r="V89" s="15" t="str">
        <f>VLOOKUP(B89,NUTS_Europa!$B$2:$F$41,5,FALSE)</f>
        <v>Prov. Oost-Vlaanderen</v>
      </c>
      <c r="W89" s="15" t="str">
        <f>VLOOKUP(C89,Puertos!$N$3:$O$27,2,FALSE)</f>
        <v>Amberes</v>
      </c>
      <c r="X89" s="15" t="str">
        <f>VLOOKUP(D89,NUTS_Europa!$B$2:$F$41,5,FALSE)</f>
        <v>Cantabria</v>
      </c>
      <c r="Y89" s="15" t="str">
        <f>VLOOKUP(E89,Puertos!$N$3:$O$27,2,FALSE)</f>
        <v>Bilbao</v>
      </c>
      <c r="Z89" s="15">
        <f>Q89/24</f>
        <v>2.4066412401750621</v>
      </c>
      <c r="AA89" s="15">
        <f>Q89+Q92+Q93+Q94</f>
        <v>207.90529861836504</v>
      </c>
      <c r="AB89" s="15">
        <f>AA89/24</f>
        <v>8.6627207757652105</v>
      </c>
      <c r="AC89" s="15">
        <f>AB89/7</f>
        <v>1.2375315393950301</v>
      </c>
    </row>
    <row r="90" spans="2:29" s="15" customFormat="1" x14ac:dyDescent="0.25">
      <c r="B90" s="15" t="str">
        <f>VLOOKUP(G90,[1]NUTS_Europa!$A$2:$C$81,2,FALSE)</f>
        <v>ES13</v>
      </c>
      <c r="C90" s="15">
        <f>VLOOKUP(G90,[1]NUTS_Europa!$A$2:$C$81,3,FALSE)</f>
        <v>163</v>
      </c>
      <c r="D90" s="15" t="str">
        <f>VLOOKUP(F90,[1]NUTS_Europa!$A$2:$C$81,2,FALSE)</f>
        <v>DEF0</v>
      </c>
      <c r="E90" s="15">
        <f>VLOOKUP(F90,[1]NUTS_Europa!$A$2:$C$81,3,FALSE)</f>
        <v>1069</v>
      </c>
      <c r="F90" s="15">
        <v>10</v>
      </c>
      <c r="G90" s="15">
        <v>13</v>
      </c>
      <c r="H90" s="15">
        <v>1069986.1231355763</v>
      </c>
      <c r="I90" s="15">
        <v>903557.47735752619</v>
      </c>
      <c r="J90" s="15">
        <f t="shared" ref="J90:J148" si="1">I90/29</f>
        <v>31157.154391638833</v>
      </c>
      <c r="K90" s="15">
        <v>163171.4883</v>
      </c>
      <c r="L90" s="15">
        <v>56.045454545454547</v>
      </c>
      <c r="M90" s="15">
        <v>13.719222215523875</v>
      </c>
      <c r="N90" s="15">
        <v>6.532073894230412</v>
      </c>
      <c r="O90" s="17">
        <v>3085.0404359375229</v>
      </c>
      <c r="P90" s="15">
        <f t="shared" ref="P90:P148" si="2">N90*(R90/O90)</f>
        <v>1.5329528405308048</v>
      </c>
      <c r="Q90" s="15">
        <f t="shared" ref="Q90:Q148" si="3">P90+M90+L90</f>
        <v>71.297629601509229</v>
      </c>
      <c r="R90" s="15">
        <v>724</v>
      </c>
      <c r="S90" s="15">
        <f t="shared" ref="S90:S148" si="4">H90*(R90/O90)</f>
        <v>251105.28345951493</v>
      </c>
      <c r="T90" s="15">
        <f t="shared" ref="T90:T134" si="5">2*J90</f>
        <v>62314.308783277665</v>
      </c>
      <c r="U90" s="15">
        <f t="shared" ref="U90:U134" si="6">T90+S90</f>
        <v>313419.5922427926</v>
      </c>
      <c r="V90" s="15" t="str">
        <f>VLOOKUP(B90,NUTS_Europa!$B$2:$F$41,5,FALSE)</f>
        <v>Cantabria</v>
      </c>
      <c r="W90" s="15" t="str">
        <f>VLOOKUP(C90,Puertos!$N$3:$O$27,2,FALSE)</f>
        <v>Bilbao</v>
      </c>
      <c r="X90" s="15" t="str">
        <f>VLOOKUP(D90,NUTS_Europa!$B$2:$F$41,5,FALSE)</f>
        <v>Schleswig-Holstein</v>
      </c>
      <c r="Y90" s="15" t="str">
        <f>VLOOKUP(E90,Puertos!$N$3:$O$27,2,FALSE)</f>
        <v>Hamburgo</v>
      </c>
      <c r="Z90" s="15">
        <f t="shared" ref="Z90:Z148" si="7">Q90/24</f>
        <v>2.9707345667295511</v>
      </c>
    </row>
    <row r="91" spans="2:29" s="15" customFormat="1" x14ac:dyDescent="0.25">
      <c r="B91" s="15" t="str">
        <f>VLOOKUP(F91,[1]NUTS_Europa!$A$2:$C$81,2,FALSE)</f>
        <v>DEF0</v>
      </c>
      <c r="C91" s="15">
        <f>VLOOKUP(F91,[1]NUTS_Europa!$A$2:$C$81,3,FALSE)</f>
        <v>1069</v>
      </c>
      <c r="D91" s="15" t="str">
        <f>VLOOKUP(G91,[1]NUTS_Europa!$A$2:$C$81,2,FALSE)</f>
        <v>ES21</v>
      </c>
      <c r="E91" s="15">
        <f>VLOOKUP(G91,[1]NUTS_Europa!$A$2:$C$81,3,FALSE)</f>
        <v>163</v>
      </c>
      <c r="F91" s="15">
        <v>10</v>
      </c>
      <c r="G91" s="15">
        <v>14</v>
      </c>
      <c r="H91" s="15">
        <v>888516.640596685</v>
      </c>
      <c r="I91" s="15">
        <v>903557.47735752619</v>
      </c>
      <c r="J91" s="15">
        <f t="shared" si="1"/>
        <v>31157.154391638833</v>
      </c>
      <c r="K91" s="15">
        <v>199058.85829999999</v>
      </c>
      <c r="L91" s="15">
        <v>56.045454545454547</v>
      </c>
      <c r="M91" s="15">
        <v>13.719222215523875</v>
      </c>
      <c r="N91" s="15">
        <v>6.532073894230412</v>
      </c>
      <c r="O91" s="17">
        <v>3085.0404359375229</v>
      </c>
      <c r="P91" s="15">
        <f t="shared" si="2"/>
        <v>1.5329528405308048</v>
      </c>
      <c r="Q91" s="15">
        <f t="shared" si="3"/>
        <v>71.297629601509229</v>
      </c>
      <c r="R91" s="15">
        <v>724</v>
      </c>
      <c r="S91" s="15">
        <f t="shared" si="4"/>
        <v>208517.86585951495</v>
      </c>
      <c r="T91" s="15">
        <f t="shared" si="5"/>
        <v>62314.308783277665</v>
      </c>
      <c r="U91" s="15">
        <f t="shared" si="6"/>
        <v>270832.17464279261</v>
      </c>
      <c r="V91" s="15" t="str">
        <f>VLOOKUP(B91,NUTS_Europa!$B$2:$F$41,5,FALSE)</f>
        <v>Schleswig-Holstein</v>
      </c>
      <c r="W91" s="15" t="str">
        <f>VLOOKUP(C91,Puertos!$N$3:$O$27,2,FALSE)</f>
        <v>Hamburgo</v>
      </c>
      <c r="X91" s="15" t="str">
        <f>VLOOKUP(D91,NUTS_Europa!$B$2:$F$41,5,FALSE)</f>
        <v>País Vasco</v>
      </c>
      <c r="Y91" s="15" t="str">
        <f>VLOOKUP(E91,Puertos!$N$3:$O$27,2,FALSE)</f>
        <v>Bilbao</v>
      </c>
      <c r="Z91" s="15">
        <f t="shared" si="7"/>
        <v>2.9707345667295511</v>
      </c>
    </row>
    <row r="92" spans="2:29" s="15" customFormat="1" x14ac:dyDescent="0.25">
      <c r="B92" s="15" t="str">
        <f>VLOOKUP(G92,[1]NUTS_Europa!$A$2:$C$81,2,FALSE)</f>
        <v>ES21</v>
      </c>
      <c r="C92" s="15">
        <f>VLOOKUP(G92,[1]NUTS_Europa!$A$2:$C$81,3,FALSE)</f>
        <v>163</v>
      </c>
      <c r="D92" s="15" t="str">
        <f>VLOOKUP(F92,[1]NUTS_Europa!$A$2:$C$81,2,FALSE)</f>
        <v>DE80</v>
      </c>
      <c r="E92" s="15">
        <f>VLOOKUP(F92,[1]NUTS_Europa!$A$2:$C$81,3,FALSE)</f>
        <v>1069</v>
      </c>
      <c r="F92" s="15">
        <v>6</v>
      </c>
      <c r="G92" s="15">
        <v>14</v>
      </c>
      <c r="H92" s="15">
        <v>1456013.839339959</v>
      </c>
      <c r="I92" s="15">
        <v>903557.47735752619</v>
      </c>
      <c r="J92" s="15">
        <f t="shared" si="1"/>
        <v>31157.154391638833</v>
      </c>
      <c r="K92" s="15">
        <v>154854.3009</v>
      </c>
      <c r="L92" s="15">
        <v>56.045454545454547</v>
      </c>
      <c r="M92" s="15">
        <v>13.719222215523875</v>
      </c>
      <c r="N92" s="15">
        <v>6.532073894230412</v>
      </c>
      <c r="O92" s="17">
        <v>3085.0404359375229</v>
      </c>
      <c r="P92" s="15">
        <f t="shared" si="2"/>
        <v>1.5329528405308048</v>
      </c>
      <c r="Q92" s="15">
        <f t="shared" si="3"/>
        <v>71.297629601509229</v>
      </c>
      <c r="R92" s="15">
        <v>724</v>
      </c>
      <c r="S92" s="15">
        <f t="shared" si="4"/>
        <v>341698.60705951491</v>
      </c>
      <c r="T92" s="15">
        <f t="shared" si="5"/>
        <v>62314.308783277665</v>
      </c>
      <c r="U92" s="15">
        <f t="shared" si="6"/>
        <v>404012.9158427926</v>
      </c>
      <c r="V92" s="15" t="str">
        <f>VLOOKUP(B92,NUTS_Europa!$B$2:$F$41,5,FALSE)</f>
        <v>País Vasco</v>
      </c>
      <c r="W92" s="15" t="str">
        <f>VLOOKUP(C92,Puertos!$N$3:$O$27,2,FALSE)</f>
        <v>Bilbao</v>
      </c>
      <c r="X92" s="15" t="str">
        <f>VLOOKUP(D92,NUTS_Europa!$B$2:$F$41,5,FALSE)</f>
        <v>Mecklenburg-Vorpommern</v>
      </c>
      <c r="Y92" s="15" t="str">
        <f>VLOOKUP(E92,Puertos!$N$3:$O$27,2,FALSE)</f>
        <v>Hamburgo</v>
      </c>
      <c r="Z92" s="15">
        <f t="shared" si="7"/>
        <v>2.9707345667295511</v>
      </c>
    </row>
    <row r="93" spans="2:29" s="15" customFormat="1" x14ac:dyDescent="0.25">
      <c r="B93" s="15" t="str">
        <f>VLOOKUP(F93,[1]NUTS_Europa!$A$2:$C$81,2,FALSE)</f>
        <v>DE80</v>
      </c>
      <c r="C93" s="15">
        <f>VLOOKUP(F93,[1]NUTS_Europa!$A$2:$C$81,3,FALSE)</f>
        <v>1069</v>
      </c>
      <c r="D93" s="15" t="str">
        <f>VLOOKUP(G93,[1]NUTS_Europa!$A$2:$C$81,2,FALSE)</f>
        <v>FRD1</v>
      </c>
      <c r="E93" s="15">
        <f>VLOOKUP(G93,[1]NUTS_Europa!$A$2:$C$81,3,FALSE)</f>
        <v>268</v>
      </c>
      <c r="F93" s="15">
        <v>6</v>
      </c>
      <c r="G93" s="15">
        <v>19</v>
      </c>
      <c r="H93" s="15">
        <v>72091.921941923079</v>
      </c>
      <c r="I93" s="15">
        <v>894488.93824080483</v>
      </c>
      <c r="J93" s="15">
        <f t="shared" si="1"/>
        <v>30844.446146234648</v>
      </c>
      <c r="K93" s="15">
        <v>114346.8514</v>
      </c>
      <c r="L93" s="15">
        <v>33.425133689839569</v>
      </c>
      <c r="M93" s="15">
        <v>11.927568558917311</v>
      </c>
      <c r="N93" s="15">
        <v>0.21968804025032404</v>
      </c>
      <c r="O93" s="17">
        <v>103.75670857960644</v>
      </c>
      <c r="P93" s="15">
        <f t="shared" si="2"/>
        <v>0.21968804025032404</v>
      </c>
      <c r="Q93" s="15">
        <f t="shared" si="3"/>
        <v>45.572390289007203</v>
      </c>
      <c r="R93" s="17">
        <f>O93</f>
        <v>103.75670857960644</v>
      </c>
      <c r="S93" s="15">
        <f t="shared" si="4"/>
        <v>72091.921941923079</v>
      </c>
      <c r="T93" s="15">
        <f t="shared" si="5"/>
        <v>61688.892292469296</v>
      </c>
      <c r="U93" s="15">
        <f t="shared" si="6"/>
        <v>133780.81423439237</v>
      </c>
      <c r="V93" s="15" t="str">
        <f>VLOOKUP(B93,NUTS_Europa!$B$2:$F$41,5,FALSE)</f>
        <v>Mecklenburg-Vorpommern</v>
      </c>
      <c r="W93" s="15" t="str">
        <f>VLOOKUP(C93,Puertos!$N$3:$O$27,2,FALSE)</f>
        <v>Hamburgo</v>
      </c>
      <c r="X93" s="15" t="str">
        <f>VLOOKUP(D93,NUTS_Europa!$B$2:$F$41,5,FALSE)</f>
        <v xml:space="preserve">Basse-Normandie </v>
      </c>
      <c r="Y93" s="15" t="str">
        <f>VLOOKUP(E93,Puertos!$N$3:$O$27,2,FALSE)</f>
        <v>Gennevilliers</v>
      </c>
      <c r="Z93" s="15">
        <f t="shared" si="7"/>
        <v>1.8988495953753002</v>
      </c>
    </row>
    <row r="94" spans="2:29" s="15" customFormat="1" x14ac:dyDescent="0.25">
      <c r="B94" s="15" t="str">
        <f>VLOOKUP(G94,[1]NUTS_Europa!$A$2:$C$81,2,FALSE)</f>
        <v>FRD1</v>
      </c>
      <c r="C94" s="15">
        <f>VLOOKUP(G94,[1]NUTS_Europa!$A$2:$C$81,3,FALSE)</f>
        <v>268</v>
      </c>
      <c r="D94" s="15" t="str">
        <f>VLOOKUP(F94,[1]NUTS_Europa!$A$2:$C$81,2,FALSE)</f>
        <v>DEA1</v>
      </c>
      <c r="E94" s="15">
        <f>VLOOKUP(F94,[1]NUTS_Europa!$A$2:$C$81,3,FALSE)</f>
        <v>253</v>
      </c>
      <c r="F94" s="15">
        <v>9</v>
      </c>
      <c r="G94" s="15">
        <v>19</v>
      </c>
      <c r="H94" s="15">
        <v>74138.93070646534</v>
      </c>
      <c r="I94" s="15">
        <v>845625.07948345377</v>
      </c>
      <c r="J94" s="15">
        <f t="shared" si="1"/>
        <v>29159.48549942944</v>
      </c>
      <c r="K94" s="15">
        <v>117061.7148</v>
      </c>
      <c r="L94" s="15">
        <v>20.316042780748667</v>
      </c>
      <c r="M94" s="15">
        <v>12.706348102621998</v>
      </c>
      <c r="N94" s="15">
        <v>0.25349808027647036</v>
      </c>
      <c r="O94" s="17">
        <v>103.75670857960644</v>
      </c>
      <c r="P94" s="15">
        <f t="shared" si="2"/>
        <v>0.25349808027647036</v>
      </c>
      <c r="Q94" s="15">
        <f t="shared" si="3"/>
        <v>33.275888963647134</v>
      </c>
      <c r="R94" s="17">
        <f>O94</f>
        <v>103.75670857960644</v>
      </c>
      <c r="S94" s="15">
        <f t="shared" si="4"/>
        <v>74138.93070646534</v>
      </c>
      <c r="T94" s="15">
        <f t="shared" si="5"/>
        <v>58318.97099885888</v>
      </c>
      <c r="U94" s="15">
        <f t="shared" si="6"/>
        <v>132457.90170532421</v>
      </c>
      <c r="V94" s="15" t="str">
        <f>VLOOKUP(B94,NUTS_Europa!$B$2:$F$41,5,FALSE)</f>
        <v xml:space="preserve">Basse-Normandie </v>
      </c>
      <c r="W94" s="15" t="str">
        <f>VLOOKUP(C94,Puertos!$N$3:$O$27,2,FALSE)</f>
        <v>Gennevilliers</v>
      </c>
      <c r="X94" s="15" t="str">
        <f>VLOOKUP(D94,NUTS_Europa!$B$2:$F$41,5,FALSE)</f>
        <v>Düsseldorf</v>
      </c>
      <c r="Y94" s="15" t="str">
        <f>VLOOKUP(E94,Puertos!$N$3:$O$27,2,FALSE)</f>
        <v>Amberes</v>
      </c>
      <c r="Z94" s="15">
        <f t="shared" si="7"/>
        <v>1.3864953734852972</v>
      </c>
    </row>
    <row r="95" spans="2:29" s="15" customFormat="1" x14ac:dyDescent="0.25">
      <c r="B95" s="15" t="str">
        <f>VLOOKUP(F95,[1]NUTS_Europa!$A$2:$C$81,2,FALSE)</f>
        <v>DEA1</v>
      </c>
      <c r="C95" s="15">
        <f>VLOOKUP(F95,[1]NUTS_Europa!$A$2:$C$81,3,FALSE)</f>
        <v>253</v>
      </c>
      <c r="D95" s="15" t="str">
        <f>VLOOKUP(G95,[1]NUTS_Europa!$A$2:$C$81,2,FALSE)</f>
        <v>FRH0</v>
      </c>
      <c r="E95" s="15">
        <f>VLOOKUP(G95,[1]NUTS_Europa!$A$2:$C$81,3,FALSE)</f>
        <v>283</v>
      </c>
      <c r="F95" s="15">
        <v>9</v>
      </c>
      <c r="G95" s="15">
        <v>23</v>
      </c>
      <c r="H95" s="15">
        <v>1603991.1088501317</v>
      </c>
      <c r="I95" s="15">
        <v>727006.26148554427</v>
      </c>
      <c r="K95" s="15">
        <v>144185.261</v>
      </c>
      <c r="L95" s="15">
        <v>36.930481283422459</v>
      </c>
      <c r="M95" s="15">
        <v>11.203398534823515</v>
      </c>
      <c r="N95" s="15">
        <v>4.9589079802948053</v>
      </c>
      <c r="O95" s="17">
        <v>2266.668199218178</v>
      </c>
    </row>
    <row r="96" spans="2:29" s="15" customFormat="1" x14ac:dyDescent="0.25">
      <c r="B96" s="15" t="str">
        <f>VLOOKUP(G96,[1]NUTS_Europa!$A$2:$C$81,2,FALSE)</f>
        <v>FRH0</v>
      </c>
      <c r="C96" s="15">
        <f>VLOOKUP(G96,[1]NUTS_Europa!$A$2:$C$81,3,FALSE)</f>
        <v>283</v>
      </c>
      <c r="D96" s="15" t="str">
        <f>VLOOKUP(F96,[1]NUTS_Europa!$A$2:$C$81,2,FALSE)</f>
        <v>ES61</v>
      </c>
      <c r="E96" s="15">
        <f>VLOOKUP(F96,[1]NUTS_Europa!$A$2:$C$81,3,FALSE)</f>
        <v>61</v>
      </c>
      <c r="F96" s="15">
        <v>17</v>
      </c>
      <c r="G96" s="15">
        <v>23</v>
      </c>
      <c r="H96" s="15">
        <v>1669768.4910027354</v>
      </c>
      <c r="I96" s="15">
        <v>726874.8905485298</v>
      </c>
      <c r="J96" s="15">
        <f t="shared" si="1"/>
        <v>25064.651398225167</v>
      </c>
      <c r="K96" s="15">
        <v>191087.21979999999</v>
      </c>
      <c r="L96" s="15">
        <v>54.862032085561502</v>
      </c>
      <c r="M96" s="15">
        <v>9.3398071959889144</v>
      </c>
      <c r="N96" s="15">
        <v>3.939382849749772</v>
      </c>
      <c r="O96" s="17">
        <v>2266.668199218178</v>
      </c>
      <c r="P96" s="15">
        <f t="shared" si="2"/>
        <v>1.2582843771322991</v>
      </c>
      <c r="Q96" s="15">
        <f t="shared" si="3"/>
        <v>65.460123658682718</v>
      </c>
      <c r="R96" s="15">
        <v>724</v>
      </c>
      <c r="S96" s="15">
        <f t="shared" si="4"/>
        <v>533343.33975434082</v>
      </c>
      <c r="T96" s="15">
        <f t="shared" si="5"/>
        <v>50129.302796450334</v>
      </c>
      <c r="U96" s="15">
        <f t="shared" si="6"/>
        <v>583472.64255079115</v>
      </c>
      <c r="V96" s="15" t="str">
        <f>VLOOKUP(B96,NUTS_Europa!$B$2:$F$41,5,FALSE)</f>
        <v>Bretagne</v>
      </c>
      <c r="W96" s="15" t="str">
        <f>VLOOKUP(C96,Puertos!$N$3:$O$27,2,FALSE)</f>
        <v>La Rochelle</v>
      </c>
      <c r="X96" s="15" t="str">
        <f>VLOOKUP(D96,NUTS_Europa!$B$2:$F$41,5,FALSE)</f>
        <v>Andalucía</v>
      </c>
      <c r="Y96" s="15" t="str">
        <f>VLOOKUP(E96,Puertos!$N$3:$O$27,2,FALSE)</f>
        <v>Algeciras</v>
      </c>
      <c r="Z96" s="15">
        <f t="shared" si="7"/>
        <v>2.7275051524451133</v>
      </c>
      <c r="AA96" s="15">
        <f>SUM(Q96:Q99)</f>
        <v>300.74704105986575</v>
      </c>
      <c r="AB96" s="15">
        <f>AA96/24</f>
        <v>12.53112671082774</v>
      </c>
      <c r="AC96" s="15">
        <f>AB96/7</f>
        <v>1.7901609586896772</v>
      </c>
    </row>
    <row r="97" spans="2:26" s="15" customFormat="1" x14ac:dyDescent="0.25">
      <c r="B97" s="15" t="str">
        <f>VLOOKUP(F97,[1]NUTS_Europa!$A$2:$C$81,2,FALSE)</f>
        <v>ES61</v>
      </c>
      <c r="C97" s="15">
        <f>VLOOKUP(F97,[1]NUTS_Europa!$A$2:$C$81,3,FALSE)</f>
        <v>61</v>
      </c>
      <c r="D97" s="15" t="str">
        <f>VLOOKUP(G97,[1]NUTS_Europa!$A$2:$C$81,2,FALSE)</f>
        <v>FRG0</v>
      </c>
      <c r="E97" s="15">
        <f>VLOOKUP(G97,[1]NUTS_Europa!$A$2:$C$81,3,FALSE)</f>
        <v>282</v>
      </c>
      <c r="F97" s="15">
        <v>17</v>
      </c>
      <c r="G97" s="15">
        <v>22</v>
      </c>
      <c r="H97" s="15">
        <v>531110.39519082115</v>
      </c>
      <c r="I97" s="15">
        <v>778168.63645560015</v>
      </c>
      <c r="J97" s="15">
        <f t="shared" si="1"/>
        <v>26833.401257089659</v>
      </c>
      <c r="K97" s="15">
        <v>115262.5922</v>
      </c>
      <c r="L97" s="15">
        <v>56.247914438502676</v>
      </c>
      <c r="M97" s="15">
        <v>8.981375914483241</v>
      </c>
      <c r="N97" s="15">
        <v>1.6276537554674591</v>
      </c>
      <c r="O97" s="17">
        <v>816.51860628420002</v>
      </c>
      <c r="P97" s="15">
        <f t="shared" si="2"/>
        <v>1.4412331282422417</v>
      </c>
      <c r="Q97" s="15">
        <f t="shared" si="3"/>
        <v>66.670523481228159</v>
      </c>
      <c r="R97" s="15">
        <v>723</v>
      </c>
      <c r="S97" s="15">
        <f t="shared" si="4"/>
        <v>470280.54568215186</v>
      </c>
      <c r="T97" s="15">
        <f t="shared" si="5"/>
        <v>53666.802514179319</v>
      </c>
      <c r="U97" s="15">
        <f t="shared" si="6"/>
        <v>523947.34819633118</v>
      </c>
      <c r="V97" s="15" t="str">
        <f>VLOOKUP(B97,NUTS_Europa!$B$2:$F$41,5,FALSE)</f>
        <v>Andalucía</v>
      </c>
      <c r="W97" s="15" t="str">
        <f>VLOOKUP(C97,Puertos!$N$3:$O$27,2,FALSE)</f>
        <v>Algeciras</v>
      </c>
      <c r="X97" s="15" t="str">
        <f>VLOOKUP(D97,NUTS_Europa!$B$2:$F$41,5,FALSE)</f>
        <v>Pays de la Loire</v>
      </c>
      <c r="Y97" s="15" t="str">
        <f>VLOOKUP(E97,Puertos!$N$3:$O$27,2,FALSE)</f>
        <v>Saint Nazaire</v>
      </c>
      <c r="Z97" s="15">
        <f t="shared" si="7"/>
        <v>2.7779384783845065</v>
      </c>
    </row>
    <row r="98" spans="2:26" s="15" customFormat="1" x14ac:dyDescent="0.25">
      <c r="B98" s="15" t="str">
        <f>VLOOKUP(G98,[1]NUTS_Europa!$A$2:$C$81,2,FALSE)</f>
        <v>FRG0</v>
      </c>
      <c r="C98" s="15">
        <f>VLOOKUP(G98,[1]NUTS_Europa!$A$2:$C$81,3,FALSE)</f>
        <v>282</v>
      </c>
      <c r="D98" s="15" t="str">
        <f>VLOOKUP(F98,[1]NUTS_Europa!$A$2:$C$81,2,FALSE)</f>
        <v>ES62</v>
      </c>
      <c r="E98" s="15">
        <f>VLOOKUP(F98,[1]NUTS_Europa!$A$2:$C$81,3,FALSE)</f>
        <v>1064</v>
      </c>
      <c r="F98" s="15">
        <v>18</v>
      </c>
      <c r="G98" s="15">
        <v>22</v>
      </c>
      <c r="H98" s="15">
        <v>508837.36785760877</v>
      </c>
      <c r="I98" s="15">
        <v>902054.55795665435</v>
      </c>
      <c r="J98" s="15">
        <f t="shared" si="1"/>
        <v>31105.329584712217</v>
      </c>
      <c r="K98" s="15">
        <v>135416.16140000001</v>
      </c>
      <c r="L98" s="15">
        <v>67.220267379679143</v>
      </c>
      <c r="M98" s="15">
        <v>11.094772130489044</v>
      </c>
      <c r="N98" s="15">
        <v>1.7288460177480915</v>
      </c>
      <c r="O98" s="17">
        <v>816.51860628420002</v>
      </c>
      <c r="P98" s="15">
        <f t="shared" si="2"/>
        <v>1.530835502353276</v>
      </c>
      <c r="Q98" s="15">
        <f t="shared" si="3"/>
        <v>79.845875012521461</v>
      </c>
      <c r="R98" s="15">
        <v>723</v>
      </c>
      <c r="S98" s="15">
        <f t="shared" si="4"/>
        <v>450558.52264682186</v>
      </c>
      <c r="T98" s="15">
        <f t="shared" si="5"/>
        <v>62210.659169424434</v>
      </c>
      <c r="U98" s="15">
        <f t="shared" si="6"/>
        <v>512769.1818162463</v>
      </c>
      <c r="V98" s="15" t="str">
        <f>VLOOKUP(B98,NUTS_Europa!$B$2:$F$41,5,FALSE)</f>
        <v>Pays de la Loire</v>
      </c>
      <c r="W98" s="15" t="str">
        <f>VLOOKUP(C98,Puertos!$N$3:$O$27,2,FALSE)</f>
        <v>Saint Nazaire</v>
      </c>
      <c r="X98" s="15" t="str">
        <f>VLOOKUP(D98,NUTS_Europa!$B$2:$F$41,5,FALSE)</f>
        <v>Región de Murcia</v>
      </c>
      <c r="Y98" s="15" t="str">
        <f>VLOOKUP(E98,Puertos!$N$3:$O$27,2,FALSE)</f>
        <v>Valencia</v>
      </c>
      <c r="Z98" s="15">
        <f t="shared" si="7"/>
        <v>3.326911458855061</v>
      </c>
    </row>
    <row r="99" spans="2:26" s="15" customFormat="1" x14ac:dyDescent="0.25">
      <c r="B99" s="15" t="str">
        <f>VLOOKUP(F99,[1]NUTS_Europa!$A$2:$C$81,2,FALSE)</f>
        <v>ES62</v>
      </c>
      <c r="C99" s="15">
        <f>VLOOKUP(F99,[1]NUTS_Europa!$A$2:$C$81,3,FALSE)</f>
        <v>1064</v>
      </c>
      <c r="D99" s="15" t="str">
        <f>VLOOKUP(G99,[1]NUTS_Europa!$A$2:$C$81,2,FALSE)</f>
        <v>FRI1</v>
      </c>
      <c r="E99" s="15">
        <f>VLOOKUP(G99,[1]NUTS_Europa!$A$2:$C$81,3,FALSE)</f>
        <v>283</v>
      </c>
      <c r="F99" s="15">
        <v>18</v>
      </c>
      <c r="G99" s="15">
        <v>24</v>
      </c>
      <c r="H99" s="15">
        <v>1417259.5259334813</v>
      </c>
      <c r="I99" s="15">
        <v>917710.94569983345</v>
      </c>
      <c r="J99" s="15">
        <f t="shared" si="1"/>
        <v>31645.205024132189</v>
      </c>
      <c r="K99" s="15">
        <v>199597.76430000001</v>
      </c>
      <c r="L99" s="15">
        <v>75.969304812834224</v>
      </c>
      <c r="M99" s="15">
        <v>11.453203411994718</v>
      </c>
      <c r="N99" s="15">
        <v>4.2202941249529973</v>
      </c>
      <c r="O99" s="17">
        <v>2266.668199218178</v>
      </c>
      <c r="P99" s="15">
        <f t="shared" si="2"/>
        <v>1.3480106826044829</v>
      </c>
      <c r="Q99" s="15">
        <f t="shared" si="3"/>
        <v>88.770518907433427</v>
      </c>
      <c r="R99" s="15">
        <v>724</v>
      </c>
      <c r="S99" s="15">
        <f t="shared" si="4"/>
        <v>452689.06014994287</v>
      </c>
      <c r="T99" s="15">
        <f t="shared" si="5"/>
        <v>63290.410048264377</v>
      </c>
      <c r="U99" s="15">
        <f t="shared" si="6"/>
        <v>515979.47019820724</v>
      </c>
      <c r="V99" s="15" t="str">
        <f>VLOOKUP(B99,NUTS_Europa!$B$2:$F$41,5,FALSE)</f>
        <v>Región de Murcia</v>
      </c>
      <c r="W99" s="15" t="str">
        <f>VLOOKUP(C99,Puertos!$N$3:$O$27,2,FALSE)</f>
        <v>Valencia</v>
      </c>
      <c r="X99" s="15" t="str">
        <f>VLOOKUP(D99,NUTS_Europa!$B$2:$F$41,5,FALSE)</f>
        <v>Aquitaine</v>
      </c>
      <c r="Y99" s="15" t="str">
        <f>VLOOKUP(E99,Puertos!$N$3:$O$27,2,FALSE)</f>
        <v>La Rochelle</v>
      </c>
      <c r="Z99" s="15">
        <f t="shared" si="7"/>
        <v>3.6987716211430595</v>
      </c>
    </row>
    <row r="100" spans="2:26" s="15" customFormat="1" x14ac:dyDescent="0.25">
      <c r="B100" s="15" t="str">
        <f>VLOOKUP(G100,[1]NUTS_Europa!$A$2:$C$81,2,FALSE)</f>
        <v>FRI1</v>
      </c>
      <c r="C100" s="15">
        <f>VLOOKUP(G100,[1]NUTS_Europa!$A$2:$C$81,3,FALSE)</f>
        <v>283</v>
      </c>
      <c r="D100" s="15" t="str">
        <f>VLOOKUP(F100,[1]NUTS_Europa!$A$2:$C$81,2,FALSE)</f>
        <v>FRE1</v>
      </c>
      <c r="E100" s="15">
        <f>VLOOKUP(F100,[1]NUTS_Europa!$A$2:$C$81,3,FALSE)</f>
        <v>220</v>
      </c>
      <c r="F100" s="15">
        <v>21</v>
      </c>
      <c r="G100" s="15">
        <v>24</v>
      </c>
      <c r="H100" s="15">
        <v>1018607.9263769095</v>
      </c>
      <c r="I100" s="15">
        <v>600080.63511937635</v>
      </c>
      <c r="J100" s="15">
        <f t="shared" si="1"/>
        <v>20692.4356937716</v>
      </c>
      <c r="K100" s="15">
        <v>123840.01519999999</v>
      </c>
      <c r="L100" s="15">
        <v>32.191978609625671</v>
      </c>
      <c r="M100" s="15">
        <v>12.224638151384593</v>
      </c>
      <c r="N100" s="15">
        <v>4.4700578209509656</v>
      </c>
      <c r="O100" s="17">
        <v>2266.668199218178</v>
      </c>
      <c r="P100" s="15">
        <f t="shared" si="2"/>
        <v>0</v>
      </c>
      <c r="Q100" s="15">
        <f t="shared" si="3"/>
        <v>44.41661676101026</v>
      </c>
      <c r="S100" s="15">
        <f t="shared" si="4"/>
        <v>0</v>
      </c>
      <c r="T100" s="15">
        <f t="shared" si="5"/>
        <v>41384.8713875432</v>
      </c>
      <c r="U100" s="15">
        <f t="shared" si="6"/>
        <v>41384.8713875432</v>
      </c>
      <c r="V100" s="15" t="str">
        <f>VLOOKUP(B100,NUTS_Europa!$B$2:$F$41,5,FALSE)</f>
        <v>Aquitaine</v>
      </c>
      <c r="W100" s="15" t="str">
        <f>VLOOKUP(C100,Puertos!$N$3:$O$27,2,FALSE)</f>
        <v>La Rochelle</v>
      </c>
      <c r="X100" s="15" t="str">
        <f>VLOOKUP(D100,NUTS_Europa!$B$2:$F$41,5,FALSE)</f>
        <v>Nord-Pas de Calais</v>
      </c>
      <c r="Y100" s="15" t="str">
        <f>VLOOKUP(E100,Puertos!$N$3:$O$27,2,FALSE)</f>
        <v>Zeebrugge</v>
      </c>
      <c r="Z100" s="15">
        <f t="shared" si="7"/>
        <v>1.8506923650420941</v>
      </c>
    </row>
    <row r="101" spans="2:26" s="15" customFormat="1" x14ac:dyDescent="0.25">
      <c r="B101" s="15" t="str">
        <f>VLOOKUP(F101,[1]NUTS_Europa!$A$2:$C$81,2,FALSE)</f>
        <v>FRE1</v>
      </c>
      <c r="C101" s="15">
        <f>VLOOKUP(F101,[1]NUTS_Europa!$A$2:$C$81,3,FALSE)</f>
        <v>220</v>
      </c>
      <c r="D101" s="15" t="str">
        <f>VLOOKUP(G101,[1]NUTS_Europa!$A$2:$C$81,2,FALSE)</f>
        <v>FRI3</v>
      </c>
      <c r="E101" s="15">
        <f>VLOOKUP(G101,[1]NUTS_Europa!$A$2:$C$81,3,FALSE)</f>
        <v>283</v>
      </c>
      <c r="F101" s="15">
        <v>21</v>
      </c>
      <c r="G101" s="15">
        <v>25</v>
      </c>
      <c r="H101" s="15">
        <v>659983.61723530665</v>
      </c>
      <c r="I101" s="15">
        <v>600080.63511937635</v>
      </c>
      <c r="J101" s="15">
        <f t="shared" si="1"/>
        <v>20692.4356937716</v>
      </c>
      <c r="K101" s="15">
        <v>117061.7148</v>
      </c>
      <c r="L101" s="15">
        <v>32.191978609625671</v>
      </c>
      <c r="M101" s="15">
        <v>12.224638151384593</v>
      </c>
      <c r="N101" s="15">
        <v>4.4700578209509656</v>
      </c>
      <c r="O101" s="17">
        <v>2266.668199218178</v>
      </c>
      <c r="P101" s="15">
        <f t="shared" si="2"/>
        <v>0</v>
      </c>
      <c r="Q101" s="15">
        <f t="shared" si="3"/>
        <v>44.41661676101026</v>
      </c>
      <c r="S101" s="15">
        <f t="shared" si="4"/>
        <v>0</v>
      </c>
      <c r="T101" s="15">
        <f t="shared" si="5"/>
        <v>41384.8713875432</v>
      </c>
      <c r="U101" s="15">
        <f t="shared" si="6"/>
        <v>41384.8713875432</v>
      </c>
      <c r="V101" s="15" t="str">
        <f>VLOOKUP(B101,NUTS_Europa!$B$2:$F$41,5,FALSE)</f>
        <v>Nord-Pas de Calais</v>
      </c>
      <c r="W101" s="15" t="str">
        <f>VLOOKUP(C101,Puertos!$N$3:$O$27,2,FALSE)</f>
        <v>Zeebrugge</v>
      </c>
      <c r="X101" s="15" t="str">
        <f>VLOOKUP(D101,NUTS_Europa!$B$2:$F$41,5,FALSE)</f>
        <v>Poitou-Charentes</v>
      </c>
      <c r="Y101" s="15" t="str">
        <f>VLOOKUP(E101,Puertos!$N$3:$O$27,2,FALSE)</f>
        <v>La Rochelle</v>
      </c>
      <c r="Z101" s="15">
        <f t="shared" si="7"/>
        <v>1.8506923650420941</v>
      </c>
    </row>
    <row r="102" spans="2:26" s="15" customFormat="1" x14ac:dyDescent="0.25">
      <c r="B102" s="15" t="str">
        <f>VLOOKUP(G102,[1]NUTS_Europa!$A$2:$C$81,2,FALSE)</f>
        <v>FRI3</v>
      </c>
      <c r="C102" s="15">
        <f>VLOOKUP(G102,[1]NUTS_Europa!$A$2:$C$81,3,FALSE)</f>
        <v>283</v>
      </c>
      <c r="D102" s="15" t="str">
        <f>VLOOKUP(F102,[1]NUTS_Europa!$A$2:$C$81,2,FALSE)</f>
        <v>FRD2</v>
      </c>
      <c r="E102" s="15">
        <f>VLOOKUP(F102,[1]NUTS_Europa!$A$2:$C$81,3,FALSE)</f>
        <v>269</v>
      </c>
      <c r="F102" s="15">
        <v>20</v>
      </c>
      <c r="G102" s="15">
        <v>25</v>
      </c>
      <c r="H102" s="15">
        <v>535399.98872779962</v>
      </c>
      <c r="I102" s="15">
        <v>751408.61761790083</v>
      </c>
      <c r="J102" s="15">
        <f t="shared" si="1"/>
        <v>25910.641986824168</v>
      </c>
      <c r="K102" s="15">
        <v>141512.31529999999</v>
      </c>
      <c r="L102" s="15">
        <v>24.759358288770056</v>
      </c>
      <c r="M102" s="15">
        <v>11.170625716153317</v>
      </c>
      <c r="N102" s="15">
        <v>4.9589079802948053</v>
      </c>
      <c r="O102" s="17">
        <v>2266.668199218178</v>
      </c>
      <c r="P102" s="15">
        <f t="shared" si="2"/>
        <v>0</v>
      </c>
      <c r="Q102" s="15">
        <f t="shared" si="3"/>
        <v>35.929984004923369</v>
      </c>
      <c r="S102" s="15">
        <f t="shared" si="4"/>
        <v>0</v>
      </c>
      <c r="T102" s="15">
        <f t="shared" si="5"/>
        <v>51821.283973648337</v>
      </c>
      <c r="U102" s="15">
        <f t="shared" si="6"/>
        <v>51821.283973648337</v>
      </c>
      <c r="V102" s="15" t="str">
        <f>VLOOKUP(B102,NUTS_Europa!$B$2:$F$41,5,FALSE)</f>
        <v>Poitou-Charentes</v>
      </c>
      <c r="W102" s="15" t="str">
        <f>VLOOKUP(C102,Puertos!$N$3:$O$27,2,FALSE)</f>
        <v>La Rochelle</v>
      </c>
      <c r="X102" s="15" t="str">
        <f>VLOOKUP(D102,NUTS_Europa!$B$2:$F$41,5,FALSE)</f>
        <v xml:space="preserve">Haute-Normandie </v>
      </c>
      <c r="Y102" s="15" t="str">
        <f>VLOOKUP(E102,Puertos!$N$3:$O$27,2,FALSE)</f>
        <v>Le Havre</v>
      </c>
      <c r="Z102" s="15">
        <f t="shared" si="7"/>
        <v>1.4970826668718071</v>
      </c>
    </row>
    <row r="103" spans="2:26" s="15" customFormat="1" x14ac:dyDescent="0.25">
      <c r="B103" s="15" t="str">
        <f>VLOOKUP(F103,[1]NUTS_Europa!$A$2:$C$81,2,FALSE)</f>
        <v>FRD2</v>
      </c>
      <c r="C103" s="15">
        <f>VLOOKUP(F103,[1]NUTS_Europa!$A$2:$C$81,3,FALSE)</f>
        <v>269</v>
      </c>
      <c r="D103" s="15" t="str">
        <f>VLOOKUP(G103,[1]NUTS_Europa!$A$2:$C$81,2,FALSE)</f>
        <v>NL12</v>
      </c>
      <c r="E103" s="15">
        <f>VLOOKUP(G103,[1]NUTS_Europa!$A$2:$C$81,3,FALSE)</f>
        <v>218</v>
      </c>
      <c r="F103" s="15">
        <v>20</v>
      </c>
      <c r="G103" s="15">
        <v>31</v>
      </c>
      <c r="H103" s="15">
        <v>1699605.331580543</v>
      </c>
      <c r="I103" s="15">
        <v>931660.76648383902</v>
      </c>
      <c r="J103" s="15">
        <f t="shared" si="1"/>
        <v>32126.233327028931</v>
      </c>
      <c r="K103" s="15">
        <v>163171.4883</v>
      </c>
      <c r="L103" s="15">
        <v>14.705882352941178</v>
      </c>
      <c r="M103" s="15">
        <v>9.730304114199992</v>
      </c>
      <c r="N103" s="15">
        <v>11.221322904610384</v>
      </c>
      <c r="O103" s="17">
        <v>5603.586288415795</v>
      </c>
      <c r="P103" s="15">
        <f t="shared" si="2"/>
        <v>0</v>
      </c>
      <c r="Q103" s="15">
        <f t="shared" si="3"/>
        <v>24.436186467141169</v>
      </c>
      <c r="S103" s="15">
        <f t="shared" si="4"/>
        <v>0</v>
      </c>
      <c r="T103" s="15">
        <f t="shared" si="5"/>
        <v>64252.466654057862</v>
      </c>
      <c r="U103" s="15">
        <f t="shared" si="6"/>
        <v>64252.466654057862</v>
      </c>
      <c r="V103" s="15" t="str">
        <f>VLOOKUP(B103,NUTS_Europa!$B$2:$F$41,5,FALSE)</f>
        <v xml:space="preserve">Haute-Normandie </v>
      </c>
      <c r="W103" s="15" t="str">
        <f>VLOOKUP(C103,Puertos!$N$3:$O$27,2,FALSE)</f>
        <v>Le Havre</v>
      </c>
      <c r="X103" s="15" t="str">
        <f>VLOOKUP(D103,NUTS_Europa!$B$2:$F$41,5,FALSE)</f>
        <v>Friesland (NL)</v>
      </c>
      <c r="Y103" s="15" t="str">
        <f>VLOOKUP(E103,Puertos!$N$3:$O$27,2,FALSE)</f>
        <v>Amsterdam</v>
      </c>
      <c r="Z103" s="15">
        <f t="shared" si="7"/>
        <v>1.018174436130882</v>
      </c>
    </row>
    <row r="104" spans="2:26" s="15" customFormat="1" x14ac:dyDescent="0.25">
      <c r="B104" s="15" t="str">
        <f>VLOOKUP(G104,[1]NUTS_Europa!$A$2:$C$81,2,FALSE)</f>
        <v>NL12</v>
      </c>
      <c r="C104" s="15">
        <f>VLOOKUP(G104,[1]NUTS_Europa!$A$2:$C$81,3,FALSE)</f>
        <v>218</v>
      </c>
      <c r="D104" s="15" t="str">
        <f>VLOOKUP(F104,[1]NUTS_Europa!$A$2:$C$81,2,FALSE)</f>
        <v>DE93</v>
      </c>
      <c r="E104" s="15">
        <f>VLOOKUP(F104,[1]NUTS_Europa!$A$2:$C$81,3,FALSE)</f>
        <v>1069</v>
      </c>
      <c r="F104" s="15">
        <v>7</v>
      </c>
      <c r="G104" s="15">
        <v>31</v>
      </c>
      <c r="H104" s="15">
        <v>1479371.2860987328</v>
      </c>
      <c r="I104" s="15">
        <v>786010.9775599679</v>
      </c>
      <c r="J104" s="15">
        <f t="shared" si="1"/>
        <v>27103.826812412684</v>
      </c>
      <c r="K104" s="15">
        <v>163171.4883</v>
      </c>
      <c r="L104" s="15">
        <v>14.436898395721927</v>
      </c>
      <c r="M104" s="15">
        <v>8.9842973891655031</v>
      </c>
      <c r="N104" s="15">
        <v>9.3953448132184114</v>
      </c>
      <c r="O104" s="17">
        <v>5603.586288415795</v>
      </c>
      <c r="P104" s="15">
        <f t="shared" si="2"/>
        <v>0</v>
      </c>
      <c r="Q104" s="15">
        <f t="shared" si="3"/>
        <v>23.421195784887431</v>
      </c>
      <c r="S104" s="15">
        <f t="shared" si="4"/>
        <v>0</v>
      </c>
      <c r="T104" s="15">
        <f t="shared" si="5"/>
        <v>54207.653624825369</v>
      </c>
      <c r="U104" s="15">
        <f t="shared" si="6"/>
        <v>54207.653624825369</v>
      </c>
      <c r="V104" s="15" t="str">
        <f>VLOOKUP(B104,NUTS_Europa!$B$2:$F$41,5,FALSE)</f>
        <v>Friesland (NL)</v>
      </c>
      <c r="W104" s="15" t="str">
        <f>VLOOKUP(C104,Puertos!$N$3:$O$27,2,FALSE)</f>
        <v>Amsterdam</v>
      </c>
      <c r="X104" s="15" t="str">
        <f>VLOOKUP(D104,NUTS_Europa!$B$2:$F$41,5,FALSE)</f>
        <v>Lüneburg</v>
      </c>
      <c r="Y104" s="15" t="str">
        <f>VLOOKUP(E104,Puertos!$N$3:$O$27,2,FALSE)</f>
        <v>Hamburgo</v>
      </c>
      <c r="Z104" s="15">
        <f t="shared" si="7"/>
        <v>0.97588315770364298</v>
      </c>
    </row>
    <row r="105" spans="2:26" s="15" customFormat="1" x14ac:dyDescent="0.25">
      <c r="B105" s="15" t="str">
        <f>VLOOKUP(F105,[1]NUTS_Europa!$A$2:$C$81,2,FALSE)</f>
        <v>DE93</v>
      </c>
      <c r="C105" s="15">
        <f>VLOOKUP(F105,[1]NUTS_Europa!$A$2:$C$81,3,FALSE)</f>
        <v>1069</v>
      </c>
      <c r="D105" s="15" t="str">
        <f>VLOOKUP(G105,[1]NUTS_Europa!$A$2:$C$81,2,FALSE)</f>
        <v>NL32</v>
      </c>
      <c r="E105" s="15">
        <f>VLOOKUP(G105,[1]NUTS_Europa!$A$2:$C$81,3,FALSE)</f>
        <v>218</v>
      </c>
      <c r="F105" s="15">
        <v>7</v>
      </c>
      <c r="G105" s="15">
        <v>32</v>
      </c>
      <c r="H105" s="15">
        <v>613392.50072832708</v>
      </c>
      <c r="I105" s="15">
        <v>786010.9775599679</v>
      </c>
      <c r="J105" s="15">
        <f t="shared" si="1"/>
        <v>27103.826812412684</v>
      </c>
      <c r="K105" s="15">
        <v>199058.85829999999</v>
      </c>
      <c r="L105" s="15">
        <v>14.436898395721927</v>
      </c>
      <c r="M105" s="15">
        <v>8.9842973891655031</v>
      </c>
      <c r="N105" s="15">
        <v>9.3953448132184114</v>
      </c>
      <c r="O105" s="17">
        <v>5603.586288415795</v>
      </c>
      <c r="P105" s="15">
        <f t="shared" si="2"/>
        <v>0</v>
      </c>
      <c r="Q105" s="15">
        <f t="shared" si="3"/>
        <v>23.421195784887431</v>
      </c>
      <c r="S105" s="15">
        <f t="shared" si="4"/>
        <v>0</v>
      </c>
      <c r="T105" s="15">
        <f t="shared" si="5"/>
        <v>54207.653624825369</v>
      </c>
      <c r="U105" s="15">
        <f t="shared" si="6"/>
        <v>54207.653624825369</v>
      </c>
      <c r="V105" s="15" t="str">
        <f>VLOOKUP(B105,NUTS_Europa!$B$2:$F$41,5,FALSE)</f>
        <v>Lüneburg</v>
      </c>
      <c r="W105" s="15" t="str">
        <f>VLOOKUP(C105,Puertos!$N$3:$O$27,2,FALSE)</f>
        <v>Hamburgo</v>
      </c>
      <c r="X105" s="15" t="str">
        <f>VLOOKUP(D105,NUTS_Europa!$B$2:$F$41,5,FALSE)</f>
        <v>Noord-Holland</v>
      </c>
      <c r="Y105" s="15" t="str">
        <f>VLOOKUP(E105,Puertos!$N$3:$O$27,2,FALSE)</f>
        <v>Amsterdam</v>
      </c>
      <c r="Z105" s="15">
        <f t="shared" si="7"/>
        <v>0.97588315770364298</v>
      </c>
    </row>
    <row r="106" spans="2:26" s="15" customFormat="1" x14ac:dyDescent="0.25">
      <c r="B106" s="15" t="str">
        <f>VLOOKUP(G106,[1]NUTS_Europa!$A$2:$C$81,2,FALSE)</f>
        <v>NL32</v>
      </c>
      <c r="C106" s="15">
        <f>VLOOKUP(G106,[1]NUTS_Europa!$A$2:$C$81,3,FALSE)</f>
        <v>218</v>
      </c>
      <c r="D106" s="15" t="str">
        <f>VLOOKUP(F106,[1]NUTS_Europa!$A$2:$C$81,2,FALSE)</f>
        <v>BE21</v>
      </c>
      <c r="E106" s="15">
        <f>VLOOKUP(F106,[1]NUTS_Europa!$A$2:$C$81,3,FALSE)</f>
        <v>253</v>
      </c>
      <c r="F106" s="15">
        <v>1</v>
      </c>
      <c r="G106" s="15">
        <v>32</v>
      </c>
      <c r="H106" s="15">
        <v>487549.80609878903</v>
      </c>
      <c r="I106" s="15">
        <v>790917.09270617459</v>
      </c>
      <c r="J106" s="15">
        <f t="shared" si="1"/>
        <v>27273.003196764643</v>
      </c>
      <c r="K106" s="15">
        <v>198656.2873</v>
      </c>
      <c r="L106" s="15">
        <v>9.5716577540106957</v>
      </c>
      <c r="M106" s="15">
        <v>9.7630769328701899</v>
      </c>
      <c r="N106" s="15">
        <v>11.221322904610384</v>
      </c>
      <c r="O106" s="17">
        <v>5603.586288415795</v>
      </c>
      <c r="P106" s="15">
        <f t="shared" si="2"/>
        <v>0</v>
      </c>
      <c r="Q106" s="15">
        <f t="shared" si="3"/>
        <v>19.334734686880886</v>
      </c>
      <c r="S106" s="15">
        <f t="shared" si="4"/>
        <v>0</v>
      </c>
      <c r="T106" s="15">
        <f t="shared" si="5"/>
        <v>54546.006393529286</v>
      </c>
      <c r="U106" s="15">
        <f t="shared" si="6"/>
        <v>54546.006393529286</v>
      </c>
      <c r="V106" s="15" t="str">
        <f>VLOOKUP(B106,NUTS_Europa!$B$2:$F$41,5,FALSE)</f>
        <v>Noord-Holland</v>
      </c>
      <c r="W106" s="15" t="str">
        <f>VLOOKUP(C106,Puertos!$N$3:$O$27,2,FALSE)</f>
        <v>Amsterdam</v>
      </c>
      <c r="X106" s="15" t="str">
        <f>VLOOKUP(D106,NUTS_Europa!$B$2:$F$41,5,FALSE)</f>
        <v>Prov. Antwerpen</v>
      </c>
      <c r="Y106" s="15" t="str">
        <f>VLOOKUP(E106,Puertos!$N$3:$O$27,2,FALSE)</f>
        <v>Amberes</v>
      </c>
      <c r="Z106" s="15">
        <f t="shared" si="7"/>
        <v>0.8056139452867036</v>
      </c>
    </row>
    <row r="107" spans="2:26" s="15" customFormat="1" x14ac:dyDescent="0.25">
      <c r="O107" s="17"/>
    </row>
    <row r="108" spans="2:26" s="15" customFormat="1" x14ac:dyDescent="0.25">
      <c r="B108" s="15" t="s">
        <v>160</v>
      </c>
      <c r="O108" s="17"/>
    </row>
    <row r="109" spans="2:26" s="15" customFormat="1" x14ac:dyDescent="0.25">
      <c r="B109" s="15" t="str">
        <f>B86</f>
        <v>nodo inicial</v>
      </c>
      <c r="C109" s="15" t="str">
        <f t="shared" ref="C109:I109" si="8">C86</f>
        <v>puerto O</v>
      </c>
      <c r="D109" s="15" t="str">
        <f t="shared" si="8"/>
        <v>nodo final</v>
      </c>
      <c r="E109" s="15" t="str">
        <f t="shared" si="8"/>
        <v>puerto D</v>
      </c>
      <c r="F109" s="15" t="str">
        <f t="shared" si="8"/>
        <v>Var1</v>
      </c>
      <c r="G109" s="15" t="str">
        <f t="shared" si="8"/>
        <v>Var2</v>
      </c>
      <c r="H109" s="15" t="str">
        <f t="shared" si="8"/>
        <v>Coste variable</v>
      </c>
      <c r="I109" s="15" t="str">
        <f t="shared" si="8"/>
        <v>Coste fijo</v>
      </c>
      <c r="J109" s="15" t="str">
        <f t="shared" ref="J109:P109" si="9">J86</f>
        <v>Coste fijo/buque</v>
      </c>
      <c r="K109" s="15" t="str">
        <f t="shared" si="9"/>
        <v>flow</v>
      </c>
      <c r="L109" s="15" t="str">
        <f t="shared" si="9"/>
        <v>TiempoNav</v>
      </c>
      <c r="M109" s="15" t="str">
        <f t="shared" si="9"/>
        <v>TiempoPort</v>
      </c>
      <c r="N109" s="15" t="str">
        <f t="shared" si="9"/>
        <v>TiempoCD</v>
      </c>
      <c r="O109" s="17" t="str">
        <f t="shared" si="9"/>
        <v>offer</v>
      </c>
      <c r="P109" s="15" t="str">
        <f t="shared" si="9"/>
        <v>Tiempo C/D</v>
      </c>
      <c r="Q109" s="15" t="str">
        <f t="shared" ref="Q109:Z109" si="10">Q86</f>
        <v>Tiempo total</v>
      </c>
      <c r="R109" s="15" t="str">
        <f t="shared" si="10"/>
        <v>TEUs/buque</v>
      </c>
      <c r="S109" s="15" t="str">
        <f t="shared" si="10"/>
        <v>Coste variable</v>
      </c>
      <c r="T109" s="15" t="str">
        <f t="shared" si="10"/>
        <v>Coste fijo</v>
      </c>
      <c r="U109" s="15" t="str">
        <f t="shared" si="10"/>
        <v>Coste Total</v>
      </c>
      <c r="V109" s="15" t="str">
        <f t="shared" si="10"/>
        <v>Nodo inicial</v>
      </c>
      <c r="W109" s="15" t="str">
        <f t="shared" si="10"/>
        <v>Puerto O</v>
      </c>
      <c r="X109" s="15" t="str">
        <f t="shared" si="10"/>
        <v>Nodo final</v>
      </c>
      <c r="Y109" s="15" t="str">
        <f t="shared" si="10"/>
        <v>Puerto D</v>
      </c>
      <c r="Z109" s="15">
        <f t="shared" si="10"/>
        <v>0</v>
      </c>
    </row>
    <row r="110" spans="2:26" s="15" customFormat="1" x14ac:dyDescent="0.25">
      <c r="B110" s="15" t="str">
        <f>VLOOKUP(G110,[1]NUTS_Europa!$A$2:$C$81,2,FALSE)</f>
        <v>FRJ2</v>
      </c>
      <c r="C110" s="15">
        <f>VLOOKUP(G110,[1]NUTS_Europa!$A$2:$C$81,3,FALSE)</f>
        <v>283</v>
      </c>
      <c r="D110" s="15" t="str">
        <f>VLOOKUP(F110,[1]NUTS_Europa!$A$2:$C$81,2,FALSE)</f>
        <v>FRF2</v>
      </c>
      <c r="E110" s="15">
        <f>VLOOKUP(F110,[1]NUTS_Europa!$A$2:$C$81,3,FALSE)</f>
        <v>269</v>
      </c>
      <c r="F110" s="15">
        <v>27</v>
      </c>
      <c r="G110" s="15">
        <v>28</v>
      </c>
      <c r="H110" s="15">
        <v>1876744.1889777614</v>
      </c>
      <c r="I110" s="15">
        <v>751408.61761790083</v>
      </c>
      <c r="J110" s="15">
        <f t="shared" si="1"/>
        <v>25910.641986824168</v>
      </c>
      <c r="K110" s="15">
        <v>176841.96369999999</v>
      </c>
      <c r="L110" s="15">
        <v>24.759358288770056</v>
      </c>
      <c r="M110" s="15">
        <v>11.170625716153317</v>
      </c>
      <c r="N110" s="15">
        <v>4.9589079802948053</v>
      </c>
      <c r="O110" s="17">
        <v>2266.668199218178</v>
      </c>
      <c r="P110" s="15">
        <f t="shared" si="2"/>
        <v>0</v>
      </c>
      <c r="Q110" s="15">
        <f t="shared" si="3"/>
        <v>35.929984004923369</v>
      </c>
      <c r="S110" s="15">
        <f t="shared" si="4"/>
        <v>0</v>
      </c>
      <c r="T110" s="15">
        <f t="shared" si="5"/>
        <v>51821.283973648337</v>
      </c>
      <c r="U110" s="15">
        <f t="shared" si="6"/>
        <v>51821.283973648337</v>
      </c>
      <c r="V110" s="15" t="str">
        <f>VLOOKUP(B110,NUTS_Europa!$B$2:$F$41,5,FALSE)</f>
        <v>Midi-Pyrénées</v>
      </c>
      <c r="W110" s="15" t="str">
        <f>VLOOKUP(C110,Puertos!$N$3:$O$27,2,FALSE)</f>
        <v>La Rochelle</v>
      </c>
      <c r="X110" s="15" t="str">
        <f>VLOOKUP(D110,NUTS_Europa!$B$2:$F$41,5,FALSE)</f>
        <v>Champagne-Ardenne</v>
      </c>
      <c r="Y110" s="15" t="str">
        <f>VLOOKUP(E110,Puertos!$N$3:$O$27,2,FALSE)</f>
        <v>Le Havre</v>
      </c>
      <c r="Z110" s="15">
        <f t="shared" si="7"/>
        <v>1.4970826668718071</v>
      </c>
    </row>
    <row r="111" spans="2:26" s="15" customFormat="1" x14ac:dyDescent="0.25">
      <c r="B111" s="15" t="str">
        <f>VLOOKUP(F111,[1]NUTS_Europa!$A$2:$C$81,2,FALSE)</f>
        <v>FRF2</v>
      </c>
      <c r="C111" s="15">
        <f>VLOOKUP(F111,[1]NUTS_Europa!$A$2:$C$81,3,FALSE)</f>
        <v>269</v>
      </c>
      <c r="D111" s="15" t="str">
        <f>VLOOKUP(G111,[1]NUTS_Europa!$A$2:$C$81,2,FALSE)</f>
        <v>PT16</v>
      </c>
      <c r="E111" s="15">
        <f>VLOOKUP(G111,[1]NUTS_Europa!$A$2:$C$81,3,FALSE)</f>
        <v>111</v>
      </c>
      <c r="F111" s="15">
        <v>27</v>
      </c>
      <c r="G111" s="15">
        <v>38</v>
      </c>
      <c r="H111" s="15">
        <v>1526376.9419581071</v>
      </c>
      <c r="I111" s="15">
        <v>914537.92038565502</v>
      </c>
      <c r="J111" s="15">
        <f t="shared" si="1"/>
        <v>31535.790358126036</v>
      </c>
      <c r="K111" s="15">
        <v>120437.3524</v>
      </c>
      <c r="L111" s="15">
        <v>42.618716577540113</v>
      </c>
      <c r="M111" s="15">
        <v>9.3766066872404608</v>
      </c>
      <c r="N111" s="15">
        <v>6.9790514782795103</v>
      </c>
      <c r="O111" s="17">
        <v>3296.1439756520863</v>
      </c>
      <c r="P111" s="15">
        <f t="shared" si="2"/>
        <v>0</v>
      </c>
      <c r="Q111" s="15">
        <f t="shared" si="3"/>
        <v>51.995323264780573</v>
      </c>
      <c r="S111" s="15">
        <f t="shared" si="4"/>
        <v>0</v>
      </c>
      <c r="T111" s="15">
        <f t="shared" si="5"/>
        <v>63071.580716252072</v>
      </c>
      <c r="U111" s="15">
        <f t="shared" si="6"/>
        <v>63071.580716252072</v>
      </c>
      <c r="V111" s="15" t="str">
        <f>VLOOKUP(B111,NUTS_Europa!$B$2:$F$41,5,FALSE)</f>
        <v>Champagne-Ardenne</v>
      </c>
      <c r="W111" s="15" t="str">
        <f>VLOOKUP(C111,Puertos!$N$3:$O$27,2,FALSE)</f>
        <v>Le Havre</v>
      </c>
      <c r="X111" s="15" t="str">
        <f>VLOOKUP(D111,NUTS_Europa!$B$2:$F$41,5,FALSE)</f>
        <v>Centro (PT)</v>
      </c>
      <c r="Y111" s="15" t="str">
        <f>VLOOKUP(E111,Puertos!$N$3:$O$27,2,FALSE)</f>
        <v>Oporto</v>
      </c>
      <c r="Z111" s="15">
        <f t="shared" si="7"/>
        <v>2.1664718026991907</v>
      </c>
    </row>
    <row r="112" spans="2:26" s="15" customFormat="1" x14ac:dyDescent="0.25">
      <c r="B112" s="15" t="str">
        <f>VLOOKUP(G112,[1]NUTS_Europa!$A$2:$C$81,2,FALSE)</f>
        <v>PT16</v>
      </c>
      <c r="C112" s="15">
        <f>VLOOKUP(G112,[1]NUTS_Europa!$A$2:$C$81,3,FALSE)</f>
        <v>111</v>
      </c>
      <c r="D112" s="15" t="str">
        <f>VLOOKUP(F112,[1]NUTS_Europa!$A$2:$C$81,2,FALSE)</f>
        <v>NL34</v>
      </c>
      <c r="E112" s="15">
        <f>VLOOKUP(F112,[1]NUTS_Europa!$A$2:$C$81,3,FALSE)</f>
        <v>250</v>
      </c>
      <c r="F112" s="15">
        <v>34</v>
      </c>
      <c r="G112" s="15">
        <v>38</v>
      </c>
      <c r="H112" s="15">
        <v>1260518.9940153942</v>
      </c>
      <c r="I112" s="15">
        <v>1001752.1035686084</v>
      </c>
      <c r="J112" s="15">
        <f t="shared" si="1"/>
        <v>34543.175985124428</v>
      </c>
      <c r="K112" s="15">
        <v>199058.85829999999</v>
      </c>
      <c r="L112" s="15">
        <v>51.54117647058824</v>
      </c>
      <c r="M112" s="15">
        <v>10.301965247230711</v>
      </c>
      <c r="N112" s="15">
        <v>6.9790514782795103</v>
      </c>
      <c r="O112" s="17">
        <v>3296.1439756520863</v>
      </c>
      <c r="P112" s="15">
        <f t="shared" si="2"/>
        <v>0</v>
      </c>
      <c r="Q112" s="15">
        <f t="shared" si="3"/>
        <v>61.843141717818952</v>
      </c>
      <c r="S112" s="15">
        <f t="shared" si="4"/>
        <v>0</v>
      </c>
      <c r="T112" s="15">
        <f t="shared" si="5"/>
        <v>69086.351970248856</v>
      </c>
      <c r="U112" s="15">
        <f t="shared" si="6"/>
        <v>69086.351970248856</v>
      </c>
      <c r="V112" s="15" t="str">
        <f>VLOOKUP(B112,NUTS_Europa!$B$2:$F$41,5,FALSE)</f>
        <v>Centro (PT)</v>
      </c>
      <c r="W112" s="15" t="str">
        <f>VLOOKUP(C112,Puertos!$N$3:$O$27,2,FALSE)</f>
        <v>Oporto</v>
      </c>
      <c r="X112" s="15" t="str">
        <f>VLOOKUP(D112,NUTS_Europa!$B$2:$F$41,5,FALSE)</f>
        <v>Zeeland</v>
      </c>
      <c r="Y112" s="15" t="str">
        <f>VLOOKUP(E112,Puertos!$N$3:$O$27,2,FALSE)</f>
        <v>Rotterdam</v>
      </c>
      <c r="Z112" s="15">
        <f t="shared" si="7"/>
        <v>2.5767975715757898</v>
      </c>
    </row>
    <row r="113" spans="2:29" s="15" customFormat="1" x14ac:dyDescent="0.25">
      <c r="B113" s="15" t="str">
        <f>VLOOKUP(F113,[1]NUTS_Europa!$A$2:$C$81,2,FALSE)</f>
        <v>NL34</v>
      </c>
      <c r="C113" s="15">
        <f>VLOOKUP(F113,[1]NUTS_Europa!$A$2:$C$81,3,FALSE)</f>
        <v>250</v>
      </c>
      <c r="D113" s="15" t="str">
        <f>VLOOKUP(G113,[1]NUTS_Europa!$A$2:$C$81,2,FALSE)</f>
        <v>PT11</v>
      </c>
      <c r="E113" s="15">
        <f>VLOOKUP(G113,[1]NUTS_Europa!$A$2:$C$81,3,FALSE)</f>
        <v>111</v>
      </c>
      <c r="F113" s="15">
        <v>34</v>
      </c>
      <c r="G113" s="15">
        <v>36</v>
      </c>
      <c r="H113" s="15">
        <v>1368714.920016174</v>
      </c>
      <c r="I113" s="15">
        <v>1001752.1035686084</v>
      </c>
      <c r="J113" s="15">
        <f t="shared" si="1"/>
        <v>34543.175985124428</v>
      </c>
      <c r="K113" s="15">
        <v>176841.96369999999</v>
      </c>
      <c r="L113" s="15">
        <v>51.54117647058824</v>
      </c>
      <c r="M113" s="15">
        <v>10.301965247230711</v>
      </c>
      <c r="N113" s="15">
        <v>6.9790514782795103</v>
      </c>
      <c r="O113" s="17">
        <v>3296.1439756520863</v>
      </c>
      <c r="P113" s="15">
        <f t="shared" si="2"/>
        <v>0</v>
      </c>
      <c r="Q113" s="15">
        <f t="shared" si="3"/>
        <v>61.843141717818952</v>
      </c>
      <c r="S113" s="15">
        <f t="shared" si="4"/>
        <v>0</v>
      </c>
      <c r="T113" s="15">
        <f t="shared" si="5"/>
        <v>69086.351970248856</v>
      </c>
      <c r="U113" s="15">
        <f t="shared" si="6"/>
        <v>69086.351970248856</v>
      </c>
      <c r="V113" s="15" t="str">
        <f>VLOOKUP(B113,NUTS_Europa!$B$2:$F$41,5,FALSE)</f>
        <v>Zeeland</v>
      </c>
      <c r="W113" s="15" t="str">
        <f>VLOOKUP(C113,Puertos!$N$3:$O$27,2,FALSE)</f>
        <v>Rotterdam</v>
      </c>
      <c r="X113" s="15" t="str">
        <f>VLOOKUP(D113,NUTS_Europa!$B$2:$F$41,5,FALSE)</f>
        <v>Norte</v>
      </c>
      <c r="Y113" s="15" t="str">
        <f>VLOOKUP(E113,Puertos!$N$3:$O$27,2,FALSE)</f>
        <v>Oporto</v>
      </c>
      <c r="Z113" s="15">
        <f t="shared" si="7"/>
        <v>2.5767975715757898</v>
      </c>
    </row>
    <row r="114" spans="2:29" s="15" customFormat="1" x14ac:dyDescent="0.25">
      <c r="B114" s="15" t="str">
        <f>VLOOKUP(G114,[1]NUTS_Europa!$A$2:$C$81,2,FALSE)</f>
        <v>PT11</v>
      </c>
      <c r="C114" s="15">
        <f>VLOOKUP(G114,[1]NUTS_Europa!$A$2:$C$81,3,FALSE)</f>
        <v>111</v>
      </c>
      <c r="D114" s="15" t="str">
        <f>VLOOKUP(F114,[1]NUTS_Europa!$A$2:$C$81,2,FALSE)</f>
        <v>FRI2</v>
      </c>
      <c r="E114" s="15">
        <f>VLOOKUP(F114,[1]NUTS_Europa!$A$2:$C$81,3,FALSE)</f>
        <v>269</v>
      </c>
      <c r="F114" s="15">
        <v>29</v>
      </c>
      <c r="G114" s="15">
        <v>36</v>
      </c>
      <c r="H114" s="15">
        <v>1651884.2161190114</v>
      </c>
      <c r="I114" s="15">
        <v>914537.92038565502</v>
      </c>
      <c r="J114" s="15">
        <f t="shared" si="1"/>
        <v>31535.790358126036</v>
      </c>
      <c r="K114" s="15">
        <v>114346.8514</v>
      </c>
      <c r="L114" s="15">
        <v>42.618716577540113</v>
      </c>
      <c r="M114" s="15">
        <v>9.3766066872404608</v>
      </c>
      <c r="N114" s="15">
        <v>6.9790514782795103</v>
      </c>
      <c r="O114" s="17">
        <v>3296.1439756520863</v>
      </c>
      <c r="P114" s="15">
        <f t="shared" si="2"/>
        <v>0</v>
      </c>
      <c r="Q114" s="15">
        <f t="shared" si="3"/>
        <v>51.995323264780573</v>
      </c>
      <c r="S114" s="15">
        <f t="shared" si="4"/>
        <v>0</v>
      </c>
      <c r="T114" s="15">
        <f t="shared" si="5"/>
        <v>63071.580716252072</v>
      </c>
      <c r="U114" s="15">
        <f t="shared" si="6"/>
        <v>63071.580716252072</v>
      </c>
      <c r="V114" s="15" t="str">
        <f>VLOOKUP(B114,NUTS_Europa!$B$2:$F$41,5,FALSE)</f>
        <v>Norte</v>
      </c>
      <c r="W114" s="15" t="str">
        <f>VLOOKUP(C114,Puertos!$N$3:$O$27,2,FALSE)</f>
        <v>Oporto</v>
      </c>
      <c r="X114" s="15" t="str">
        <f>VLOOKUP(D114,NUTS_Europa!$B$2:$F$41,5,FALSE)</f>
        <v>Limousin</v>
      </c>
      <c r="Y114" s="15" t="str">
        <f>VLOOKUP(E114,Puertos!$N$3:$O$27,2,FALSE)</f>
        <v>Le Havre</v>
      </c>
      <c r="Z114" s="15">
        <f t="shared" si="7"/>
        <v>2.1664718026991907</v>
      </c>
    </row>
    <row r="115" spans="2:29" s="15" customFormat="1" x14ac:dyDescent="0.25">
      <c r="B115" s="15" t="str">
        <f>VLOOKUP(F115,[1]NUTS_Europa!$A$2:$C$81,2,FALSE)</f>
        <v>FRI2</v>
      </c>
      <c r="C115" s="15">
        <f>VLOOKUP(F115,[1]NUTS_Europa!$A$2:$C$81,3,FALSE)</f>
        <v>269</v>
      </c>
      <c r="D115" s="15" t="str">
        <f>VLOOKUP(G115,[1]NUTS_Europa!$A$2:$C$81,2,FALSE)</f>
        <v>PT17</v>
      </c>
      <c r="E115" s="15">
        <f>VLOOKUP(G115,[1]NUTS_Europa!$A$2:$C$81,3,FALSE)</f>
        <v>294</v>
      </c>
      <c r="F115" s="15">
        <v>29</v>
      </c>
      <c r="G115" s="15">
        <v>39</v>
      </c>
      <c r="H115" s="15">
        <v>1086518.4943996712</v>
      </c>
      <c r="I115" s="15">
        <v>973936.50330335461</v>
      </c>
      <c r="J115" s="15">
        <f t="shared" si="1"/>
        <v>33584.017355288088</v>
      </c>
      <c r="K115" s="15">
        <v>137713.6226</v>
      </c>
      <c r="L115" s="15">
        <v>50.472727272727276</v>
      </c>
      <c r="M115" s="15">
        <v>12.150307269087943</v>
      </c>
      <c r="N115" s="15">
        <v>6.7796500073477342</v>
      </c>
      <c r="O115" s="17">
        <v>3201.9684334321328</v>
      </c>
      <c r="P115" s="15">
        <f t="shared" si="2"/>
        <v>0</v>
      </c>
      <c r="Q115" s="15">
        <f t="shared" si="3"/>
        <v>62.623034541815215</v>
      </c>
      <c r="S115" s="15">
        <f t="shared" si="4"/>
        <v>0</v>
      </c>
      <c r="T115" s="15">
        <f t="shared" si="5"/>
        <v>67168.034710576176</v>
      </c>
      <c r="U115" s="15">
        <f t="shared" si="6"/>
        <v>67168.034710576176</v>
      </c>
      <c r="V115" s="15" t="str">
        <f>VLOOKUP(B115,NUTS_Europa!$B$2:$F$41,5,FALSE)</f>
        <v>Limousin</v>
      </c>
      <c r="W115" s="15" t="str">
        <f>VLOOKUP(C115,Puertos!$N$3:$O$27,2,FALSE)</f>
        <v>Le Havre</v>
      </c>
      <c r="X115" s="15" t="str">
        <f>VLOOKUP(D115,NUTS_Europa!$B$2:$F$41,5,FALSE)</f>
        <v>Área Metropolitana de Lisboa</v>
      </c>
      <c r="Y115" s="15" t="str">
        <f>VLOOKUP(E115,Puertos!$N$3:$O$27,2,FALSE)</f>
        <v>Lisboa</v>
      </c>
      <c r="Z115" s="15">
        <f t="shared" si="7"/>
        <v>2.6092931059089675</v>
      </c>
    </row>
    <row r="116" spans="2:29" s="15" customFormat="1" x14ac:dyDescent="0.25">
      <c r="B116" s="15" t="str">
        <f>VLOOKUP(G116,[1]NUTS_Europa!$A$2:$C$81,2,FALSE)</f>
        <v>PT17</v>
      </c>
      <c r="C116" s="15">
        <f>VLOOKUP(G116,[1]NUTS_Europa!$A$2:$C$81,3,FALSE)</f>
        <v>294</v>
      </c>
      <c r="D116" s="15" t="str">
        <f>VLOOKUP(F116,[1]NUTS_Europa!$A$2:$C$81,2,FALSE)</f>
        <v>ES51</v>
      </c>
      <c r="E116" s="15">
        <f>VLOOKUP(F116,[1]NUTS_Europa!$A$2:$C$81,3,FALSE)</f>
        <v>1063</v>
      </c>
      <c r="F116" s="15">
        <v>15</v>
      </c>
      <c r="G116" s="15">
        <v>39</v>
      </c>
      <c r="H116" s="15">
        <v>636063.25235598034</v>
      </c>
      <c r="I116" s="15">
        <v>8856245.3784083109</v>
      </c>
      <c r="J116" s="15">
        <f t="shared" si="1"/>
        <v>305387.77166925208</v>
      </c>
      <c r="K116" s="15">
        <v>119215.969</v>
      </c>
      <c r="L116" s="15">
        <v>43.529411764705884</v>
      </c>
      <c r="M116" s="15">
        <v>9.7099882789218022</v>
      </c>
      <c r="N116" s="15">
        <v>5.7362603087073145</v>
      </c>
      <c r="O116" s="17">
        <v>3201.9684334321328</v>
      </c>
      <c r="P116" s="15">
        <f t="shared" si="2"/>
        <v>0</v>
      </c>
      <c r="Q116" s="15">
        <f t="shared" si="3"/>
        <v>53.239400043627683</v>
      </c>
      <c r="S116" s="15">
        <f t="shared" si="4"/>
        <v>0</v>
      </c>
      <c r="T116" s="15">
        <f t="shared" si="5"/>
        <v>610775.54333850415</v>
      </c>
      <c r="U116" s="15">
        <f t="shared" si="6"/>
        <v>610775.54333850415</v>
      </c>
      <c r="V116" s="15" t="str">
        <f>VLOOKUP(B116,NUTS_Europa!$B$2:$F$41,5,FALSE)</f>
        <v>Área Metropolitana de Lisboa</v>
      </c>
      <c r="W116" s="15" t="str">
        <f>VLOOKUP(C116,Puertos!$N$3:$O$27,2,FALSE)</f>
        <v>Lisboa</v>
      </c>
      <c r="X116" s="15" t="str">
        <f>VLOOKUP(D116,NUTS_Europa!$B$2:$F$41,5,FALSE)</f>
        <v>Cataluña</v>
      </c>
      <c r="Y116" s="15" t="str">
        <f>VLOOKUP(E116,Puertos!$N$3:$O$27,2,FALSE)</f>
        <v>Barcelona</v>
      </c>
      <c r="Z116" s="15">
        <f t="shared" si="7"/>
        <v>2.2183083351511534</v>
      </c>
    </row>
    <row r="117" spans="2:29" s="15" customFormat="1" x14ac:dyDescent="0.25">
      <c r="B117" s="15" t="str">
        <f>VLOOKUP(F117,[1]NUTS_Europa!$A$2:$C$81,2,FALSE)</f>
        <v>ES51</v>
      </c>
      <c r="C117" s="15">
        <f>VLOOKUP(F117,[1]NUTS_Europa!$A$2:$C$81,3,FALSE)</f>
        <v>1063</v>
      </c>
      <c r="D117" s="15" t="str">
        <f>VLOOKUP(G117,[1]NUTS_Europa!$A$2:$C$81,2,FALSE)</f>
        <v>ES52</v>
      </c>
      <c r="E117" s="15">
        <f>VLOOKUP(G117,[1]NUTS_Europa!$A$2:$C$81,3,FALSE)</f>
        <v>1064</v>
      </c>
      <c r="F117" s="15">
        <v>15</v>
      </c>
      <c r="G117" s="15">
        <v>16</v>
      </c>
      <c r="H117" s="15">
        <v>2852254.0299202101</v>
      </c>
      <c r="I117" s="15">
        <v>8606647.5864166543</v>
      </c>
      <c r="J117" s="15">
        <f t="shared" si="1"/>
        <v>296780.95125574671</v>
      </c>
      <c r="K117" s="15">
        <v>135416.16140000001</v>
      </c>
      <c r="L117" s="15">
        <v>8.6631016042780757</v>
      </c>
      <c r="M117" s="15">
        <v>8.2511780753303086</v>
      </c>
      <c r="N117" s="15">
        <v>20.428125147300275</v>
      </c>
      <c r="O117" s="17">
        <v>11402.936470049601</v>
      </c>
      <c r="P117" s="15">
        <f t="shared" si="2"/>
        <v>0</v>
      </c>
      <c r="Q117" s="15">
        <f t="shared" si="3"/>
        <v>16.914279679608384</v>
      </c>
      <c r="S117" s="15">
        <f t="shared" si="4"/>
        <v>0</v>
      </c>
      <c r="T117" s="15">
        <f t="shared" si="5"/>
        <v>593561.90251149342</v>
      </c>
      <c r="U117" s="15">
        <f t="shared" si="6"/>
        <v>593561.90251149342</v>
      </c>
      <c r="V117" s="15" t="str">
        <f>VLOOKUP(B117,NUTS_Europa!$B$2:$F$41,5,FALSE)</f>
        <v>Cataluña</v>
      </c>
      <c r="W117" s="15" t="str">
        <f>VLOOKUP(C117,Puertos!$N$3:$O$27,2,FALSE)</f>
        <v>Barcelona</v>
      </c>
      <c r="X117" s="15" t="str">
        <f>VLOOKUP(D117,NUTS_Europa!$B$2:$F$41,5,FALSE)</f>
        <v xml:space="preserve">Comunitat Valenciana </v>
      </c>
      <c r="Y117" s="15" t="str">
        <f>VLOOKUP(E117,Puertos!$N$3:$O$27,2,FALSE)</f>
        <v>Valencia</v>
      </c>
      <c r="Z117" s="15">
        <f t="shared" si="7"/>
        <v>0.70476165331701601</v>
      </c>
    </row>
    <row r="118" spans="2:29" s="15" customFormat="1" x14ac:dyDescent="0.25">
      <c r="B118" s="15" t="str">
        <f>VLOOKUP(G118,[1]NUTS_Europa!$A$2:$C$81,2,FALSE)</f>
        <v>ES52</v>
      </c>
      <c r="C118" s="15">
        <f>VLOOKUP(G118,[1]NUTS_Europa!$A$2:$C$81,3,FALSE)</f>
        <v>1064</v>
      </c>
      <c r="D118" s="15" t="str">
        <f>VLOOKUP(F118,[1]NUTS_Europa!$A$2:$C$81,2,FALSE)</f>
        <v>DE60</v>
      </c>
      <c r="E118" s="15">
        <f>VLOOKUP(F118,[1]NUTS_Europa!$A$2:$C$81,3,FALSE)</f>
        <v>1069</v>
      </c>
      <c r="F118" s="15">
        <v>5</v>
      </c>
      <c r="G118" s="15">
        <v>16</v>
      </c>
      <c r="H118" s="15">
        <v>1408123.0410047271</v>
      </c>
      <c r="I118" s="15">
        <v>1196159.6904977886</v>
      </c>
      <c r="J118" s="15">
        <f t="shared" si="1"/>
        <v>41246.885879234091</v>
      </c>
      <c r="K118" s="15">
        <v>141512.31529999999</v>
      </c>
      <c r="L118" s="15">
        <v>107.00374331550803</v>
      </c>
      <c r="M118" s="15">
        <v>9.9454903404619586</v>
      </c>
      <c r="N118" s="15">
        <v>20.428125147300275</v>
      </c>
      <c r="O118" s="17">
        <v>11402.936470049601</v>
      </c>
      <c r="P118" s="15">
        <f t="shared" si="2"/>
        <v>0</v>
      </c>
      <c r="Q118" s="15">
        <f t="shared" si="3"/>
        <v>116.94923365596999</v>
      </c>
      <c r="S118" s="15">
        <f t="shared" si="4"/>
        <v>0</v>
      </c>
      <c r="T118" s="15">
        <f t="shared" si="5"/>
        <v>82493.771758468181</v>
      </c>
      <c r="U118" s="15">
        <f t="shared" si="6"/>
        <v>82493.771758468181</v>
      </c>
      <c r="V118" s="15" t="str">
        <f>VLOOKUP(B118,NUTS_Europa!$B$2:$F$41,5,FALSE)</f>
        <v xml:space="preserve">Comunitat Valenciana </v>
      </c>
      <c r="W118" s="15" t="str">
        <f>VLOOKUP(C118,Puertos!$N$3:$O$27,2,FALSE)</f>
        <v>Valencia</v>
      </c>
      <c r="X118" s="15" t="str">
        <f>VLOOKUP(D118,NUTS_Europa!$B$2:$F$41,5,FALSE)</f>
        <v>Hamburg</v>
      </c>
      <c r="Y118" s="15" t="str">
        <f>VLOOKUP(E118,Puertos!$N$3:$O$27,2,FALSE)</f>
        <v>Hamburgo</v>
      </c>
      <c r="Z118" s="15">
        <f t="shared" si="7"/>
        <v>4.8728847356654166</v>
      </c>
    </row>
    <row r="119" spans="2:29" s="15" customFormat="1" x14ac:dyDescent="0.25">
      <c r="B119" s="15" t="str">
        <f>VLOOKUP(F119,[1]NUTS_Europa!$A$2:$C$81,2,FALSE)</f>
        <v>DE60</v>
      </c>
      <c r="C119" s="15">
        <f>VLOOKUP(F119,[1]NUTS_Europa!$A$2:$C$81,3,FALSE)</f>
        <v>1069</v>
      </c>
      <c r="D119" s="15" t="str">
        <f>VLOOKUP(G119,[1]NUTS_Europa!$A$2:$C$81,2,FALSE)</f>
        <v>PT18</v>
      </c>
      <c r="E119" s="15">
        <f>VLOOKUP(G119,[1]NUTS_Europa!$A$2:$C$81,3,FALSE)</f>
        <v>61</v>
      </c>
      <c r="F119" s="15">
        <v>5</v>
      </c>
      <c r="G119" s="15">
        <v>80</v>
      </c>
      <c r="H119" s="15">
        <v>11526961.77100683</v>
      </c>
      <c r="I119" s="15">
        <v>1029049.6884696154</v>
      </c>
      <c r="J119" s="15">
        <f t="shared" si="1"/>
        <v>35484.472016193635</v>
      </c>
      <c r="K119" s="15">
        <v>118487.9544</v>
      </c>
      <c r="L119" s="15">
        <v>89.453475935828877</v>
      </c>
      <c r="M119" s="15">
        <v>7.8320941244561553</v>
      </c>
      <c r="N119" s="15">
        <v>30.911776327439402</v>
      </c>
      <c r="O119" s="17">
        <v>18537.263482020709</v>
      </c>
      <c r="P119" s="15">
        <f t="shared" si="2"/>
        <v>0</v>
      </c>
      <c r="Q119" s="15">
        <f t="shared" si="3"/>
        <v>97.285570060285039</v>
      </c>
      <c r="S119" s="15">
        <f t="shared" si="4"/>
        <v>0</v>
      </c>
      <c r="T119" s="15">
        <f t="shared" si="5"/>
        <v>70968.94403238727</v>
      </c>
      <c r="U119" s="15">
        <f t="shared" si="6"/>
        <v>70968.94403238727</v>
      </c>
      <c r="V119" s="15" t="str">
        <f>VLOOKUP(B119,NUTS_Europa!$B$2:$F$41,5,FALSE)</f>
        <v>Hamburg</v>
      </c>
      <c r="W119" s="15" t="str">
        <f>VLOOKUP(C119,Puertos!$N$3:$O$27,2,FALSE)</f>
        <v>Hamburgo</v>
      </c>
      <c r="X119" s="15" t="str">
        <f>VLOOKUP(D119,NUTS_Europa!$B$2:$F$41,5,FALSE)</f>
        <v>Alentejo</v>
      </c>
      <c r="Y119" s="15" t="str">
        <f>VLOOKUP(E119,Puertos!$N$3:$O$27,2,FALSE)</f>
        <v>Algeciras</v>
      </c>
      <c r="Z119" s="15">
        <f t="shared" si="7"/>
        <v>4.0535654191785433</v>
      </c>
    </row>
    <row r="120" spans="2:29" s="15" customFormat="1" x14ac:dyDescent="0.25">
      <c r="B120" s="15" t="str">
        <f>VLOOKUP(G120,[1]NUTS_Europa!$A$2:$C$81,2,FALSE)</f>
        <v>PT18</v>
      </c>
      <c r="C120" s="15">
        <f>VLOOKUP(G120,[1]NUTS_Europa!$A$2:$C$81,3,FALSE)</f>
        <v>61</v>
      </c>
      <c r="D120" s="15" t="str">
        <f>VLOOKUP(F120,[1]NUTS_Europa!$A$2:$C$81,2,FALSE)</f>
        <v>BE25</v>
      </c>
      <c r="E120" s="15">
        <f>VLOOKUP(F120,[1]NUTS_Europa!$A$2:$C$81,3,FALSE)</f>
        <v>220</v>
      </c>
      <c r="F120" s="15">
        <v>43</v>
      </c>
      <c r="G120" s="15">
        <v>80</v>
      </c>
      <c r="H120" s="15">
        <v>12356232.919851772</v>
      </c>
      <c r="I120" s="15">
        <v>856130.04246357712</v>
      </c>
      <c r="J120" s="15">
        <f t="shared" si="1"/>
        <v>29521.725602192313</v>
      </c>
      <c r="K120" s="15">
        <v>117768.50930000001</v>
      </c>
      <c r="L120" s="15">
        <v>72.388770053475938</v>
      </c>
      <c r="M120" s="15">
        <v>9.6321132847219211</v>
      </c>
      <c r="N120" s="15">
        <v>32.954393523266575</v>
      </c>
      <c r="O120" s="17">
        <v>18537.263482020709</v>
      </c>
      <c r="P120" s="15">
        <f t="shared" si="2"/>
        <v>0</v>
      </c>
      <c r="Q120" s="15">
        <f t="shared" si="3"/>
        <v>82.020883338197862</v>
      </c>
      <c r="S120" s="15">
        <f t="shared" si="4"/>
        <v>0</v>
      </c>
      <c r="T120" s="15">
        <f t="shared" si="5"/>
        <v>59043.451204384626</v>
      </c>
      <c r="U120" s="15">
        <f t="shared" si="6"/>
        <v>59043.451204384626</v>
      </c>
      <c r="V120" s="15" t="str">
        <f>VLOOKUP(B120,NUTS_Europa!$B$2:$F$41,5,FALSE)</f>
        <v>Alentejo</v>
      </c>
      <c r="W120" s="15" t="str">
        <f>VLOOKUP(C120,Puertos!$N$3:$O$27,2,FALSE)</f>
        <v>Algeciras</v>
      </c>
      <c r="X120" s="15" t="str">
        <f>VLOOKUP(D120,NUTS_Europa!$B$2:$F$41,5,FALSE)</f>
        <v>Prov. West-Vlaanderen</v>
      </c>
      <c r="Y120" s="15" t="str">
        <f>VLOOKUP(E120,Puertos!$N$3:$O$27,2,FALSE)</f>
        <v>Zeebrugge</v>
      </c>
      <c r="Z120" s="15">
        <f t="shared" si="7"/>
        <v>3.4175368057582443</v>
      </c>
    </row>
    <row r="121" spans="2:29" s="15" customFormat="1" x14ac:dyDescent="0.25">
      <c r="B121" s="15" t="str">
        <f>VLOOKUP(F121,[1]NUTS_Europa!$A$2:$C$81,2,FALSE)</f>
        <v>BE25</v>
      </c>
      <c r="C121" s="15">
        <f>VLOOKUP(F121,[1]NUTS_Europa!$A$2:$C$81,3,FALSE)</f>
        <v>220</v>
      </c>
      <c r="D121" s="15" t="str">
        <f>VLOOKUP(G121,[1]NUTS_Europa!$A$2:$C$81,2,FALSE)</f>
        <v>NL11</v>
      </c>
      <c r="E121" s="15">
        <f>VLOOKUP(G121,[1]NUTS_Europa!$A$2:$C$81,3,FALSE)</f>
        <v>218</v>
      </c>
      <c r="F121" s="15">
        <v>43</v>
      </c>
      <c r="G121" s="15">
        <v>70</v>
      </c>
      <c r="H121" s="15">
        <v>1748519.0766999107</v>
      </c>
      <c r="I121" s="15">
        <v>676036.79740362545</v>
      </c>
      <c r="J121" s="15">
        <f t="shared" si="1"/>
        <v>23311.61370357329</v>
      </c>
      <c r="K121" s="15">
        <v>156784.57750000001</v>
      </c>
      <c r="L121" s="15">
        <v>6.6844919786096257</v>
      </c>
      <c r="M121" s="15">
        <v>10.784316549431267</v>
      </c>
      <c r="N121" s="15">
        <v>10.012802817314912</v>
      </c>
      <c r="O121" s="17">
        <v>5603.586288415795</v>
      </c>
      <c r="P121" s="15">
        <f t="shared" si="2"/>
        <v>0</v>
      </c>
      <c r="Q121" s="15">
        <f t="shared" si="3"/>
        <v>17.468808528040892</v>
      </c>
      <c r="S121" s="15">
        <f t="shared" si="4"/>
        <v>0</v>
      </c>
      <c r="T121" s="15">
        <f t="shared" si="5"/>
        <v>46623.22740714658</v>
      </c>
      <c r="U121" s="15">
        <f t="shared" si="6"/>
        <v>46623.22740714658</v>
      </c>
      <c r="V121" s="15" t="str">
        <f>VLOOKUP(B121,NUTS_Europa!$B$2:$F$41,5,FALSE)</f>
        <v>Prov. West-Vlaanderen</v>
      </c>
      <c r="W121" s="15" t="str">
        <f>VLOOKUP(C121,Puertos!$N$3:$O$27,2,FALSE)</f>
        <v>Zeebrugge</v>
      </c>
      <c r="X121" s="15" t="str">
        <f>VLOOKUP(D121,NUTS_Europa!$B$2:$F$41,5,FALSE)</f>
        <v>Groningen</v>
      </c>
      <c r="Y121" s="15" t="str">
        <f>VLOOKUP(E121,Puertos!$N$3:$O$27,2,FALSE)</f>
        <v>Amsterdam</v>
      </c>
      <c r="Z121" s="15">
        <f t="shared" si="7"/>
        <v>0.72786702200170383</v>
      </c>
    </row>
    <row r="122" spans="2:29" s="15" customFormat="1" x14ac:dyDescent="0.25">
      <c r="B122" s="15" t="str">
        <f>VLOOKUP(G122,[1]NUTS_Europa!$A$2:$C$81,2,FALSE)</f>
        <v>NL11</v>
      </c>
      <c r="C122" s="15">
        <f>VLOOKUP(G122,[1]NUTS_Europa!$A$2:$C$81,3,FALSE)</f>
        <v>218</v>
      </c>
      <c r="D122" s="15" t="str">
        <f>VLOOKUP(F122,[1]NUTS_Europa!$A$2:$C$81,2,FALSE)</f>
        <v>BE23</v>
      </c>
      <c r="E122" s="15">
        <f>VLOOKUP(F122,[1]NUTS_Europa!$A$2:$C$81,3,FALSE)</f>
        <v>220</v>
      </c>
      <c r="F122" s="15">
        <v>42</v>
      </c>
      <c r="G122" s="15">
        <v>70</v>
      </c>
      <c r="H122" s="15">
        <v>1960415.3300445811</v>
      </c>
      <c r="I122" s="15">
        <v>676036.79740362545</v>
      </c>
      <c r="J122" s="15">
        <f t="shared" si="1"/>
        <v>23311.61370357329</v>
      </c>
      <c r="K122" s="15">
        <v>117061.7148</v>
      </c>
      <c r="L122" s="15">
        <v>6.6844919786096257</v>
      </c>
      <c r="M122" s="15">
        <v>10.784316549431267</v>
      </c>
      <c r="N122" s="15">
        <v>10.012802817314912</v>
      </c>
      <c r="O122" s="17">
        <v>5603.586288415795</v>
      </c>
      <c r="P122" s="15">
        <f t="shared" si="2"/>
        <v>0</v>
      </c>
      <c r="Q122" s="15">
        <f t="shared" si="3"/>
        <v>17.468808528040892</v>
      </c>
      <c r="S122" s="15">
        <f t="shared" si="4"/>
        <v>0</v>
      </c>
      <c r="T122" s="15">
        <f t="shared" si="5"/>
        <v>46623.22740714658</v>
      </c>
      <c r="U122" s="15">
        <f t="shared" si="6"/>
        <v>46623.22740714658</v>
      </c>
      <c r="V122" s="15" t="str">
        <f>VLOOKUP(B122,NUTS_Europa!$B$2:$F$41,5,FALSE)</f>
        <v>Groningen</v>
      </c>
      <c r="W122" s="15" t="str">
        <f>VLOOKUP(C122,Puertos!$N$3:$O$27,2,FALSE)</f>
        <v>Amsterdam</v>
      </c>
      <c r="X122" s="15" t="str">
        <f>VLOOKUP(D122,NUTS_Europa!$B$2:$F$41,5,FALSE)</f>
        <v>Prov. Oost-Vlaanderen</v>
      </c>
      <c r="Y122" s="15" t="str">
        <f>VLOOKUP(E122,Puertos!$N$3:$O$27,2,FALSE)</f>
        <v>Zeebrugge</v>
      </c>
      <c r="Z122" s="15">
        <f t="shared" si="7"/>
        <v>0.72786702200170383</v>
      </c>
    </row>
    <row r="123" spans="2:29" s="15" customFormat="1" x14ac:dyDescent="0.25">
      <c r="B123" s="15" t="str">
        <f>VLOOKUP(F123,[1]NUTS_Europa!$A$2:$C$81,2,FALSE)</f>
        <v>BE23</v>
      </c>
      <c r="C123" s="15">
        <f>VLOOKUP(F123,[1]NUTS_Europa!$A$2:$C$81,3,FALSE)</f>
        <v>220</v>
      </c>
      <c r="D123" s="15" t="str">
        <f>VLOOKUP(G123,[1]NUTS_Europa!$A$2:$C$81,2,FALSE)</f>
        <v>ES12</v>
      </c>
      <c r="E123" s="15">
        <f>VLOOKUP(G123,[1]NUTS_Europa!$A$2:$C$81,3,FALSE)</f>
        <v>163</v>
      </c>
      <c r="F123" s="15">
        <v>42</v>
      </c>
      <c r="G123" s="15">
        <v>52</v>
      </c>
      <c r="H123" s="15">
        <v>1532503.5742616353</v>
      </c>
      <c r="I123" s="15">
        <v>734667.895509889</v>
      </c>
      <c r="J123" s="15">
        <f t="shared" si="1"/>
        <v>25333.375707237552</v>
      </c>
      <c r="K123" s="15">
        <v>137713.6226</v>
      </c>
      <c r="L123" s="15">
        <v>39.037433155080215</v>
      </c>
      <c r="M123" s="15">
        <v>15.51924137578964</v>
      </c>
      <c r="N123" s="15">
        <v>6.8720138562631039</v>
      </c>
      <c r="O123" s="17">
        <v>3085.0404359375229</v>
      </c>
      <c r="P123" s="15">
        <f t="shared" si="2"/>
        <v>0</v>
      </c>
      <c r="Q123" s="15">
        <f t="shared" si="3"/>
        <v>54.556674530869856</v>
      </c>
      <c r="S123" s="15">
        <f t="shared" si="4"/>
        <v>0</v>
      </c>
      <c r="T123" s="15">
        <f t="shared" si="5"/>
        <v>50666.751414475104</v>
      </c>
      <c r="U123" s="15">
        <f t="shared" si="6"/>
        <v>50666.751414475104</v>
      </c>
      <c r="V123" s="15" t="str">
        <f>VLOOKUP(B123,NUTS_Europa!$B$2:$F$41,5,FALSE)</f>
        <v>Prov. Oost-Vlaanderen</v>
      </c>
      <c r="W123" s="15" t="str">
        <f>VLOOKUP(C123,Puertos!$N$3:$O$27,2,FALSE)</f>
        <v>Zeebrugge</v>
      </c>
      <c r="X123" s="15" t="str">
        <f>VLOOKUP(D123,NUTS_Europa!$B$2:$F$41,5,FALSE)</f>
        <v>Principado de Asturias</v>
      </c>
      <c r="Y123" s="15" t="str">
        <f>VLOOKUP(E123,Puertos!$N$3:$O$27,2,FALSE)</f>
        <v>Bilbao</v>
      </c>
      <c r="Z123" s="15">
        <f t="shared" si="7"/>
        <v>2.2731947721195773</v>
      </c>
    </row>
    <row r="124" spans="2:29" s="15" customFormat="1" x14ac:dyDescent="0.25">
      <c r="B124" s="15" t="str">
        <f>VLOOKUP(G124,[1]NUTS_Europa!$A$2:$C$81,2,FALSE)</f>
        <v>ES12</v>
      </c>
      <c r="C124" s="15">
        <f>VLOOKUP(G124,[1]NUTS_Europa!$A$2:$C$81,3,FALSE)</f>
        <v>163</v>
      </c>
      <c r="D124" s="15" t="str">
        <f>VLOOKUP(F124,[1]NUTS_Europa!$A$2:$C$81,2,FALSE)</f>
        <v>DE50</v>
      </c>
      <c r="E124" s="15">
        <f>VLOOKUP(F124,[1]NUTS_Europa!$A$2:$C$81,3,FALSE)</f>
        <v>1069</v>
      </c>
      <c r="F124" s="15">
        <v>44</v>
      </c>
      <c r="G124" s="15">
        <v>52</v>
      </c>
      <c r="H124" s="15">
        <v>1690141.877079868</v>
      </c>
      <c r="I124" s="15">
        <v>903557.47735752619</v>
      </c>
      <c r="J124" s="15">
        <f t="shared" si="1"/>
        <v>31157.154391638833</v>
      </c>
      <c r="K124" s="15">
        <v>120125.8052</v>
      </c>
      <c r="L124" s="15">
        <v>56.045454545454547</v>
      </c>
      <c r="M124" s="15">
        <v>13.719222215523875</v>
      </c>
      <c r="N124" s="15">
        <v>6.532073894230412</v>
      </c>
      <c r="O124" s="17">
        <v>3085.0404359375229</v>
      </c>
      <c r="P124" s="15">
        <f t="shared" si="2"/>
        <v>1.5329528405308048</v>
      </c>
      <c r="Q124" s="15">
        <f t="shared" si="3"/>
        <v>71.297629601509229</v>
      </c>
      <c r="R124" s="15">
        <v>724</v>
      </c>
      <c r="S124" s="15">
        <f t="shared" si="4"/>
        <v>396643.98065951496</v>
      </c>
      <c r="T124" s="15">
        <f t="shared" si="5"/>
        <v>62314.308783277665</v>
      </c>
      <c r="U124" s="15">
        <f t="shared" si="6"/>
        <v>458958.28944279265</v>
      </c>
      <c r="V124" s="15" t="str">
        <f>VLOOKUP(B124,NUTS_Europa!$B$2:$F$41,5,FALSE)</f>
        <v>Principado de Asturias</v>
      </c>
      <c r="W124" s="15" t="str">
        <f>VLOOKUP(C124,Puertos!$N$3:$O$27,2,FALSE)</f>
        <v>Bilbao</v>
      </c>
      <c r="X124" s="15" t="str">
        <f>VLOOKUP(D124,NUTS_Europa!$B$2:$F$41,5,FALSE)</f>
        <v>Bremen</v>
      </c>
      <c r="Y124" s="15" t="str">
        <f>VLOOKUP(E124,Puertos!$N$3:$O$27,2,FALSE)</f>
        <v>Hamburgo</v>
      </c>
      <c r="Z124" s="15">
        <f t="shared" si="7"/>
        <v>2.9707345667295511</v>
      </c>
      <c r="AA124" s="15">
        <f>SUM(Q124:Q127)</f>
        <v>220.55464297112951</v>
      </c>
      <c r="AB124" s="15">
        <f>AA124/24</f>
        <v>9.1897767904637302</v>
      </c>
      <c r="AC124" s="15">
        <f>AB124/7</f>
        <v>1.3128252557805329</v>
      </c>
    </row>
    <row r="125" spans="2:29" s="15" customFormat="1" x14ac:dyDescent="0.25">
      <c r="B125" s="15" t="str">
        <f>VLOOKUP(F125,[1]NUTS_Europa!$A$2:$C$81,2,FALSE)</f>
        <v>DE50</v>
      </c>
      <c r="C125" s="15">
        <f>VLOOKUP(F125,[1]NUTS_Europa!$A$2:$C$81,3,FALSE)</f>
        <v>1069</v>
      </c>
      <c r="D125" s="15" t="str">
        <f>VLOOKUP(G125,[1]NUTS_Europa!$A$2:$C$81,2,FALSE)</f>
        <v>FRG0</v>
      </c>
      <c r="E125" s="15">
        <f>VLOOKUP(G125,[1]NUTS_Europa!$A$2:$C$81,3,FALSE)</f>
        <v>283</v>
      </c>
      <c r="F125" s="15">
        <v>44</v>
      </c>
      <c r="G125" s="15">
        <v>62</v>
      </c>
      <c r="H125" s="15">
        <v>1056492.520891971</v>
      </c>
      <c r="I125" s="15">
        <v>784343.60461930861</v>
      </c>
      <c r="J125" s="15">
        <f t="shared" si="1"/>
        <v>27046.331193769263</v>
      </c>
      <c r="K125" s="15">
        <v>199058.85829999999</v>
      </c>
      <c r="L125" s="15">
        <v>51.223529411764709</v>
      </c>
      <c r="M125" s="15">
        <v>10.424618991118829</v>
      </c>
      <c r="N125" s="15">
        <v>4.2202941249529973</v>
      </c>
      <c r="O125" s="17">
        <v>2266.668199218178</v>
      </c>
      <c r="P125" s="15">
        <f t="shared" si="2"/>
        <v>1.3480106826044829</v>
      </c>
      <c r="Q125" s="15">
        <f t="shared" si="3"/>
        <v>62.996159085488017</v>
      </c>
      <c r="R125" s="15">
        <v>724</v>
      </c>
      <c r="S125" s="15">
        <f t="shared" si="4"/>
        <v>337455.91233406699</v>
      </c>
      <c r="T125" s="15">
        <f t="shared" si="5"/>
        <v>54092.662387538527</v>
      </c>
      <c r="U125" s="15">
        <f t="shared" si="6"/>
        <v>391548.57472160552</v>
      </c>
      <c r="V125" s="15" t="str">
        <f>VLOOKUP(B125,NUTS_Europa!$B$2:$F$41,5,FALSE)</f>
        <v>Bremen</v>
      </c>
      <c r="W125" s="15" t="str">
        <f>VLOOKUP(C125,Puertos!$N$3:$O$27,2,FALSE)</f>
        <v>Hamburgo</v>
      </c>
      <c r="X125" s="15" t="str">
        <f>VLOOKUP(D125,NUTS_Europa!$B$2:$F$41,5,FALSE)</f>
        <v>Pays de la Loire</v>
      </c>
      <c r="Y125" s="15" t="str">
        <f>VLOOKUP(E125,Puertos!$N$3:$O$27,2,FALSE)</f>
        <v>La Rochelle</v>
      </c>
      <c r="Z125" s="15">
        <f t="shared" si="7"/>
        <v>2.6248399618953342</v>
      </c>
    </row>
    <row r="126" spans="2:29" s="15" customFormat="1" x14ac:dyDescent="0.25">
      <c r="B126" s="15" t="str">
        <f>VLOOKUP(G126,[1]NUTS_Europa!$A$2:$C$81,2,FALSE)</f>
        <v>FRG0</v>
      </c>
      <c r="C126" s="15">
        <f>VLOOKUP(G126,[1]NUTS_Europa!$A$2:$C$81,3,FALSE)</f>
        <v>283</v>
      </c>
      <c r="D126" s="15" t="str">
        <f>VLOOKUP(F126,[1]NUTS_Europa!$A$2:$C$81,2,FALSE)</f>
        <v>FRD1</v>
      </c>
      <c r="E126" s="15">
        <f>VLOOKUP(F126,[1]NUTS_Europa!$A$2:$C$81,3,FALSE)</f>
        <v>269</v>
      </c>
      <c r="F126" s="15">
        <v>59</v>
      </c>
      <c r="G126" s="15">
        <v>62</v>
      </c>
      <c r="H126" s="15">
        <v>1120805.8112021007</v>
      </c>
      <c r="I126" s="15">
        <v>751408.61761790083</v>
      </c>
      <c r="J126" s="15">
        <f t="shared" si="1"/>
        <v>25910.641986824168</v>
      </c>
      <c r="K126" s="15">
        <v>159445.52859999999</v>
      </c>
      <c r="L126" s="15">
        <v>24.759358288770056</v>
      </c>
      <c r="M126" s="15">
        <v>11.170625716153317</v>
      </c>
      <c r="N126" s="15">
        <v>4.9589079802948053</v>
      </c>
      <c r="O126" s="17">
        <v>2266.668199218178</v>
      </c>
      <c r="P126" s="15">
        <f t="shared" si="2"/>
        <v>1.5839324780626438</v>
      </c>
      <c r="Q126" s="15">
        <f t="shared" si="3"/>
        <v>37.513916482986019</v>
      </c>
      <c r="R126" s="15">
        <v>724</v>
      </c>
      <c r="S126" s="15">
        <f t="shared" si="4"/>
        <v>357998.3199968182</v>
      </c>
      <c r="T126" s="15">
        <f t="shared" si="5"/>
        <v>51821.283973648337</v>
      </c>
      <c r="U126" s="15">
        <f t="shared" si="6"/>
        <v>409819.60397046653</v>
      </c>
      <c r="V126" s="15" t="str">
        <f>VLOOKUP(B126,NUTS_Europa!$B$2:$F$41,5,FALSE)</f>
        <v>Pays de la Loire</v>
      </c>
      <c r="W126" s="15" t="str">
        <f>VLOOKUP(C126,Puertos!$N$3:$O$27,2,FALSE)</f>
        <v>La Rochelle</v>
      </c>
      <c r="X126" s="15" t="str">
        <f>VLOOKUP(D126,NUTS_Europa!$B$2:$F$41,5,FALSE)</f>
        <v xml:space="preserve">Basse-Normandie </v>
      </c>
      <c r="Y126" s="15" t="str">
        <f>VLOOKUP(E126,Puertos!$N$3:$O$27,2,FALSE)</f>
        <v>Le Havre</v>
      </c>
      <c r="Z126" s="15">
        <f t="shared" si="7"/>
        <v>1.5630798534577508</v>
      </c>
    </row>
    <row r="127" spans="2:29" s="15" customFormat="1" x14ac:dyDescent="0.25">
      <c r="B127" s="15" t="str">
        <f>VLOOKUP(F127,[1]NUTS_Europa!$A$2:$C$81,2,FALSE)</f>
        <v>FRD1</v>
      </c>
      <c r="C127" s="15">
        <f>VLOOKUP(F127,[1]NUTS_Europa!$A$2:$C$81,3,FALSE)</f>
        <v>269</v>
      </c>
      <c r="D127" s="15" t="str">
        <f>VLOOKUP(G127,[1]NUTS_Europa!$A$2:$C$81,2,FALSE)</f>
        <v>FRJ2</v>
      </c>
      <c r="E127" s="15">
        <f>VLOOKUP(G127,[1]NUTS_Europa!$A$2:$C$81,3,FALSE)</f>
        <v>163</v>
      </c>
      <c r="F127" s="15">
        <v>59</v>
      </c>
      <c r="G127" s="15">
        <v>68</v>
      </c>
      <c r="H127" s="15">
        <v>2802237.6333883926</v>
      </c>
      <c r="I127" s="15">
        <v>889400.69533828448</v>
      </c>
      <c r="J127" s="15">
        <f t="shared" si="1"/>
        <v>30668.989494423604</v>
      </c>
      <c r="K127" s="15">
        <v>145277.79319999999</v>
      </c>
      <c r="L127" s="15">
        <v>32.512834224598933</v>
      </c>
      <c r="M127" s="15">
        <v>14.465228940558365</v>
      </c>
      <c r="N127" s="15">
        <v>7.5373615720030749</v>
      </c>
      <c r="O127" s="17">
        <v>3085.0404359375229</v>
      </c>
      <c r="P127" s="15">
        <f t="shared" si="2"/>
        <v>1.7688746359889658</v>
      </c>
      <c r="Q127" s="15">
        <f t="shared" si="3"/>
        <v>48.74693780114626</v>
      </c>
      <c r="R127" s="15">
        <v>724</v>
      </c>
      <c r="S127" s="15">
        <f t="shared" si="4"/>
        <v>657631.58982927608</v>
      </c>
      <c r="T127" s="15">
        <f t="shared" si="5"/>
        <v>61337.978988847208</v>
      </c>
      <c r="U127" s="15">
        <f t="shared" si="6"/>
        <v>718969.56881812331</v>
      </c>
      <c r="V127" s="15" t="str">
        <f>VLOOKUP(B127,NUTS_Europa!$B$2:$F$41,5,FALSE)</f>
        <v xml:space="preserve">Basse-Normandie </v>
      </c>
      <c r="W127" s="15" t="str">
        <f>VLOOKUP(C127,Puertos!$N$3:$O$27,2,FALSE)</f>
        <v>Le Havre</v>
      </c>
      <c r="X127" s="15" t="str">
        <f>VLOOKUP(D127,NUTS_Europa!$B$2:$F$41,5,FALSE)</f>
        <v>Midi-Pyrénées</v>
      </c>
      <c r="Y127" s="15" t="str">
        <f>VLOOKUP(E127,Puertos!$N$3:$O$27,2,FALSE)</f>
        <v>Bilbao</v>
      </c>
      <c r="Z127" s="15">
        <f t="shared" si="7"/>
        <v>2.0311224083810941</v>
      </c>
    </row>
    <row r="128" spans="2:29" s="15" customFormat="1" x14ac:dyDescent="0.25">
      <c r="B128" s="15" t="str">
        <f>VLOOKUP(G128,[1]NUTS_Europa!$A$2:$C$81,2,FALSE)</f>
        <v>FRJ2</v>
      </c>
      <c r="C128" s="15">
        <f>VLOOKUP(G128,[1]NUTS_Europa!$A$2:$C$81,3,FALSE)</f>
        <v>163</v>
      </c>
      <c r="D128" s="15" t="str">
        <f>VLOOKUP(F128,[1]NUTS_Europa!$A$2:$C$81,2,FALSE)</f>
        <v>FRJ1</v>
      </c>
      <c r="E128" s="15">
        <f>VLOOKUP(F128,[1]NUTS_Europa!$A$2:$C$81,3,FALSE)</f>
        <v>1064</v>
      </c>
      <c r="F128" s="15">
        <v>66</v>
      </c>
      <c r="G128" s="15">
        <v>68</v>
      </c>
      <c r="H128" s="15">
        <v>3696074.944110665</v>
      </c>
      <c r="I128" s="15">
        <v>942257.76032106031</v>
      </c>
      <c r="K128" s="15">
        <v>163171.4883</v>
      </c>
      <c r="L128" s="15">
        <v>66.631016042780757</v>
      </c>
      <c r="M128" s="15">
        <v>14.747806636399766</v>
      </c>
      <c r="N128" s="15">
        <v>6.532073894230412</v>
      </c>
      <c r="O128" s="17">
        <v>3085.0404359375229</v>
      </c>
    </row>
    <row r="129" spans="2:29" s="15" customFormat="1" x14ac:dyDescent="0.25">
      <c r="B129" s="15" t="str">
        <f>VLOOKUP(F129,[1]NUTS_Europa!$A$2:$C$81,2,FALSE)</f>
        <v>FRJ1</v>
      </c>
      <c r="C129" s="15">
        <f>VLOOKUP(F129,[1]NUTS_Europa!$A$2:$C$81,3,FALSE)</f>
        <v>1064</v>
      </c>
      <c r="D129" s="15" t="str">
        <f>VLOOKUP(G129,[1]NUTS_Europa!$A$2:$C$81,2,FALSE)</f>
        <v>FRF2</v>
      </c>
      <c r="E129" s="15">
        <f>VLOOKUP(G129,[1]NUTS_Europa!$A$2:$C$81,3,FALSE)</f>
        <v>235</v>
      </c>
      <c r="F129" s="15">
        <v>66</v>
      </c>
      <c r="G129" s="15">
        <v>67</v>
      </c>
      <c r="H129" s="15">
        <v>1677998.7861161996</v>
      </c>
      <c r="I129" s="15">
        <v>1016208.4063583151</v>
      </c>
      <c r="J129" s="15">
        <f t="shared" si="1"/>
        <v>35041.669184769489</v>
      </c>
      <c r="K129" s="15">
        <v>176841.96369999999</v>
      </c>
      <c r="L129" s="15">
        <v>92.456684491978621</v>
      </c>
      <c r="M129" s="15">
        <v>9.6326722224635759</v>
      </c>
      <c r="N129" s="15">
        <v>3.1698391234917431</v>
      </c>
      <c r="O129" s="17">
        <v>1766.2818862468553</v>
      </c>
      <c r="P129" s="15">
        <f t="shared" si="2"/>
        <v>1.299318949754138</v>
      </c>
      <c r="Q129" s="15">
        <f t="shared" si="3"/>
        <v>103.38867566419634</v>
      </c>
      <c r="R129" s="15">
        <v>724</v>
      </c>
      <c r="S129" s="15">
        <f t="shared" si="4"/>
        <v>687812.70453358325</v>
      </c>
      <c r="T129" s="15">
        <f t="shared" si="5"/>
        <v>70083.338369538978</v>
      </c>
      <c r="U129" s="15">
        <f t="shared" si="6"/>
        <v>757896.04290312226</v>
      </c>
      <c r="V129" s="15" t="str">
        <f>VLOOKUP(B129,NUTS_Europa!$B$2:$F$41,5,FALSE)</f>
        <v>Languedoc-Roussillon</v>
      </c>
      <c r="W129" s="15" t="str">
        <f>VLOOKUP(C129,Puertos!$N$3:$O$27,2,FALSE)</f>
        <v>Valencia</v>
      </c>
      <c r="X129" s="15" t="str">
        <f>VLOOKUP(D129,NUTS_Europa!$B$2:$F$41,5,FALSE)</f>
        <v>Champagne-Ardenne</v>
      </c>
      <c r="Y129" s="15" t="str">
        <f>VLOOKUP(E129,Puertos!$N$3:$O$27,2,FALSE)</f>
        <v>Dunkerque</v>
      </c>
      <c r="Z129" s="15">
        <f t="shared" si="7"/>
        <v>4.3078614860081812</v>
      </c>
      <c r="AA129" s="15">
        <f>SUM(Q129:Q134)</f>
        <v>298.90791410259601</v>
      </c>
      <c r="AB129" s="15">
        <f>AA129/24</f>
        <v>12.454496420941501</v>
      </c>
      <c r="AC129" s="15">
        <f>AB129/7</f>
        <v>1.7792137744202143</v>
      </c>
    </row>
    <row r="130" spans="2:29" s="15" customFormat="1" x14ac:dyDescent="0.25">
      <c r="B130" s="15" t="str">
        <f>VLOOKUP(G130,[1]NUTS_Europa!$A$2:$C$81,2,FALSE)</f>
        <v>FRF2</v>
      </c>
      <c r="C130" s="15">
        <f>VLOOKUP(G130,[1]NUTS_Europa!$A$2:$C$81,3,FALSE)</f>
        <v>235</v>
      </c>
      <c r="D130" s="15" t="str">
        <f>VLOOKUP(F130,[1]NUTS_Europa!$A$2:$C$81,2,FALSE)</f>
        <v>DE94</v>
      </c>
      <c r="E130" s="15">
        <f>VLOOKUP(F130,[1]NUTS_Europa!$A$2:$C$81,3,FALSE)</f>
        <v>1069</v>
      </c>
      <c r="F130" s="15">
        <v>48</v>
      </c>
      <c r="G130" s="15">
        <v>67</v>
      </c>
      <c r="H130" s="15">
        <v>1227572.7430139307</v>
      </c>
      <c r="I130" s="15">
        <v>576154.08974991157</v>
      </c>
      <c r="J130" s="15">
        <f t="shared" si="1"/>
        <v>19867.382405169363</v>
      </c>
      <c r="K130" s="15">
        <v>126450.71709999999</v>
      </c>
      <c r="L130" s="15">
        <v>21.8</v>
      </c>
      <c r="M130" s="15">
        <v>8.6040878015876867</v>
      </c>
      <c r="N130" s="15">
        <v>3.1698391234917431</v>
      </c>
      <c r="O130" s="17">
        <v>1766.2818862468553</v>
      </c>
      <c r="P130" s="15">
        <f t="shared" si="2"/>
        <v>1.299318949754138</v>
      </c>
      <c r="Q130" s="15">
        <f t="shared" si="3"/>
        <v>31.703406751341824</v>
      </c>
      <c r="R130" s="15">
        <v>724</v>
      </c>
      <c r="S130" s="15">
        <f t="shared" si="4"/>
        <v>503182.80047054304</v>
      </c>
      <c r="T130" s="15">
        <f t="shared" si="5"/>
        <v>39734.764810338726</v>
      </c>
      <c r="U130" s="15">
        <f t="shared" si="6"/>
        <v>542917.56528088171</v>
      </c>
      <c r="V130" s="15" t="str">
        <f>VLOOKUP(B130,NUTS_Europa!$B$2:$F$41,5,FALSE)</f>
        <v>Champagne-Ardenne</v>
      </c>
      <c r="W130" s="15" t="str">
        <f>VLOOKUP(C130,Puertos!$N$3:$O$27,2,FALSE)</f>
        <v>Dunkerque</v>
      </c>
      <c r="X130" s="15" t="str">
        <f>VLOOKUP(D130,NUTS_Europa!$B$2:$F$41,5,FALSE)</f>
        <v>Weser-Ems</v>
      </c>
      <c r="Y130" s="15" t="str">
        <f>VLOOKUP(E130,Puertos!$N$3:$O$27,2,FALSE)</f>
        <v>Hamburgo</v>
      </c>
      <c r="Z130" s="15">
        <f t="shared" si="7"/>
        <v>1.3209752813059092</v>
      </c>
    </row>
    <row r="131" spans="2:29" s="15" customFormat="1" x14ac:dyDescent="0.25">
      <c r="B131" s="15" t="str">
        <f>VLOOKUP(F131,[1]NUTS_Europa!$A$2:$C$81,2,FALSE)</f>
        <v>DE94</v>
      </c>
      <c r="C131" s="15">
        <f>VLOOKUP(F131,[1]NUTS_Europa!$A$2:$C$81,3,FALSE)</f>
        <v>1069</v>
      </c>
      <c r="D131" s="15" t="str">
        <f>VLOOKUP(G131,[1]NUTS_Europa!$A$2:$C$81,2,FALSE)</f>
        <v>FRE1</v>
      </c>
      <c r="E131" s="15">
        <f>VLOOKUP(G131,[1]NUTS_Europa!$A$2:$C$81,3,FALSE)</f>
        <v>235</v>
      </c>
      <c r="F131" s="15">
        <v>48</v>
      </c>
      <c r="G131" s="15">
        <v>61</v>
      </c>
      <c r="H131" s="15">
        <v>651501.31884002802</v>
      </c>
      <c r="I131" s="15">
        <v>576154.08974991157</v>
      </c>
      <c r="J131" s="15">
        <f t="shared" si="1"/>
        <v>19867.382405169363</v>
      </c>
      <c r="K131" s="15">
        <v>507158.32770000002</v>
      </c>
      <c r="L131" s="15">
        <v>21.8</v>
      </c>
      <c r="M131" s="15">
        <v>8.6040878015876867</v>
      </c>
      <c r="N131" s="15">
        <v>3.1698391234917431</v>
      </c>
      <c r="O131" s="17">
        <v>1766.2818862468553</v>
      </c>
      <c r="P131" s="15">
        <f t="shared" si="2"/>
        <v>1.299318949754138</v>
      </c>
      <c r="Q131" s="15">
        <f t="shared" si="3"/>
        <v>31.703406751341824</v>
      </c>
      <c r="R131" s="15">
        <v>724</v>
      </c>
      <c r="S131" s="15">
        <f t="shared" si="4"/>
        <v>267050.77967054315</v>
      </c>
      <c r="T131" s="15">
        <f t="shared" si="5"/>
        <v>39734.764810338726</v>
      </c>
      <c r="U131" s="15">
        <f t="shared" si="6"/>
        <v>306785.54448088189</v>
      </c>
      <c r="V131" s="15" t="str">
        <f>VLOOKUP(B131,NUTS_Europa!$B$2:$F$41,5,FALSE)</f>
        <v>Weser-Ems</v>
      </c>
      <c r="W131" s="15" t="str">
        <f>VLOOKUP(C131,Puertos!$N$3:$O$27,2,FALSE)</f>
        <v>Hamburgo</v>
      </c>
      <c r="X131" s="15" t="str">
        <f>VLOOKUP(D131,NUTS_Europa!$B$2:$F$41,5,FALSE)</f>
        <v>Nord-Pas de Calais</v>
      </c>
      <c r="Y131" s="15" t="str">
        <f>VLOOKUP(E131,Puertos!$N$3:$O$27,2,FALSE)</f>
        <v>Dunkerque</v>
      </c>
      <c r="Z131" s="15">
        <f t="shared" si="7"/>
        <v>1.3209752813059092</v>
      </c>
    </row>
    <row r="132" spans="2:29" s="15" customFormat="1" x14ac:dyDescent="0.25">
      <c r="B132" s="15" t="str">
        <f>VLOOKUP(G132,[1]NUTS_Europa!$A$2:$C$81,2,FALSE)</f>
        <v>FRE1</v>
      </c>
      <c r="C132" s="15">
        <f>VLOOKUP(G132,[1]NUTS_Europa!$A$2:$C$81,3,FALSE)</f>
        <v>235</v>
      </c>
      <c r="D132" s="15" t="str">
        <f>VLOOKUP(F132,[1]NUTS_Europa!$A$2:$C$81,2,FALSE)</f>
        <v>BE21</v>
      </c>
      <c r="E132" s="15">
        <f>VLOOKUP(F132,[1]NUTS_Europa!$A$2:$C$81,3,FALSE)</f>
        <v>250</v>
      </c>
      <c r="F132" s="15">
        <v>41</v>
      </c>
      <c r="G132" s="15">
        <v>61</v>
      </c>
      <c r="H132" s="15">
        <v>591934.09495960653</v>
      </c>
      <c r="I132" s="15">
        <v>653040.72272077936</v>
      </c>
      <c r="J132" s="15">
        <f t="shared" si="1"/>
        <v>22518.645611061358</v>
      </c>
      <c r="K132" s="15">
        <v>142392.87169999999</v>
      </c>
      <c r="L132" s="15">
        <v>7.5401069518716577</v>
      </c>
      <c r="M132" s="15">
        <v>10.275453086612426</v>
      </c>
      <c r="N132" s="15">
        <v>3.7453976785864747</v>
      </c>
      <c r="O132" s="17">
        <v>1766.2818862468553</v>
      </c>
      <c r="P132" s="15">
        <f t="shared" si="2"/>
        <v>1.5352407452122991</v>
      </c>
      <c r="Q132" s="15">
        <f t="shared" si="3"/>
        <v>19.350800783696382</v>
      </c>
      <c r="R132" s="15">
        <v>724</v>
      </c>
      <c r="S132" s="15">
        <f t="shared" si="4"/>
        <v>242634.1390282817</v>
      </c>
      <c r="T132" s="15">
        <f t="shared" si="5"/>
        <v>45037.291222122716</v>
      </c>
      <c r="U132" s="15">
        <f t="shared" si="6"/>
        <v>287671.4302504044</v>
      </c>
      <c r="V132" s="15" t="str">
        <f>VLOOKUP(B132,NUTS_Europa!$B$2:$F$41,5,FALSE)</f>
        <v>Nord-Pas de Calais</v>
      </c>
      <c r="W132" s="15" t="str">
        <f>VLOOKUP(C132,Puertos!$N$3:$O$27,2,FALSE)</f>
        <v>Dunkerque</v>
      </c>
      <c r="X132" s="15" t="str">
        <f>VLOOKUP(D132,NUTS_Europa!$B$2:$F$41,5,FALSE)</f>
        <v>Prov. Antwerpen</v>
      </c>
      <c r="Y132" s="15" t="str">
        <f>VLOOKUP(E132,Puertos!$N$3:$O$27,2,FALSE)</f>
        <v>Rotterdam</v>
      </c>
      <c r="Z132" s="15">
        <f t="shared" si="7"/>
        <v>0.80628336598734929</v>
      </c>
    </row>
    <row r="133" spans="2:29" s="15" customFormat="1" x14ac:dyDescent="0.25">
      <c r="B133" s="15" t="str">
        <f>VLOOKUP(F133,[1]NUTS_Europa!$A$2:$C$81,2,FALSE)</f>
        <v>BE21</v>
      </c>
      <c r="C133" s="15">
        <f>VLOOKUP(F133,[1]NUTS_Europa!$A$2:$C$81,3,FALSE)</f>
        <v>250</v>
      </c>
      <c r="D133" s="15" t="str">
        <f>VLOOKUP(G133,[1]NUTS_Europa!$A$2:$C$81,2,FALSE)</f>
        <v>FRH0</v>
      </c>
      <c r="E133" s="15">
        <f>VLOOKUP(G133,[1]NUTS_Europa!$A$2:$C$81,3,FALSE)</f>
        <v>282</v>
      </c>
      <c r="F133" s="15">
        <v>41</v>
      </c>
      <c r="G133" s="15">
        <v>63</v>
      </c>
      <c r="H133" s="15">
        <v>337918.79834132351</v>
      </c>
      <c r="I133" s="15">
        <v>801190.39385015541</v>
      </c>
      <c r="J133" s="15">
        <f t="shared" si="1"/>
        <v>27627.254960350187</v>
      </c>
      <c r="K133" s="15">
        <v>123614.25509999999</v>
      </c>
      <c r="L133" s="15">
        <v>19.411764705882355</v>
      </c>
      <c r="M133" s="15">
        <v>11.737552994637895</v>
      </c>
      <c r="N133" s="15">
        <v>1.9949158183275995</v>
      </c>
      <c r="O133" s="17">
        <v>816.51860628420002</v>
      </c>
      <c r="P133" s="15">
        <f t="shared" si="2"/>
        <v>1.7664314389779314</v>
      </c>
      <c r="Q133" s="15">
        <f t="shared" si="3"/>
        <v>32.915749139498182</v>
      </c>
      <c r="R133" s="15">
        <v>723</v>
      </c>
      <c r="S133" s="15">
        <f t="shared" si="4"/>
        <v>299215.82842135476</v>
      </c>
      <c r="T133" s="15">
        <f t="shared" si="5"/>
        <v>55254.509920700373</v>
      </c>
      <c r="U133" s="15">
        <f t="shared" si="6"/>
        <v>354470.33834205515</v>
      </c>
      <c r="V133" s="15" t="str">
        <f>VLOOKUP(B133,NUTS_Europa!$B$2:$F$41,5,FALSE)</f>
        <v>Prov. Antwerpen</v>
      </c>
      <c r="W133" s="15" t="str">
        <f>VLOOKUP(C133,Puertos!$N$3:$O$27,2,FALSE)</f>
        <v>Rotterdam</v>
      </c>
      <c r="X133" s="15" t="str">
        <f>VLOOKUP(D133,NUTS_Europa!$B$2:$F$41,5,FALSE)</f>
        <v>Bretagne</v>
      </c>
      <c r="Y133" s="15" t="str">
        <f>VLOOKUP(E133,Puertos!$N$3:$O$27,2,FALSE)</f>
        <v>Saint Nazaire</v>
      </c>
      <c r="Z133" s="15">
        <f t="shared" si="7"/>
        <v>1.3714895474790909</v>
      </c>
    </row>
    <row r="134" spans="2:29" s="15" customFormat="1" x14ac:dyDescent="0.25">
      <c r="B134" s="15" t="str">
        <f>VLOOKUP(G134,[1]NUTS_Europa!$A$2:$C$81,2,FALSE)</f>
        <v>FRH0</v>
      </c>
      <c r="C134" s="15">
        <f>VLOOKUP(G134,[1]NUTS_Europa!$A$2:$C$81,3,FALSE)</f>
        <v>282</v>
      </c>
      <c r="D134" s="15" t="str">
        <f>VLOOKUP(F134,[1]NUTS_Europa!$A$2:$C$81,2,FALSE)</f>
        <v>ES51</v>
      </c>
      <c r="E134" s="15">
        <f>VLOOKUP(F134,[1]NUTS_Europa!$A$2:$C$81,3,FALSE)</f>
        <v>1064</v>
      </c>
      <c r="F134" s="15">
        <v>55</v>
      </c>
      <c r="G134" s="15">
        <v>63</v>
      </c>
      <c r="H134" s="15">
        <v>573162.703660678</v>
      </c>
      <c r="I134" s="15">
        <v>902054.55795665435</v>
      </c>
      <c r="J134" s="15">
        <f t="shared" si="1"/>
        <v>31105.329584712217</v>
      </c>
      <c r="K134" s="15">
        <v>127001.217</v>
      </c>
      <c r="L134" s="15">
        <v>67.220267379679143</v>
      </c>
      <c r="M134" s="15">
        <v>11.094772130489044</v>
      </c>
      <c r="N134" s="15">
        <v>1.7288460177480915</v>
      </c>
      <c r="O134" s="17">
        <v>816.51860628420002</v>
      </c>
      <c r="P134" s="15">
        <f t="shared" si="2"/>
        <v>1.530835502353276</v>
      </c>
      <c r="Q134" s="15">
        <f t="shared" si="3"/>
        <v>79.845875012521461</v>
      </c>
      <c r="R134" s="15">
        <v>723</v>
      </c>
      <c r="S134" s="15">
        <f t="shared" si="4"/>
        <v>507516.4626468218</v>
      </c>
      <c r="T134" s="15">
        <f t="shared" si="5"/>
        <v>62210.659169424434</v>
      </c>
      <c r="U134" s="15">
        <f t="shared" si="6"/>
        <v>569727.12181624619</v>
      </c>
      <c r="V134" s="15" t="str">
        <f>VLOOKUP(B134,NUTS_Europa!$B$2:$F$41,5,FALSE)</f>
        <v>Bretagne</v>
      </c>
      <c r="W134" s="15" t="str">
        <f>VLOOKUP(C134,Puertos!$N$3:$O$27,2,FALSE)</f>
        <v>Saint Nazaire</v>
      </c>
      <c r="X134" s="15" t="str">
        <f>VLOOKUP(D134,NUTS_Europa!$B$2:$F$41,5,FALSE)</f>
        <v>Cataluña</v>
      </c>
      <c r="Y134" s="15" t="str">
        <f>VLOOKUP(E134,Puertos!$N$3:$O$27,2,FALSE)</f>
        <v>Valencia</v>
      </c>
      <c r="Z134" s="15">
        <f t="shared" si="7"/>
        <v>3.326911458855061</v>
      </c>
    </row>
    <row r="135" spans="2:29" s="15" customFormat="1" x14ac:dyDescent="0.25">
      <c r="B135" s="15" t="str">
        <f>VLOOKUP(F135,[1]NUTS_Europa!$A$2:$C$81,2,FALSE)</f>
        <v>ES51</v>
      </c>
      <c r="C135" s="15">
        <f>VLOOKUP(F135,[1]NUTS_Europa!$A$2:$C$81,3,FALSE)</f>
        <v>1064</v>
      </c>
      <c r="D135" s="15" t="str">
        <f>VLOOKUP(G135,[1]NUTS_Europa!$A$2:$C$81,2,FALSE)</f>
        <v>FRI3</v>
      </c>
      <c r="E135" s="15">
        <f>VLOOKUP(G135,[1]NUTS_Europa!$A$2:$C$81,3,FALSE)</f>
        <v>282</v>
      </c>
      <c r="F135" s="15">
        <v>55</v>
      </c>
      <c r="G135" s="15">
        <v>65</v>
      </c>
      <c r="H135" s="15">
        <v>724327.24279789079</v>
      </c>
      <c r="I135" s="15">
        <v>902054.55795665435</v>
      </c>
      <c r="J135" s="15">
        <f t="shared" si="1"/>
        <v>31105.329584712217</v>
      </c>
      <c r="K135" s="15">
        <v>67.220267379679143</v>
      </c>
      <c r="L135" s="15">
        <v>11.094772130489044</v>
      </c>
      <c r="M135" s="15">
        <v>1.7288460177480915</v>
      </c>
      <c r="N135" s="15">
        <v>816.51860628420002</v>
      </c>
      <c r="P135" s="15" t="e">
        <f t="shared" si="2"/>
        <v>#DIV/0!</v>
      </c>
      <c r="Q135" s="15" t="e">
        <f t="shared" si="3"/>
        <v>#DIV/0!</v>
      </c>
      <c r="S135" s="15" t="e">
        <f t="shared" si="4"/>
        <v>#DIV/0!</v>
      </c>
      <c r="T135" s="15">
        <f t="shared" ref="T135:T148" si="11">2*J135</f>
        <v>62210.659169424434</v>
      </c>
      <c r="U135" s="15" t="e">
        <f t="shared" ref="U135:U148" si="12">T135+S135</f>
        <v>#DIV/0!</v>
      </c>
      <c r="V135" s="15" t="str">
        <f>VLOOKUP(B135,NUTS_Europa!$B$2:$F$41,5,FALSE)</f>
        <v>Cataluña</v>
      </c>
      <c r="W135" s="15" t="str">
        <f>VLOOKUP(C135,Puertos!$N$3:$O$27,2,FALSE)</f>
        <v>Valencia</v>
      </c>
      <c r="X135" s="15" t="str">
        <f>VLOOKUP(D135,NUTS_Europa!$B$2:$F$41,5,FALSE)</f>
        <v>Poitou-Charentes</v>
      </c>
      <c r="Y135" s="15" t="str">
        <f>VLOOKUP(E135,Puertos!$N$3:$O$27,2,FALSE)</f>
        <v>Saint Nazaire</v>
      </c>
      <c r="Z135" s="15" t="e">
        <f t="shared" si="7"/>
        <v>#DIV/0!</v>
      </c>
    </row>
    <row r="136" spans="2:29" s="15" customFormat="1" x14ac:dyDescent="0.25">
      <c r="B136" s="15" t="str">
        <f>VLOOKUP(G136,[1]NUTS_Europa!$A$2:$C$81,2,FALSE)</f>
        <v>FRI3</v>
      </c>
      <c r="C136" s="15">
        <f>VLOOKUP(G136,[1]NUTS_Europa!$A$2:$C$81,3,FALSE)</f>
        <v>282</v>
      </c>
      <c r="D136" s="15" t="str">
        <f>VLOOKUP(F136,[1]NUTS_Europa!$A$2:$C$81,2,FALSE)</f>
        <v>ES21</v>
      </c>
      <c r="E136" s="15">
        <f>VLOOKUP(F136,[1]NUTS_Europa!$A$2:$C$81,3,FALSE)</f>
        <v>1063</v>
      </c>
      <c r="F136" s="15">
        <v>54</v>
      </c>
      <c r="G136" s="15">
        <v>65</v>
      </c>
      <c r="H136" s="15">
        <v>996674.82300859643</v>
      </c>
      <c r="I136" s="15">
        <v>9075707.4124104083</v>
      </c>
      <c r="J136" s="15">
        <f t="shared" si="1"/>
        <v>312955.42801415198</v>
      </c>
      <c r="K136" s="15">
        <v>78.609625668449198</v>
      </c>
      <c r="L136" s="15">
        <v>8.3718754444815033</v>
      </c>
      <c r="M136" s="15">
        <v>1.7288460177480915</v>
      </c>
      <c r="N136" s="15">
        <v>816.51860628420002</v>
      </c>
      <c r="P136" s="15" t="e">
        <f t="shared" si="2"/>
        <v>#DIV/0!</v>
      </c>
      <c r="Q136" s="15" t="e">
        <f t="shared" si="3"/>
        <v>#DIV/0!</v>
      </c>
      <c r="S136" s="15" t="e">
        <f t="shared" si="4"/>
        <v>#DIV/0!</v>
      </c>
      <c r="T136" s="15">
        <f t="shared" si="11"/>
        <v>625910.85602830397</v>
      </c>
      <c r="U136" s="15" t="e">
        <f t="shared" si="12"/>
        <v>#DIV/0!</v>
      </c>
      <c r="V136" s="15" t="str">
        <f>VLOOKUP(B136,NUTS_Europa!$B$2:$F$41,5,FALSE)</f>
        <v>Poitou-Charentes</v>
      </c>
      <c r="W136" s="15" t="str">
        <f>VLOOKUP(C136,Puertos!$N$3:$O$27,2,FALSE)</f>
        <v>Saint Nazaire</v>
      </c>
      <c r="X136" s="15" t="str">
        <f>VLOOKUP(D136,NUTS_Europa!$B$2:$F$41,5,FALSE)</f>
        <v>País Vasco</v>
      </c>
      <c r="Y136" s="15" t="str">
        <f>VLOOKUP(E136,Puertos!$N$3:$O$27,2,FALSE)</f>
        <v>Barcelona</v>
      </c>
      <c r="Z136" s="15" t="e">
        <f t="shared" si="7"/>
        <v>#DIV/0!</v>
      </c>
    </row>
    <row r="137" spans="2:29" s="15" customFormat="1" x14ac:dyDescent="0.25">
      <c r="B137" s="15" t="str">
        <f>VLOOKUP(F137,[1]NUTS_Europa!$A$2:$C$81,2,FALSE)</f>
        <v>ES21</v>
      </c>
      <c r="C137" s="15">
        <f>VLOOKUP(F137,[1]NUTS_Europa!$A$2:$C$81,3,FALSE)</f>
        <v>1063</v>
      </c>
      <c r="D137" s="15" t="str">
        <f>VLOOKUP(G137,[1]NUTS_Europa!$A$2:$C$81,2,FALSE)</f>
        <v>FRD2</v>
      </c>
      <c r="E137" s="15">
        <f>VLOOKUP(G137,[1]NUTS_Europa!$A$2:$C$81,3,FALSE)</f>
        <v>271</v>
      </c>
      <c r="F137" s="15">
        <v>54</v>
      </c>
      <c r="G137" s="15">
        <v>60</v>
      </c>
      <c r="H137" s="15">
        <v>298900.03790558188</v>
      </c>
      <c r="I137" s="15">
        <v>9150402.0466773268</v>
      </c>
      <c r="J137" s="15">
        <f t="shared" si="1"/>
        <v>315531.10505783884</v>
      </c>
      <c r="K137" s="15">
        <v>89.251336898395721</v>
      </c>
      <c r="L137" s="15">
        <v>9.2095081866218855</v>
      </c>
      <c r="M137" s="15">
        <v>0.73583410667018379</v>
      </c>
      <c r="N137" s="15">
        <v>347.52790767179999</v>
      </c>
      <c r="P137" s="15" t="e">
        <f t="shared" si="2"/>
        <v>#DIV/0!</v>
      </c>
      <c r="Q137" s="15" t="e">
        <f t="shared" si="3"/>
        <v>#DIV/0!</v>
      </c>
      <c r="S137" s="15" t="e">
        <f t="shared" si="4"/>
        <v>#DIV/0!</v>
      </c>
      <c r="T137" s="15">
        <f t="shared" si="11"/>
        <v>631062.21011567768</v>
      </c>
      <c r="U137" s="15" t="e">
        <f t="shared" si="12"/>
        <v>#DIV/0!</v>
      </c>
      <c r="V137" s="15" t="str">
        <f>VLOOKUP(B137,NUTS_Europa!$B$2:$F$41,5,FALSE)</f>
        <v>País Vasco</v>
      </c>
      <c r="W137" s="15" t="str">
        <f>VLOOKUP(C137,Puertos!$N$3:$O$27,2,FALSE)</f>
        <v>Barcelona</v>
      </c>
      <c r="X137" s="15" t="str">
        <f>VLOOKUP(D137,NUTS_Europa!$B$2:$F$41,5,FALSE)</f>
        <v xml:space="preserve">Haute-Normandie </v>
      </c>
      <c r="Y137" s="15" t="str">
        <f>VLOOKUP(E137,Puertos!$N$3:$O$27,2,FALSE)</f>
        <v>Lyon</v>
      </c>
      <c r="Z137" s="15" t="e">
        <f t="shared" si="7"/>
        <v>#DIV/0!</v>
      </c>
    </row>
    <row r="138" spans="2:29" s="15" customFormat="1" x14ac:dyDescent="0.25">
      <c r="B138" s="15" t="str">
        <f>VLOOKUP(G138,[1]NUTS_Europa!$A$2:$C$81,2,FALSE)</f>
        <v>FRD2</v>
      </c>
      <c r="C138" s="15">
        <f>VLOOKUP(G138,[1]NUTS_Europa!$A$2:$C$81,3,FALSE)</f>
        <v>271</v>
      </c>
      <c r="D138" s="15" t="str">
        <f>VLOOKUP(F138,[1]NUTS_Europa!$A$2:$C$81,2,FALSE)</f>
        <v>ES52</v>
      </c>
      <c r="E138" s="15">
        <f>VLOOKUP(F138,[1]NUTS_Europa!$A$2:$C$81,3,FALSE)</f>
        <v>1063</v>
      </c>
      <c r="F138" s="15">
        <v>56</v>
      </c>
      <c r="G138" s="15">
        <v>60</v>
      </c>
      <c r="H138" s="15">
        <v>187561.82706895197</v>
      </c>
      <c r="I138" s="15">
        <v>9150402.0466773268</v>
      </c>
      <c r="J138" s="15">
        <f t="shared" si="1"/>
        <v>315531.10505783884</v>
      </c>
      <c r="K138" s="15">
        <v>89.251336898395721</v>
      </c>
      <c r="L138" s="15">
        <v>9.2095081866218855</v>
      </c>
      <c r="M138" s="15">
        <v>0.73583410667018379</v>
      </c>
      <c r="N138" s="15">
        <v>347.52790767179999</v>
      </c>
      <c r="P138" s="15" t="e">
        <f t="shared" si="2"/>
        <v>#DIV/0!</v>
      </c>
      <c r="Q138" s="15" t="e">
        <f t="shared" si="3"/>
        <v>#DIV/0!</v>
      </c>
      <c r="S138" s="15" t="e">
        <f t="shared" si="4"/>
        <v>#DIV/0!</v>
      </c>
      <c r="T138" s="15">
        <f t="shared" si="11"/>
        <v>631062.21011567768</v>
      </c>
      <c r="U138" s="15" t="e">
        <f t="shared" si="12"/>
        <v>#DIV/0!</v>
      </c>
      <c r="V138" s="15" t="str">
        <f>VLOOKUP(B138,NUTS_Europa!$B$2:$F$41,5,FALSE)</f>
        <v xml:space="preserve">Haute-Normandie </v>
      </c>
      <c r="W138" s="15" t="str">
        <f>VLOOKUP(C138,Puertos!$N$3:$O$27,2,FALSE)</f>
        <v>Lyon</v>
      </c>
      <c r="X138" s="15" t="str">
        <f>VLOOKUP(D138,NUTS_Europa!$B$2:$F$41,5,FALSE)</f>
        <v xml:space="preserve">Comunitat Valenciana </v>
      </c>
      <c r="Y138" s="15" t="str">
        <f>VLOOKUP(E138,Puertos!$N$3:$O$27,2,FALSE)</f>
        <v>Barcelona</v>
      </c>
      <c r="Z138" s="15" t="e">
        <f t="shared" si="7"/>
        <v>#DIV/0!</v>
      </c>
    </row>
    <row r="139" spans="2:29" s="15" customFormat="1" x14ac:dyDescent="0.25">
      <c r="B139" s="15" t="str">
        <f>VLOOKUP(F139,[1]NUTS_Europa!$A$2:$C$81,2,FALSE)</f>
        <v>ES52</v>
      </c>
      <c r="C139" s="15">
        <f>VLOOKUP(F139,[1]NUTS_Europa!$A$2:$C$81,3,FALSE)</f>
        <v>1063</v>
      </c>
      <c r="D139" s="15" t="str">
        <f>VLOOKUP(G139,[1]NUTS_Europa!$A$2:$C$81,2,FALSE)</f>
        <v>ES62</v>
      </c>
      <c r="E139" s="15">
        <f>VLOOKUP(G139,[1]NUTS_Europa!$A$2:$C$81,3,FALSE)</f>
        <v>462</v>
      </c>
      <c r="F139" s="15">
        <v>56</v>
      </c>
      <c r="G139" s="15">
        <v>58</v>
      </c>
      <c r="H139" s="15">
        <v>1058334.6835613491</v>
      </c>
      <c r="I139" s="15">
        <v>8698414.0316980388</v>
      </c>
      <c r="J139" s="15">
        <f t="shared" si="1"/>
        <v>299945.31143786339</v>
      </c>
      <c r="K139" s="15">
        <v>24.598930481283425</v>
      </c>
      <c r="L139" s="15">
        <v>8.3982527461480636</v>
      </c>
      <c r="M139" s="15">
        <v>1.746942761179946</v>
      </c>
      <c r="N139" s="15">
        <v>975.13977317593265</v>
      </c>
      <c r="P139" s="15" t="e">
        <f t="shared" si="2"/>
        <v>#DIV/0!</v>
      </c>
      <c r="Q139" s="15" t="e">
        <f t="shared" si="3"/>
        <v>#DIV/0!</v>
      </c>
      <c r="S139" s="15" t="e">
        <f t="shared" si="4"/>
        <v>#DIV/0!</v>
      </c>
      <c r="T139" s="15">
        <f t="shared" si="11"/>
        <v>599890.62287572678</v>
      </c>
      <c r="U139" s="15" t="e">
        <f t="shared" si="12"/>
        <v>#DIV/0!</v>
      </c>
      <c r="V139" s="15" t="str">
        <f>VLOOKUP(B139,NUTS_Europa!$B$2:$F$41,5,FALSE)</f>
        <v xml:space="preserve">Comunitat Valenciana </v>
      </c>
      <c r="W139" s="15" t="str">
        <f>VLOOKUP(C139,Puertos!$N$3:$O$27,2,FALSE)</f>
        <v>Barcelona</v>
      </c>
      <c r="X139" s="15" t="str">
        <f>VLOOKUP(D139,NUTS_Europa!$B$2:$F$41,5,FALSE)</f>
        <v>Región de Murcia</v>
      </c>
      <c r="Y139" s="15" t="str">
        <f>VLOOKUP(E139,Puertos!$N$3:$O$27,2,FALSE)</f>
        <v>Málaga</v>
      </c>
      <c r="Z139" s="15" t="e">
        <f t="shared" si="7"/>
        <v>#DIV/0!</v>
      </c>
    </row>
    <row r="140" spans="2:29" s="15" customFormat="1" x14ac:dyDescent="0.25">
      <c r="B140" s="15" t="str">
        <f>VLOOKUP(G140,[1]NUTS_Europa!$A$2:$C$81,2,FALSE)</f>
        <v>ES62</v>
      </c>
      <c r="C140" s="15">
        <f>VLOOKUP(G140,[1]NUTS_Europa!$A$2:$C$81,3,FALSE)</f>
        <v>462</v>
      </c>
      <c r="D140" s="15" t="str">
        <f>VLOOKUP(F140,[1]NUTS_Europa!$A$2:$C$81,2,FALSE)</f>
        <v>FRJ1</v>
      </c>
      <c r="E140" s="15">
        <f>VLOOKUP(F140,[1]NUTS_Europa!$A$2:$C$81,3,FALSE)</f>
        <v>1063</v>
      </c>
      <c r="F140" s="15">
        <v>26</v>
      </c>
      <c r="G140" s="15">
        <v>58</v>
      </c>
      <c r="H140" s="15">
        <v>1037848.947206469</v>
      </c>
      <c r="I140" s="15">
        <v>8698414.0316980388</v>
      </c>
      <c r="J140" s="15">
        <f t="shared" si="1"/>
        <v>299945.31143786339</v>
      </c>
      <c r="K140" s="15">
        <v>24.598930481283425</v>
      </c>
      <c r="L140" s="15">
        <v>8.3982527461480636</v>
      </c>
      <c r="M140" s="15">
        <v>1.746942761179946</v>
      </c>
      <c r="N140" s="15">
        <v>975.13977317593265</v>
      </c>
      <c r="P140" s="15" t="e">
        <f t="shared" si="2"/>
        <v>#DIV/0!</v>
      </c>
      <c r="Q140" s="15" t="e">
        <f t="shared" si="3"/>
        <v>#DIV/0!</v>
      </c>
      <c r="S140" s="15" t="e">
        <f t="shared" si="4"/>
        <v>#DIV/0!</v>
      </c>
      <c r="T140" s="15">
        <f t="shared" si="11"/>
        <v>599890.62287572678</v>
      </c>
      <c r="U140" s="15" t="e">
        <f t="shared" si="12"/>
        <v>#DIV/0!</v>
      </c>
      <c r="V140" s="15" t="str">
        <f>VLOOKUP(B140,NUTS_Europa!$B$2:$F$41,5,FALSE)</f>
        <v>Región de Murcia</v>
      </c>
      <c r="W140" s="15" t="str">
        <f>VLOOKUP(C140,Puertos!$N$3:$O$27,2,FALSE)</f>
        <v>Málaga</v>
      </c>
      <c r="X140" s="15" t="str">
        <f>VLOOKUP(D140,NUTS_Europa!$B$2:$F$41,5,FALSE)</f>
        <v>Languedoc-Roussillon</v>
      </c>
      <c r="Y140" s="15" t="str">
        <f>VLOOKUP(E140,Puertos!$N$3:$O$27,2,FALSE)</f>
        <v>Barcelona</v>
      </c>
      <c r="Z140" s="15" t="e">
        <f t="shared" si="7"/>
        <v>#DIV/0!</v>
      </c>
    </row>
    <row r="141" spans="2:29" s="15" customFormat="1" x14ac:dyDescent="0.25">
      <c r="B141" s="15" t="str">
        <f>VLOOKUP(F141,[1]NUTS_Europa!$A$2:$C$81,2,FALSE)</f>
        <v>FRJ1</v>
      </c>
      <c r="C141" s="15">
        <f>VLOOKUP(F141,[1]NUTS_Europa!$A$2:$C$81,3,FALSE)</f>
        <v>1063</v>
      </c>
      <c r="D141" s="15" t="str">
        <f>VLOOKUP(G141,[1]NUTS_Europa!$A$2:$C$81,2,FALSE)</f>
        <v>FRJ2</v>
      </c>
      <c r="E141" s="15">
        <f>VLOOKUP(G141,[1]NUTS_Europa!$A$2:$C$81,3,FALSE)</f>
        <v>283</v>
      </c>
      <c r="F141" s="15">
        <v>26</v>
      </c>
      <c r="G141" s="15">
        <v>28</v>
      </c>
      <c r="H141" s="15">
        <v>2293218.5340380045</v>
      </c>
      <c r="I141" s="15">
        <v>9061531.9183814358</v>
      </c>
      <c r="J141" s="15">
        <f t="shared" si="1"/>
        <v>312466.61787522194</v>
      </c>
      <c r="K141" s="15">
        <v>82.55278074866311</v>
      </c>
      <c r="L141" s="15">
        <v>8.7303067259871767</v>
      </c>
      <c r="M141" s="15">
        <v>4.2202941249529973</v>
      </c>
      <c r="N141" s="15">
        <v>2266.668199218178</v>
      </c>
      <c r="P141" s="15" t="e">
        <f t="shared" si="2"/>
        <v>#DIV/0!</v>
      </c>
      <c r="Q141" s="15" t="e">
        <f t="shared" si="3"/>
        <v>#DIV/0!</v>
      </c>
      <c r="S141" s="15" t="e">
        <f t="shared" si="4"/>
        <v>#DIV/0!</v>
      </c>
      <c r="T141" s="15">
        <f t="shared" si="11"/>
        <v>624933.23575044388</v>
      </c>
      <c r="U141" s="15" t="e">
        <f t="shared" si="12"/>
        <v>#DIV/0!</v>
      </c>
      <c r="V141" s="15" t="str">
        <f>VLOOKUP(B141,NUTS_Europa!$B$2:$F$41,5,FALSE)</f>
        <v>Languedoc-Roussillon</v>
      </c>
      <c r="W141" s="15" t="str">
        <f>VLOOKUP(C141,Puertos!$N$3:$O$27,2,FALSE)</f>
        <v>Barcelona</v>
      </c>
      <c r="X141" s="15" t="str">
        <f>VLOOKUP(D141,NUTS_Europa!$B$2:$F$41,5,FALSE)</f>
        <v>Midi-Pyrénées</v>
      </c>
      <c r="Y141" s="15" t="str">
        <f>VLOOKUP(E141,Puertos!$N$3:$O$27,2,FALSE)</f>
        <v>La Rochelle</v>
      </c>
      <c r="Z141" s="15" t="e">
        <f t="shared" si="7"/>
        <v>#DIV/0!</v>
      </c>
    </row>
    <row r="142" spans="2:29" s="15" customFormat="1" x14ac:dyDescent="0.25"/>
    <row r="143" spans="2:29" s="15" customFormat="1" x14ac:dyDescent="0.25">
      <c r="B143" s="15" t="s">
        <v>161</v>
      </c>
    </row>
    <row r="144" spans="2:29" s="15" customFormat="1" x14ac:dyDescent="0.25">
      <c r="B144" s="15" t="str">
        <f>B3</f>
        <v>nodo inicial</v>
      </c>
      <c r="C144" s="15" t="str">
        <f t="shared" ref="C144:I144" si="13">C3</f>
        <v>puerto O</v>
      </c>
      <c r="D144" s="15" t="str">
        <f t="shared" si="13"/>
        <v>nodo final</v>
      </c>
      <c r="E144" s="15" t="str">
        <f t="shared" si="13"/>
        <v>puerto D</v>
      </c>
      <c r="F144" s="15" t="str">
        <f t="shared" si="13"/>
        <v>Var1</v>
      </c>
      <c r="G144" s="15" t="str">
        <f t="shared" si="13"/>
        <v>Var2</v>
      </c>
      <c r="H144" s="15" t="str">
        <f t="shared" si="13"/>
        <v>Coste variable</v>
      </c>
      <c r="I144" s="15" t="str">
        <f t="shared" si="13"/>
        <v>Coste fijo</v>
      </c>
      <c r="J144" s="15" t="str">
        <f>J109</f>
        <v>Coste fijo/buque</v>
      </c>
      <c r="K144" s="15" t="str">
        <f>J3</f>
        <v>flow</v>
      </c>
      <c r="L144" s="15" t="str">
        <f>K3</f>
        <v>TiempoNav</v>
      </c>
      <c r="M144" s="15" t="str">
        <f>L3</f>
        <v>TiempoPort</v>
      </c>
      <c r="N144" s="15" t="str">
        <f>M3</f>
        <v>TiempoCD</v>
      </c>
      <c r="O144" s="15" t="str">
        <f>N3</f>
        <v>offer</v>
      </c>
      <c r="P144" s="15" t="str">
        <f>P109</f>
        <v>Tiempo C/D</v>
      </c>
      <c r="Q144" s="15" t="str">
        <f t="shared" ref="Q144:Y144" si="14">Q109</f>
        <v>Tiempo total</v>
      </c>
      <c r="R144" s="15" t="str">
        <f t="shared" si="14"/>
        <v>TEUs/buque</v>
      </c>
      <c r="S144" s="15" t="str">
        <f t="shared" si="14"/>
        <v>Coste variable</v>
      </c>
      <c r="T144" s="15" t="str">
        <f t="shared" si="14"/>
        <v>Coste fijo</v>
      </c>
      <c r="U144" s="15" t="str">
        <f t="shared" si="14"/>
        <v>Coste Total</v>
      </c>
      <c r="V144" s="15" t="str">
        <f t="shared" si="14"/>
        <v>Nodo inicial</v>
      </c>
      <c r="W144" s="15" t="str">
        <f t="shared" si="14"/>
        <v>Puerto O</v>
      </c>
      <c r="X144" s="15" t="str">
        <f t="shared" si="14"/>
        <v>Nodo final</v>
      </c>
      <c r="Y144" s="15" t="str">
        <f t="shared" si="14"/>
        <v>Puerto D</v>
      </c>
    </row>
    <row r="145" spans="2:29" s="15" customFormat="1" x14ac:dyDescent="0.25">
      <c r="B145" s="15" t="str">
        <f>VLOOKUP(F145,[1]NUTS_Europa!$A$2:$C$81,2,FALSE)</f>
        <v>NL12</v>
      </c>
      <c r="C145" s="15">
        <f>VLOOKUP(F145,[1]NUTS_Europa!$A$2:$C$81,3,FALSE)</f>
        <v>250</v>
      </c>
      <c r="D145" s="15" t="str">
        <f>VLOOKUP(G145,[1]NUTS_Europa!$A$2:$C$81,2,FALSE)</f>
        <v>PT16</v>
      </c>
      <c r="E145" s="15">
        <f>VLOOKUP(G145,[1]NUTS_Europa!$A$2:$C$81,3,FALSE)</f>
        <v>294</v>
      </c>
      <c r="F145" s="15">
        <v>71</v>
      </c>
      <c r="G145" s="15">
        <v>78</v>
      </c>
      <c r="H145" s="15">
        <v>2511611.9828912606</v>
      </c>
      <c r="I145" s="15">
        <v>1092166.697413391</v>
      </c>
      <c r="J145" s="15">
        <f t="shared" si="1"/>
        <v>37660.920600461759</v>
      </c>
      <c r="K145" s="15">
        <v>135416.16140000001</v>
      </c>
      <c r="L145" s="15">
        <v>59.77058823529412</v>
      </c>
      <c r="M145" s="15">
        <v>13.075665829078194</v>
      </c>
      <c r="N145" s="15">
        <v>6.7796500073477342</v>
      </c>
      <c r="O145" s="15">
        <v>3201.9684334321328</v>
      </c>
      <c r="P145" s="15">
        <f t="shared" si="2"/>
        <v>1.532952840530805</v>
      </c>
      <c r="Q145" s="15">
        <f t="shared" si="3"/>
        <v>74.379206904903114</v>
      </c>
      <c r="R145" s="15">
        <v>724</v>
      </c>
      <c r="S145" s="15">
        <f t="shared" si="4"/>
        <v>567902.87394062616</v>
      </c>
      <c r="T145" s="15">
        <f t="shared" si="11"/>
        <v>75321.841200923518</v>
      </c>
      <c r="U145" s="15">
        <f t="shared" si="12"/>
        <v>643224.71514154971</v>
      </c>
      <c r="V145" s="15" t="str">
        <f>VLOOKUP(B145,NUTS_Europa!$B$2:$F$41,5,FALSE)</f>
        <v>Friesland (NL)</v>
      </c>
      <c r="W145" s="15" t="str">
        <f>VLOOKUP(C145,Puertos!$N$3:$O$27,2,FALSE)</f>
        <v>Rotterdam</v>
      </c>
      <c r="X145" s="15" t="str">
        <f>VLOOKUP(D145,NUTS_Europa!$B$2:$F$41,5,FALSE)</f>
        <v>Centro (PT)</v>
      </c>
      <c r="Y145" s="15" t="str">
        <f>VLOOKUP(E145,Puertos!$N$3:$O$27,2,FALSE)</f>
        <v>Lisboa</v>
      </c>
      <c r="Z145" s="15">
        <f t="shared" si="7"/>
        <v>3.0991336210376299</v>
      </c>
      <c r="AA145" s="15">
        <f>SUM(Q145:Q148)</f>
        <v>198.48147243209473</v>
      </c>
      <c r="AB145" s="15">
        <f>AA145/24</f>
        <v>8.2700613513372812</v>
      </c>
      <c r="AC145" s="15">
        <f>AB145/7</f>
        <v>1.1814373359053258</v>
      </c>
    </row>
    <row r="146" spans="2:29" s="15" customFormat="1" x14ac:dyDescent="0.25">
      <c r="B146" s="15" t="str">
        <f>VLOOKUP(G146,[1]NUTS_Europa!$A$2:$C$81,2,FALSE)</f>
        <v>PT16</v>
      </c>
      <c r="C146" s="15">
        <f>VLOOKUP(G146,[1]NUTS_Europa!$A$2:$C$81,3,FALSE)</f>
        <v>294</v>
      </c>
      <c r="D146" s="15" t="str">
        <f>VLOOKUP(F146,[1]NUTS_Europa!$A$2:$C$81,2,FALSE)</f>
        <v>PT15</v>
      </c>
      <c r="E146" s="15">
        <f>VLOOKUP(F146,[1]NUTS_Europa!$A$2:$C$81,3,FALSE)</f>
        <v>61</v>
      </c>
      <c r="F146" s="15">
        <v>77</v>
      </c>
      <c r="G146" s="15">
        <v>78</v>
      </c>
      <c r="H146" s="15">
        <v>2675220.0908085797</v>
      </c>
      <c r="I146" s="15">
        <v>521895.13396548538</v>
      </c>
      <c r="J146" s="15">
        <f t="shared" si="1"/>
        <v>17996.383929844324</v>
      </c>
      <c r="K146" s="15">
        <v>127001.217</v>
      </c>
      <c r="L146" s="15">
        <v>16.454545454545453</v>
      </c>
      <c r="M146" s="15">
        <v>10.31948874892354</v>
      </c>
      <c r="N146" s="15">
        <v>5.3394360023945771</v>
      </c>
      <c r="O146" s="15">
        <v>3201.9684334321328</v>
      </c>
      <c r="P146" s="15">
        <f t="shared" si="2"/>
        <v>1.2073047396004601</v>
      </c>
      <c r="Q146" s="15">
        <f t="shared" si="3"/>
        <v>27.981338943069453</v>
      </c>
      <c r="R146" s="15">
        <v>724</v>
      </c>
      <c r="S146" s="15">
        <f t="shared" si="4"/>
        <v>604896.45229554211</v>
      </c>
      <c r="T146" s="15">
        <f t="shared" si="11"/>
        <v>35992.767859688647</v>
      </c>
      <c r="U146" s="15">
        <f t="shared" si="12"/>
        <v>640889.22015523072</v>
      </c>
      <c r="V146" s="15" t="str">
        <f>VLOOKUP(B146,NUTS_Europa!$B$2:$F$41,5,FALSE)</f>
        <v>Centro (PT)</v>
      </c>
      <c r="W146" s="15" t="str">
        <f>VLOOKUP(C146,Puertos!$N$3:$O$27,2,FALSE)</f>
        <v>Lisboa</v>
      </c>
      <c r="X146" s="15" t="str">
        <f>VLOOKUP(D146,NUTS_Europa!$B$2:$F$41,5,FALSE)</f>
        <v>Algarve</v>
      </c>
      <c r="Y146" s="15" t="str">
        <f>VLOOKUP(E146,Puertos!$N$3:$O$27,2,FALSE)</f>
        <v>Algeciras</v>
      </c>
      <c r="Z146" s="15">
        <f t="shared" si="7"/>
        <v>1.1658891226278938</v>
      </c>
    </row>
    <row r="147" spans="2:29" s="15" customFormat="1" x14ac:dyDescent="0.25">
      <c r="B147" s="15" t="str">
        <f>VLOOKUP(F147,[1]NUTS_Europa!$A$2:$C$81,2,FALSE)</f>
        <v>PT15</v>
      </c>
      <c r="C147" s="15">
        <f>VLOOKUP(F147,[1]NUTS_Europa!$A$2:$C$81,3,FALSE)</f>
        <v>61</v>
      </c>
      <c r="D147" s="15" t="str">
        <f>VLOOKUP(G147,[1]NUTS_Europa!$A$2:$C$81,2,FALSE)</f>
        <v>PT17</v>
      </c>
      <c r="E147" s="15">
        <f>VLOOKUP(G147,[1]NUTS_Europa!$A$2:$C$81,3,FALSE)</f>
        <v>297</v>
      </c>
      <c r="F147" s="15">
        <v>77</v>
      </c>
      <c r="G147" s="15">
        <v>79</v>
      </c>
      <c r="H147" s="15">
        <v>766553.72438487597</v>
      </c>
      <c r="I147" s="15">
        <v>344448.11352778639</v>
      </c>
      <c r="J147" s="15">
        <f t="shared" si="1"/>
        <v>11877.521156130566</v>
      </c>
      <c r="K147" s="15">
        <v>113696.3812</v>
      </c>
      <c r="L147" s="15">
        <v>4.0106951871657754</v>
      </c>
      <c r="M147" s="15">
        <v>6.1948542796506194</v>
      </c>
      <c r="N147" s="15">
        <v>1.503964296518401</v>
      </c>
      <c r="O147" s="15">
        <v>901.90166158021395</v>
      </c>
      <c r="P147" s="15">
        <f t="shared" si="2"/>
        <v>1.1889617117888507</v>
      </c>
      <c r="Q147" s="15">
        <f t="shared" si="3"/>
        <v>11.394511178605246</v>
      </c>
      <c r="R147" s="15">
        <v>713</v>
      </c>
      <c r="S147" s="15">
        <f t="shared" si="4"/>
        <v>606000.4419204708</v>
      </c>
      <c r="T147" s="15">
        <f t="shared" si="11"/>
        <v>23755.042312261132</v>
      </c>
      <c r="U147" s="15">
        <f t="shared" si="12"/>
        <v>629755.48423273198</v>
      </c>
      <c r="V147" s="15" t="str">
        <f>VLOOKUP(B147,NUTS_Europa!$B$2:$F$41,5,FALSE)</f>
        <v>Algarve</v>
      </c>
      <c r="W147" s="15" t="str">
        <f>VLOOKUP(C147,Puertos!$N$3:$O$27,2,FALSE)</f>
        <v>Algeciras</v>
      </c>
      <c r="X147" s="15" t="str">
        <f>VLOOKUP(D147,NUTS_Europa!$B$2:$F$41,5,FALSE)</f>
        <v>Área Metropolitana de Lisboa</v>
      </c>
      <c r="Y147" s="15" t="str">
        <f>VLOOKUP(E147,Puertos!$N$3:$O$27,2,FALSE)</f>
        <v>Cádiz</v>
      </c>
      <c r="Z147" s="15">
        <f t="shared" si="7"/>
        <v>0.47477129910855193</v>
      </c>
    </row>
    <row r="148" spans="2:29" s="15" customFormat="1" x14ac:dyDescent="0.25">
      <c r="B148" s="15" t="str">
        <f>VLOOKUP(G148,[1]NUTS_Europa!$A$2:$C$81,2,FALSE)</f>
        <v>PT17</v>
      </c>
      <c r="C148" s="15">
        <f>VLOOKUP(G148,[1]NUTS_Europa!$A$2:$C$81,3,FALSE)</f>
        <v>297</v>
      </c>
      <c r="D148" s="15" t="str">
        <f>VLOOKUP(F148,[1]NUTS_Europa!$A$2:$C$81,2,FALSE)</f>
        <v>NL12</v>
      </c>
      <c r="E148" s="15">
        <f>VLOOKUP(F148,[1]NUTS_Europa!$A$2:$C$81,3,FALSE)</f>
        <v>250</v>
      </c>
      <c r="F148" s="15">
        <v>71</v>
      </c>
      <c r="G148" s="15">
        <v>79</v>
      </c>
      <c r="H148" s="15">
        <v>720472.82653559372</v>
      </c>
      <c r="I148" s="15">
        <v>1051709.5982750342</v>
      </c>
      <c r="J148" s="15">
        <f t="shared" si="1"/>
        <v>36265.848216380487</v>
      </c>
      <c r="K148" s="15">
        <v>154854.3009</v>
      </c>
      <c r="L148" s="15">
        <v>74.26572192513369</v>
      </c>
      <c r="M148" s="15">
        <v>8.951031359805274</v>
      </c>
      <c r="N148" s="15">
        <v>1.9096308204403891</v>
      </c>
      <c r="O148" s="15">
        <v>901.90166158021395</v>
      </c>
      <c r="P148" s="15">
        <f t="shared" si="2"/>
        <v>1.5096621205779888</v>
      </c>
      <c r="Q148" s="15">
        <f t="shared" si="3"/>
        <v>84.726415405516946</v>
      </c>
      <c r="R148" s="15">
        <v>713</v>
      </c>
      <c r="S148" s="15">
        <f t="shared" si="4"/>
        <v>569571.10425967514</v>
      </c>
      <c r="T148" s="15">
        <f t="shared" si="11"/>
        <v>72531.696432760975</v>
      </c>
      <c r="U148" s="15">
        <f t="shared" si="12"/>
        <v>642102.80069243605</v>
      </c>
      <c r="V148" s="15" t="str">
        <f>VLOOKUP(B148,NUTS_Europa!$B$2:$F$41,5,FALSE)</f>
        <v>Área Metropolitana de Lisboa</v>
      </c>
      <c r="W148" s="15" t="str">
        <f>VLOOKUP(C148,Puertos!$N$3:$O$27,2,FALSE)</f>
        <v>Cádiz</v>
      </c>
      <c r="X148" s="15" t="str">
        <f>VLOOKUP(D148,NUTS_Europa!$B$2:$F$41,5,FALSE)</f>
        <v>Friesland (NL)</v>
      </c>
      <c r="Y148" s="15" t="str">
        <f>VLOOKUP(E148,Puertos!$N$3:$O$27,2,FALSE)</f>
        <v>Rotterdam</v>
      </c>
      <c r="Z148" s="15">
        <f t="shared" si="7"/>
        <v>3.5302673085632059</v>
      </c>
    </row>
    <row r="149" spans="2:29" s="15" customFormat="1" x14ac:dyDescent="0.25"/>
    <row r="150" spans="2:29" s="15" customFormat="1" x14ac:dyDescent="0.25"/>
    <row r="151" spans="2:29" s="15" customFormat="1" x14ac:dyDescent="0.25"/>
    <row r="152" spans="2:29" s="15" customFormat="1" x14ac:dyDescent="0.25"/>
    <row r="153" spans="2:29" s="15" customFormat="1" x14ac:dyDescent="0.25"/>
    <row r="154" spans="2:29" s="15" customFormat="1" x14ac:dyDescent="0.25"/>
    <row r="155" spans="2:29" s="15" customFormat="1" x14ac:dyDescent="0.25"/>
    <row r="156" spans="2:29" s="15" customFormat="1" x14ac:dyDescent="0.25"/>
    <row r="157" spans="2:29" s="15" customFormat="1" x14ac:dyDescent="0.25"/>
    <row r="158" spans="2:29" s="15" customFormat="1" x14ac:dyDescent="0.25"/>
    <row r="159" spans="2:29" s="15" customFormat="1" x14ac:dyDescent="0.25"/>
    <row r="160" spans="2:29" s="15" customFormat="1" x14ac:dyDescent="0.25"/>
    <row r="161" s="15" customFormat="1" x14ac:dyDescent="0.25"/>
    <row r="162" s="15" customFormat="1" x14ac:dyDescent="0.25"/>
    <row r="163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669-7599-4767-AFD5-0DC4450939D6}">
  <dimension ref="B1:AC175"/>
  <sheetViews>
    <sheetView topLeftCell="C1" workbookViewId="0">
      <selection activeCell="H13" sqref="H13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M1" t="s">
        <v>140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320654.7700985205</v>
      </c>
      <c r="I4" s="16">
        <v>698562.66014524701</v>
      </c>
      <c r="J4" s="15">
        <v>135416.16140000001</v>
      </c>
      <c r="K4" s="15">
        <v>6.7272727272727275</v>
      </c>
      <c r="L4" s="15">
        <v>8.8096223793509889</v>
      </c>
      <c r="M4" s="15">
        <v>3.8791618889097474</v>
      </c>
      <c r="N4" s="15">
        <v>1766.281889669362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NL32</v>
      </c>
      <c r="E5" s="15">
        <f>VLOOKUP(G5,[1]NUTS_Europa!$A$2:$C$81,3,FALSE)</f>
        <v>218</v>
      </c>
      <c r="F5" s="15">
        <v>1</v>
      </c>
      <c r="G5" s="15">
        <v>32</v>
      </c>
      <c r="H5" s="15">
        <v>445759.82296133164</v>
      </c>
      <c r="I5" s="15">
        <v>982703.01533754729</v>
      </c>
      <c r="J5" s="15">
        <v>198656.2873</v>
      </c>
      <c r="K5" s="15">
        <v>9.5716577540106957</v>
      </c>
      <c r="L5" s="15">
        <v>9.6522460939423596</v>
      </c>
      <c r="M5" s="15">
        <v>10.625905776675555</v>
      </c>
      <c r="N5" s="15">
        <v>5123.2788950523063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399505.12621714018</v>
      </c>
      <c r="I6" s="15">
        <v>698562.66014524701</v>
      </c>
      <c r="J6" s="15">
        <v>135416.16140000001</v>
      </c>
      <c r="K6" s="15">
        <v>6.7272727272727275</v>
      </c>
      <c r="L6" s="15">
        <v>8.8096223793509889</v>
      </c>
      <c r="M6" s="15">
        <v>3.8791618889097474</v>
      </c>
      <c r="N6" s="15">
        <v>1766.281889669362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733708.51585219766</v>
      </c>
      <c r="I7" s="15">
        <v>1026785.3258348779</v>
      </c>
      <c r="J7" s="15">
        <v>145277.79319999999</v>
      </c>
      <c r="K7" s="15">
        <v>41.492513368983957</v>
      </c>
      <c r="L7" s="15">
        <v>14.903066876317762</v>
      </c>
      <c r="M7" s="15">
        <v>7.5625982617783754</v>
      </c>
      <c r="N7" s="15">
        <v>2988.6329176051727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11650137.632982492</v>
      </c>
      <c r="J8" s="15">
        <v>114346.8514</v>
      </c>
      <c r="K8" s="15">
        <v>53.793582887700538</v>
      </c>
      <c r="L8" s="15">
        <v>14.413819986009628</v>
      </c>
      <c r="M8" s="15">
        <v>3.4230927462164648E-2</v>
      </c>
      <c r="N8" s="15">
        <v>15.609481283570693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FRE1</v>
      </c>
      <c r="E9" s="15">
        <f>VLOOKUP(G9,[1]NUTS_Europa!$A$2:$C$81,3,FALSE)</f>
        <v>235</v>
      </c>
      <c r="F9" s="15">
        <v>4</v>
      </c>
      <c r="G9" s="15">
        <v>61</v>
      </c>
      <c r="H9" s="15">
        <v>3312746.5320947696</v>
      </c>
      <c r="I9" s="15">
        <v>8950988.714821035</v>
      </c>
      <c r="J9" s="15">
        <v>115262.5922</v>
      </c>
      <c r="K9" s="15">
        <v>19.086096256684495</v>
      </c>
      <c r="L9" s="15">
        <v>11.11222483046782</v>
      </c>
      <c r="M9" s="15">
        <v>3.8791618889097474</v>
      </c>
      <c r="N9" s="15">
        <v>1766.281889669362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ES52</v>
      </c>
      <c r="E10" s="15">
        <f>VLOOKUP(G10,[1]NUTS_Europa!$A$2:$C$81,3,FALSE)</f>
        <v>1064</v>
      </c>
      <c r="F10" s="15">
        <v>5</v>
      </c>
      <c r="G10" s="15">
        <v>16</v>
      </c>
      <c r="H10" s="15">
        <v>1364119.1959733292</v>
      </c>
      <c r="I10" s="15">
        <v>1351109.8751443264</v>
      </c>
      <c r="J10" s="15">
        <v>141512.31529999999</v>
      </c>
      <c r="K10" s="15">
        <v>107.00374331550803</v>
      </c>
      <c r="L10" s="15">
        <v>7.6499876284598258</v>
      </c>
      <c r="M10" s="15">
        <v>20.496522887748824</v>
      </c>
      <c r="N10" s="15">
        <v>11046.594705360551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PT18</v>
      </c>
      <c r="E11" s="15">
        <f>VLOOKUP(G11,[1]NUTS_Europa!$A$2:$C$81,3,FALSE)</f>
        <v>61</v>
      </c>
      <c r="F11" s="15">
        <v>5</v>
      </c>
      <c r="G11" s="15">
        <v>80</v>
      </c>
      <c r="H11" s="15">
        <v>11166744.212579286</v>
      </c>
      <c r="I11" s="15">
        <v>1213703.3747690378</v>
      </c>
      <c r="J11" s="15">
        <v>118487.9544</v>
      </c>
      <c r="K11" s="15">
        <v>89.453475935828877</v>
      </c>
      <c r="L11" s="15">
        <v>10.014476848711286</v>
      </c>
      <c r="M11" s="15">
        <v>31.015275569971195</v>
      </c>
      <c r="N11" s="15">
        <v>17957.973993248655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491627.80487580452</v>
      </c>
      <c r="I12" s="15">
        <v>1182812.3940719636</v>
      </c>
      <c r="J12" s="15">
        <v>142841.86170000001</v>
      </c>
      <c r="K12" s="15">
        <v>61.965240641711233</v>
      </c>
      <c r="L12" s="15">
        <v>11.86520008208787</v>
      </c>
      <c r="M12" s="15">
        <v>1.7264450144783707</v>
      </c>
      <c r="N12" s="15">
        <v>930.46700947662703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ES13</v>
      </c>
      <c r="E13" s="15">
        <f>VLOOKUP(G13,[1]NUTS_Europa!$A$2:$C$81,3,FALSE)</f>
        <v>163</v>
      </c>
      <c r="F13" s="15">
        <v>6</v>
      </c>
      <c r="G13" s="15">
        <v>13</v>
      </c>
      <c r="H13" s="15">
        <v>1586311.9655705243</v>
      </c>
      <c r="I13" s="15">
        <v>1088596.2790621943</v>
      </c>
      <c r="J13" s="15">
        <v>135416.16140000001</v>
      </c>
      <c r="K13" s="15">
        <v>56.045454545454547</v>
      </c>
      <c r="L13" s="15">
        <v>14.647858875752316</v>
      </c>
      <c r="M13" s="15">
        <v>6.5539446670311152</v>
      </c>
      <c r="N13" s="15">
        <v>2988.6329176051727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1352568.0337401873</v>
      </c>
      <c r="I14" s="15">
        <v>984274.27986614581</v>
      </c>
      <c r="J14" s="15">
        <v>163171.4883</v>
      </c>
      <c r="K14" s="15">
        <v>14.436898395721927</v>
      </c>
      <c r="L14" s="15">
        <v>9.3970380933769135</v>
      </c>
      <c r="M14" s="15">
        <v>8.8968163177639692</v>
      </c>
      <c r="N14" s="15">
        <v>5123.2788950523063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560816.00097091426</v>
      </c>
      <c r="I15" s="15">
        <v>984274.27986614581</v>
      </c>
      <c r="J15" s="15">
        <v>199058.85829999999</v>
      </c>
      <c r="K15" s="15">
        <v>14.436898395721927</v>
      </c>
      <c r="L15" s="15">
        <v>9.3970380933769135</v>
      </c>
      <c r="M15" s="15">
        <v>8.8968163177639692</v>
      </c>
      <c r="N15" s="15">
        <v>5123.2788950523063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11650137.632982492</v>
      </c>
      <c r="J16" s="15">
        <v>117061.7148</v>
      </c>
      <c r="K16" s="15">
        <v>53.793582887700538</v>
      </c>
      <c r="L16" s="15">
        <v>14.413819986009628</v>
      </c>
      <c r="M16" s="15">
        <v>3.4230927462164648E-2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245113.04959340676</v>
      </c>
      <c r="I17" s="15">
        <v>12557946.851237658</v>
      </c>
      <c r="J17" s="15">
        <v>113696.3812</v>
      </c>
      <c r="K17" s="15">
        <v>31.173262032085567</v>
      </c>
      <c r="L17" s="15">
        <v>15.567461761367481</v>
      </c>
      <c r="M17" s="15">
        <v>0.26255158432044251</v>
      </c>
      <c r="N17" s="15">
        <v>103.75670904472271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511193.55492424493</v>
      </c>
      <c r="I18" s="15">
        <v>1121132.0300731619</v>
      </c>
      <c r="J18" s="15">
        <v>142392.87169999999</v>
      </c>
      <c r="K18" s="15">
        <v>47.441176470588239</v>
      </c>
      <c r="L18" s="15">
        <v>12.120408082653316</v>
      </c>
      <c r="M18" s="15">
        <v>2.0404745121707064</v>
      </c>
      <c r="N18" s="15">
        <v>930.46700947662703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FRD1</v>
      </c>
      <c r="E19" s="15">
        <f>VLOOKUP(G19,[1]NUTS_Europa!$A$2:$C$81,3,FALSE)</f>
        <v>268</v>
      </c>
      <c r="F19" s="15">
        <v>9</v>
      </c>
      <c r="G19" s="15">
        <v>19</v>
      </c>
      <c r="H19" s="15">
        <v>74138.931038812254</v>
      </c>
      <c r="I19" s="15">
        <v>1030402.145183871</v>
      </c>
      <c r="J19" s="15">
        <v>117061.7148</v>
      </c>
      <c r="K19" s="15">
        <v>20.316042780748667</v>
      </c>
      <c r="L19" s="15">
        <v>13.26485931025065</v>
      </c>
      <c r="M19" s="15">
        <v>0.26255158432044251</v>
      </c>
      <c r="N19" s="15">
        <v>103.75670904472271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1036549.0551542597</v>
      </c>
      <c r="I20" s="15">
        <v>1088596.2790621943</v>
      </c>
      <c r="J20" s="15">
        <v>163171.4883</v>
      </c>
      <c r="K20" s="15">
        <v>56.045454545454547</v>
      </c>
      <c r="L20" s="15">
        <v>14.647858875752316</v>
      </c>
      <c r="M20" s="15">
        <v>6.5539446670311152</v>
      </c>
      <c r="N20" s="15">
        <v>2988.6329176051727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860750.49422172131</v>
      </c>
      <c r="I21" s="15">
        <v>1088596.2790621943</v>
      </c>
      <c r="J21" s="15">
        <v>199058.85829999999</v>
      </c>
      <c r="K21" s="15">
        <v>56.045454545454547</v>
      </c>
      <c r="L21" s="15">
        <v>14.647858875752316</v>
      </c>
      <c r="M21" s="15">
        <v>6.5539446670311152</v>
      </c>
      <c r="N21" s="15">
        <v>2988.6329176051727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2763121.0914852032</v>
      </c>
      <c r="I22" s="15">
        <v>8494127.6882056668</v>
      </c>
      <c r="J22" s="15">
        <v>135416.16140000001</v>
      </c>
      <c r="K22" s="15">
        <v>8.6631016042780757</v>
      </c>
      <c r="L22" s="15">
        <v>5.8485639546115431</v>
      </c>
      <c r="M22" s="15">
        <v>20.496522887748824</v>
      </c>
      <c r="N22" s="15">
        <v>11046.594705360551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PT17</v>
      </c>
      <c r="E23" s="15">
        <f>VLOOKUP(G23,[1]NUTS_Europa!$A$2:$C$81,3,FALSE)</f>
        <v>294</v>
      </c>
      <c r="F23" s="15">
        <v>15</v>
      </c>
      <c r="G23" s="15">
        <v>39</v>
      </c>
      <c r="H23" s="15">
        <v>598647.76676386804</v>
      </c>
      <c r="I23" s="15">
        <v>8753975.5490240846</v>
      </c>
      <c r="J23" s="15">
        <v>119215.969</v>
      </c>
      <c r="K23" s="15">
        <v>43.529411764705884</v>
      </c>
      <c r="L23" s="15">
        <v>8.686507481626581</v>
      </c>
      <c r="M23" s="15">
        <v>5.5916487027971806</v>
      </c>
      <c r="N23" s="15">
        <v>3013.6173483101311</v>
      </c>
    </row>
    <row r="24" spans="2:14" s="15" customFormat="1" x14ac:dyDescent="0.25">
      <c r="B24" s="15" t="str">
        <f>VLOOKUP(F24,NUTS_Europa!$A$2:$C$81,2,FALSE)</f>
        <v>ES61</v>
      </c>
      <c r="C24" s="15">
        <f>VLOOKUP(F24,NUTS_Europa!$A$2:$C$81,3,FALSE)</f>
        <v>61</v>
      </c>
      <c r="D24" s="15" t="str">
        <f>VLOOKUP(G24,NUTS_Europa!$A$2:$C$81,2,FALSE)</f>
        <v>FRG0</v>
      </c>
      <c r="E24" s="15">
        <f>VLOOKUP(G24,NUTS_Europa!$A$2:$C$81,3,FALSE)</f>
        <v>282</v>
      </c>
      <c r="F24" s="15">
        <v>17</v>
      </c>
      <c r="G24" s="15">
        <v>22</v>
      </c>
      <c r="H24" s="15">
        <v>531110.39519082115</v>
      </c>
      <c r="I24" s="15">
        <v>966288.09400663688</v>
      </c>
      <c r="J24" s="15">
        <v>115262.5922</v>
      </c>
      <c r="K24" s="15">
        <v>56.247914438502676</v>
      </c>
      <c r="L24" s="15">
        <v>12.393449448873096</v>
      </c>
      <c r="M24" s="15">
        <v>1.6857842467341539</v>
      </c>
      <c r="N24" s="15">
        <v>816.51860628420002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FRI1</v>
      </c>
      <c r="E25" s="15">
        <f>VLOOKUP(G25,NUTS_Europa!$A$2:$C$81,3,FALSE)</f>
        <v>283</v>
      </c>
      <c r="F25" s="15">
        <v>17</v>
      </c>
      <c r="G25" s="15">
        <v>24</v>
      </c>
      <c r="H25" s="15">
        <v>1479295.8269654363</v>
      </c>
      <c r="I25" s="15">
        <v>906038.31565283076</v>
      </c>
      <c r="J25" s="15">
        <v>163029.68049999999</v>
      </c>
      <c r="K25" s="15">
        <v>54.862032085561502</v>
      </c>
      <c r="L25" s="15">
        <v>9.5855993091963541</v>
      </c>
      <c r="M25" s="15">
        <v>4.0800750890864563</v>
      </c>
      <c r="N25" s="15">
        <v>2266.668196275321</v>
      </c>
    </row>
    <row r="26" spans="2:14" s="15" customFormat="1" x14ac:dyDescent="0.25">
      <c r="B26" s="15" t="str">
        <f>VLOOKUP(F26,NUTS_Europa!$A$2:$C$81,2,FALSE)</f>
        <v>ES62</v>
      </c>
      <c r="C26" s="15">
        <f>VLOOKUP(F26,NUTS_Europa!$A$2:$C$81,3,FALSE)</f>
        <v>1064</v>
      </c>
      <c r="D26" s="15" t="str">
        <f>VLOOKUP(G26,NUTS_Europa!$A$2:$C$81,2,FALSE)</f>
        <v>FRG0</v>
      </c>
      <c r="E26" s="15">
        <f>VLOOKUP(G26,NUTS_Europa!$A$2:$C$81,3,FALSE)</f>
        <v>282</v>
      </c>
      <c r="F26" s="15">
        <v>18</v>
      </c>
      <c r="G26" s="15">
        <v>22</v>
      </c>
      <c r="H26" s="15">
        <v>508837.36785760877</v>
      </c>
      <c r="I26" s="15">
        <v>1061318.0226964266</v>
      </c>
      <c r="J26" s="15">
        <v>135416.16140000001</v>
      </c>
      <c r="K26" s="15">
        <v>67.220267379679143</v>
      </c>
      <c r="L26" s="15">
        <v>10.028960228621635</v>
      </c>
      <c r="M26" s="15">
        <v>1.7905905183819519</v>
      </c>
      <c r="N26" s="15">
        <v>816.51860628420002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FRH0</v>
      </c>
      <c r="E27" s="15">
        <f>VLOOKUP(G27,NUTS_Europa!$A$2:$C$81,3,FALSE)</f>
        <v>283</v>
      </c>
      <c r="F27" s="15">
        <v>18</v>
      </c>
      <c r="G27" s="15">
        <v>23</v>
      </c>
      <c r="H27" s="15">
        <v>1607732.1859628351</v>
      </c>
      <c r="I27" s="15">
        <v>1066580.257834773</v>
      </c>
      <c r="J27" s="15">
        <v>154854.3009</v>
      </c>
      <c r="K27" s="15">
        <v>75.969304812834224</v>
      </c>
      <c r="L27" s="15">
        <v>7.2211100889448936</v>
      </c>
      <c r="M27" s="15">
        <v>4.3710189094549161</v>
      </c>
      <c r="N27" s="15">
        <v>2266.668196275321</v>
      </c>
    </row>
    <row r="28" spans="2:14" s="15" customFormat="1" x14ac:dyDescent="0.25">
      <c r="B28" s="15" t="str">
        <f>VLOOKUP(F28,NUTS_Europa!$A$2:$C$81,2,FALSE)</f>
        <v>FRD2</v>
      </c>
      <c r="C28" s="15">
        <f>VLOOKUP(F28,NUTS_Europa!$A$2:$C$81,3,FALSE)</f>
        <v>269</v>
      </c>
      <c r="D28" s="15" t="str">
        <f>VLOOKUP(G28,NUTS_Europa!$A$2:$C$81,2,FALSE)</f>
        <v>FRI1</v>
      </c>
      <c r="E28" s="15">
        <f>VLOOKUP(G28,NUTS_Europa!$A$2:$C$81,3,FALSE)</f>
        <v>283</v>
      </c>
      <c r="F28" s="15">
        <v>20</v>
      </c>
      <c r="G28" s="15">
        <v>24</v>
      </c>
      <c r="H28" s="15">
        <v>894024.29670867429</v>
      </c>
      <c r="I28" s="15">
        <v>933907.4578460037</v>
      </c>
      <c r="J28" s="15">
        <v>114346.8514</v>
      </c>
      <c r="K28" s="15">
        <v>24.759358288770056</v>
      </c>
      <c r="L28" s="15">
        <v>11.564368177439787</v>
      </c>
      <c r="M28" s="15">
        <v>5.1360118300657271</v>
      </c>
      <c r="N28" s="15">
        <v>2266.668196275321</v>
      </c>
    </row>
    <row r="29" spans="2:14" s="15" customFormat="1" x14ac:dyDescent="0.25">
      <c r="B29" s="15" t="str">
        <f>VLOOKUP(F29,NUTS_Europa!$A$2:$C$81,2,FALSE)</f>
        <v>FRD2</v>
      </c>
      <c r="C29" s="15">
        <f>VLOOKUP(F29,NUTS_Europa!$A$2:$C$81,3,FALSE)</f>
        <v>269</v>
      </c>
      <c r="D29" s="15" t="str">
        <f>VLOOKUP(G29,NUTS_Europa!$A$2:$C$81,2,FALSE)</f>
        <v>FRI3</v>
      </c>
      <c r="E29" s="15">
        <f>VLOOKUP(G29,NUTS_Europa!$A$2:$C$81,3,FALSE)</f>
        <v>283</v>
      </c>
      <c r="F29" s="15">
        <v>20</v>
      </c>
      <c r="G29" s="15">
        <v>25</v>
      </c>
      <c r="H29" s="15">
        <v>535399.98803268</v>
      </c>
      <c r="I29" s="15">
        <v>933907.4578460037</v>
      </c>
      <c r="J29" s="15">
        <v>141512.31529999999</v>
      </c>
      <c r="K29" s="15">
        <v>24.759358288770056</v>
      </c>
      <c r="L29" s="15">
        <v>11.564368177439787</v>
      </c>
      <c r="M29" s="15">
        <v>5.1360118300657271</v>
      </c>
      <c r="N29" s="15">
        <v>2266.668196275321</v>
      </c>
    </row>
    <row r="30" spans="2:14" s="15" customFormat="1" x14ac:dyDescent="0.25">
      <c r="B30" s="15" t="str">
        <f>VLOOKUP(F30,NUTS_Europa!$A$2:$C$81,2,FALSE)</f>
        <v>FRE1</v>
      </c>
      <c r="C30" s="15">
        <f>VLOOKUP(F30,NUTS_Europa!$A$2:$C$81,3,FALSE)</f>
        <v>220</v>
      </c>
      <c r="D30" s="15" t="str">
        <f>VLOOKUP(G30,NUTS_Europa!$A$2:$C$81,2,FALSE)</f>
        <v>FRH0</v>
      </c>
      <c r="E30" s="15">
        <f>VLOOKUP(G30,NUTS_Europa!$A$2:$C$81,3,FALSE)</f>
        <v>283</v>
      </c>
      <c r="F30" s="15">
        <v>21</v>
      </c>
      <c r="G30" s="15">
        <v>23</v>
      </c>
      <c r="H30" s="15">
        <v>1209080.58692384</v>
      </c>
      <c r="I30" s="15">
        <v>781333.61984333117</v>
      </c>
      <c r="J30" s="15">
        <v>156784.57750000001</v>
      </c>
      <c r="K30" s="15">
        <v>32.191978609625671</v>
      </c>
      <c r="L30" s="15">
        <v>11.820841569417174</v>
      </c>
      <c r="M30" s="15">
        <v>4.6297027371169577</v>
      </c>
      <c r="N30" s="15">
        <v>2266.668196275321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FRI3</v>
      </c>
      <c r="E31" s="15">
        <f>VLOOKUP(G31,NUTS_Europa!$A$2:$C$81,3,FALSE)</f>
        <v>283</v>
      </c>
      <c r="F31" s="15">
        <v>21</v>
      </c>
      <c r="G31" s="15">
        <v>25</v>
      </c>
      <c r="H31" s="15">
        <v>659983.61637843773</v>
      </c>
      <c r="I31" s="15">
        <v>781333.61984333117</v>
      </c>
      <c r="J31" s="15">
        <v>117061.7148</v>
      </c>
      <c r="K31" s="15">
        <v>32.191978609625671</v>
      </c>
      <c r="L31" s="15">
        <v>11.820841569417174</v>
      </c>
      <c r="M31" s="15">
        <v>4.6297027371169577</v>
      </c>
      <c r="N31" s="15">
        <v>2266.668196275321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2293218.5310606766</v>
      </c>
      <c r="I32" s="15">
        <v>8942293.2257632557</v>
      </c>
      <c r="J32" s="15">
        <v>142841.86170000001</v>
      </c>
      <c r="K32" s="15">
        <v>82.55278074866311</v>
      </c>
      <c r="L32" s="15">
        <v>7.2033346937660934</v>
      </c>
      <c r="M32" s="15">
        <v>4.3710189094549161</v>
      </c>
      <c r="N32" s="15">
        <v>2266.668196275321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1559773.816340517</v>
      </c>
      <c r="I33" s="15">
        <v>8753975.5490240846</v>
      </c>
      <c r="J33" s="15">
        <v>137713.6226</v>
      </c>
      <c r="K33" s="15">
        <v>43.529411764705884</v>
      </c>
      <c r="L33" s="15">
        <v>8.686507481626581</v>
      </c>
      <c r="M33" s="15">
        <v>5.5916487027971806</v>
      </c>
      <c r="N33" s="15">
        <v>3013.6173483101311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1876744.1865411499</v>
      </c>
      <c r="I34" s="15">
        <v>933907.4578460037</v>
      </c>
      <c r="J34" s="15">
        <v>176841.96369999999</v>
      </c>
      <c r="K34" s="15">
        <v>24.759358288770056</v>
      </c>
      <c r="L34" s="15">
        <v>11.564368177439787</v>
      </c>
      <c r="M34" s="15">
        <v>5.1360118300657271</v>
      </c>
      <c r="N34" s="15">
        <v>2266.668196275321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NL12</v>
      </c>
      <c r="E35" s="15">
        <f>VLOOKUP(G35,[1]NUTS_Europa!$A$2:$C$81,3,FALSE)</f>
        <v>218</v>
      </c>
      <c r="F35" s="15">
        <v>27</v>
      </c>
      <c r="G35" s="15">
        <v>31</v>
      </c>
      <c r="H35" s="15">
        <v>2429762.7230673884</v>
      </c>
      <c r="I35" s="15">
        <v>1130761.7940683858</v>
      </c>
      <c r="J35" s="15">
        <v>145035.59770000001</v>
      </c>
      <c r="K35" s="15">
        <v>14.705882352941178</v>
      </c>
      <c r="L35" s="15">
        <v>11.956647903202324</v>
      </c>
      <c r="M35" s="15">
        <v>10.625905776675555</v>
      </c>
      <c r="N35" s="15">
        <v>5123.2788950523063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PT11</v>
      </c>
      <c r="E36" s="15">
        <f>VLOOKUP(G36,[1]NUTS_Europa!$A$2:$C$81,3,FALSE)</f>
        <v>111</v>
      </c>
      <c r="F36" s="15">
        <v>29</v>
      </c>
      <c r="G36" s="15">
        <v>36</v>
      </c>
      <c r="H36" s="15">
        <v>1415900.7575524461</v>
      </c>
      <c r="I36" s="15">
        <v>1109281.8255849762</v>
      </c>
      <c r="J36" s="15">
        <v>114346.8514</v>
      </c>
      <c r="K36" s="15">
        <v>42.618716577540113</v>
      </c>
      <c r="L36" s="15">
        <v>13.377294578996578</v>
      </c>
      <c r="M36" s="15">
        <v>6.1956885610944923</v>
      </c>
      <c r="N36" s="15">
        <v>2825.2662665986036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PT16</v>
      </c>
      <c r="E37" s="15">
        <f>VLOOKUP(G37,[1]NUTS_Europa!$A$2:$C$81,3,FALSE)</f>
        <v>111</v>
      </c>
      <c r="F37" s="15">
        <v>29</v>
      </c>
      <c r="G37" s="15">
        <v>38</v>
      </c>
      <c r="H37" s="15">
        <v>1323161.3923513468</v>
      </c>
      <c r="I37" s="15">
        <v>1109281.8255849762</v>
      </c>
      <c r="J37" s="15">
        <v>141734.02660000001</v>
      </c>
      <c r="K37" s="15">
        <v>42.618716577540113</v>
      </c>
      <c r="L37" s="15">
        <v>13.377294578996578</v>
      </c>
      <c r="M37" s="15">
        <v>6.1956885610944923</v>
      </c>
      <c r="N37" s="15">
        <v>2825.2662665986036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ES62</v>
      </c>
      <c r="E38" s="15">
        <f>VLOOKUP(G38,[1]NUTS_Europa!$A$2:$C$81,3,FALSE)</f>
        <v>462</v>
      </c>
      <c r="F38" s="15">
        <v>30</v>
      </c>
      <c r="G38" s="15">
        <v>58</v>
      </c>
      <c r="H38" s="15">
        <v>2332433.1777040577</v>
      </c>
      <c r="I38" s="15">
        <v>8876626.0734543074</v>
      </c>
      <c r="J38" s="15">
        <v>135416.16140000001</v>
      </c>
      <c r="K38" s="15">
        <v>91.445989304812841</v>
      </c>
      <c r="L38" s="15">
        <v>10.350153662516734</v>
      </c>
      <c r="M38" s="15">
        <v>2.0716137367621368</v>
      </c>
      <c r="N38" s="15">
        <v>944.66665814177304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FRD2</v>
      </c>
      <c r="E39" s="15">
        <f>VLOOKUP(G39,[1]NUTS_Europa!$A$2:$C$81,3,FALSE)</f>
        <v>271</v>
      </c>
      <c r="F39" s="15">
        <v>30</v>
      </c>
      <c r="G39" s="15">
        <v>60</v>
      </c>
      <c r="H39" s="15">
        <v>754350.38678739034</v>
      </c>
      <c r="I39" s="15">
        <v>11175351.3437519</v>
      </c>
      <c r="J39" s="15">
        <v>199597.76430000001</v>
      </c>
      <c r="K39" s="15">
        <v>149.572192513369</v>
      </c>
      <c r="L39" s="15">
        <v>12.913565791408526</v>
      </c>
      <c r="M39" s="15">
        <v>0.87940340046319565</v>
      </c>
      <c r="N39" s="15">
        <v>347.52790767179999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2539280.9657126791</v>
      </c>
      <c r="I40" s="15">
        <v>1277913.7565537994</v>
      </c>
      <c r="J40" s="15">
        <v>114346.8514</v>
      </c>
      <c r="K40" s="15">
        <v>62.340106951871661</v>
      </c>
      <c r="L40" s="15">
        <v>10.150341561752169</v>
      </c>
      <c r="M40" s="15">
        <v>15.533362054224337</v>
      </c>
      <c r="N40" s="15">
        <v>7083.2940335706926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2037061.2521444503</v>
      </c>
      <c r="I41" s="15">
        <v>1277913.7565537994</v>
      </c>
      <c r="J41" s="15">
        <v>137713.6226</v>
      </c>
      <c r="K41" s="15">
        <v>62.340106951871661</v>
      </c>
      <c r="L41" s="15">
        <v>10.150341561752169</v>
      </c>
      <c r="M41" s="15">
        <v>15.533362054224337</v>
      </c>
      <c r="N41" s="15">
        <v>7083.2940335706926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PT11</v>
      </c>
      <c r="E42" s="15">
        <f>VLOOKUP(G42,[1]NUTS_Europa!$A$2:$C$81,3,FALSE)</f>
        <v>111</v>
      </c>
      <c r="F42" s="15">
        <v>34</v>
      </c>
      <c r="G42" s="15">
        <v>36</v>
      </c>
      <c r="H42" s="15">
        <v>1173184.217885047</v>
      </c>
      <c r="I42" s="15">
        <v>1183600.8682900062</v>
      </c>
      <c r="J42" s="15">
        <v>176841.96369999999</v>
      </c>
      <c r="K42" s="15">
        <v>51.54117647058824</v>
      </c>
      <c r="L42" s="15">
        <v>11.480485821714588</v>
      </c>
      <c r="M42" s="15">
        <v>6.1956885610944923</v>
      </c>
      <c r="N42" s="15">
        <v>2825.2662665986036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PT16</v>
      </c>
      <c r="E43" s="15">
        <f>VLOOKUP(G43,[1]NUTS_Europa!$A$2:$C$81,3,FALSE)</f>
        <v>111</v>
      </c>
      <c r="F43" s="15">
        <v>34</v>
      </c>
      <c r="G43" s="15">
        <v>38</v>
      </c>
      <c r="H43" s="15">
        <v>1080444.8526839479</v>
      </c>
      <c r="I43" s="15">
        <v>1183600.8682900062</v>
      </c>
      <c r="J43" s="15">
        <v>199058.85829999999</v>
      </c>
      <c r="K43" s="15">
        <v>51.54117647058824</v>
      </c>
      <c r="L43" s="15">
        <v>11.480485821714588</v>
      </c>
      <c r="M43" s="15">
        <v>6.1956885610944923</v>
      </c>
      <c r="N43" s="15">
        <v>2825.2662665986036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2755501.6174101909</v>
      </c>
      <c r="I44" s="15">
        <v>1157616.5769644198</v>
      </c>
      <c r="J44" s="15">
        <v>142392.87169999999</v>
      </c>
      <c r="K44" s="15">
        <v>62.340481283422463</v>
      </c>
      <c r="L44" s="15">
        <v>9.7427485097741933</v>
      </c>
      <c r="M44" s="15">
        <v>15.533362054224337</v>
      </c>
      <c r="N44" s="15">
        <v>7083.2940335706926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2253281.9038419616</v>
      </c>
      <c r="I45" s="15">
        <v>1157616.5769644198</v>
      </c>
      <c r="J45" s="15">
        <v>120437.3524</v>
      </c>
      <c r="K45" s="15">
        <v>62.340481283422463</v>
      </c>
      <c r="L45" s="15">
        <v>9.7427485097741933</v>
      </c>
      <c r="M45" s="15">
        <v>15.533362054224337</v>
      </c>
      <c r="N45" s="15">
        <v>7083.2940335706926</v>
      </c>
    </row>
    <row r="46" spans="2:14" s="15" customFormat="1" x14ac:dyDescent="0.25">
      <c r="B46" s="15" t="str">
        <f>VLOOKUP(F46,NUTS_Europa!$A$2:$C$81,2,FALSE)</f>
        <v>BE21</v>
      </c>
      <c r="C46" s="15">
        <f>VLOOKUP(F46,NUTS_Europa!$A$2:$C$81,3,FALSE)</f>
        <v>250</v>
      </c>
      <c r="D46" s="15" t="str">
        <f>VLOOKUP(G46,NUTS_Europa!$A$2:$C$81,2,FALSE)</f>
        <v>FRH0</v>
      </c>
      <c r="E46" s="15">
        <f>VLOOKUP(G46,NUTS_Europa!$A$2:$C$81,3,FALSE)</f>
        <v>282</v>
      </c>
      <c r="F46" s="15">
        <v>41</v>
      </c>
      <c r="G46" s="15">
        <v>63</v>
      </c>
      <c r="H46" s="15">
        <v>337918.79834132351</v>
      </c>
      <c r="I46" s="15">
        <v>977795.409171907</v>
      </c>
      <c r="J46" s="15">
        <v>123614.25509999999</v>
      </c>
      <c r="K46" s="15">
        <v>19.411764705882355</v>
      </c>
      <c r="L46" s="15">
        <v>12.475409559834539</v>
      </c>
      <c r="M46" s="15">
        <v>2.0661628118392996</v>
      </c>
      <c r="N46" s="15">
        <v>816.51860628420002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FRI3</v>
      </c>
      <c r="E47" s="15">
        <f>VLOOKUP(G47,NUTS_Europa!$A$2:$C$81,3,FALSE)</f>
        <v>282</v>
      </c>
      <c r="F47" s="15">
        <v>41</v>
      </c>
      <c r="G47" s="15">
        <v>65</v>
      </c>
      <c r="H47" s="15">
        <v>489083.3374785363</v>
      </c>
      <c r="I47" s="15">
        <v>977795.409171907</v>
      </c>
      <c r="J47" s="15">
        <v>119215.969</v>
      </c>
      <c r="K47" s="15">
        <v>19.411764705882355</v>
      </c>
      <c r="L47" s="15">
        <v>12.475409559834539</v>
      </c>
      <c r="M47" s="15">
        <v>2.0661628118392996</v>
      </c>
      <c r="N47" s="15">
        <v>816.51860628420002</v>
      </c>
    </row>
    <row r="48" spans="2:14" s="15" customFormat="1" x14ac:dyDescent="0.25">
      <c r="B48" s="15" t="str">
        <f>VLOOKUP(F48,[1]NUTS_Europa!$A$2:$C$81,2,FALSE)</f>
        <v>BE23</v>
      </c>
      <c r="C48" s="15">
        <f>VLOOKUP(F48,[1]NUTS_Europa!$A$2:$C$81,3,FALSE)</f>
        <v>220</v>
      </c>
      <c r="D48" s="15" t="str">
        <f>VLOOKUP(G48,[1]NUTS_Europa!$A$2:$C$81,2,FALSE)</f>
        <v>NL11</v>
      </c>
      <c r="E48" s="15">
        <f>VLOOKUP(G48,[1]NUTS_Europa!$A$2:$C$81,3,FALSE)</f>
        <v>218</v>
      </c>
      <c r="F48" s="15">
        <v>42</v>
      </c>
      <c r="G48" s="15">
        <v>70</v>
      </c>
      <c r="H48" s="15">
        <v>1792379.7313013093</v>
      </c>
      <c r="I48" s="15">
        <v>878980.87070956209</v>
      </c>
      <c r="J48" s="15">
        <v>117061.7148</v>
      </c>
      <c r="K48" s="15">
        <v>6.6844919786096257</v>
      </c>
      <c r="L48" s="15">
        <v>12.213121295179711</v>
      </c>
      <c r="M48" s="15">
        <v>9.4815112444100862</v>
      </c>
      <c r="N48" s="15">
        <v>5123.2788950523063</v>
      </c>
    </row>
    <row r="49" spans="2:14" s="15" customFormat="1" x14ac:dyDescent="0.25">
      <c r="B49" s="15" t="str">
        <f>VLOOKUP(F49,[1]NUTS_Europa!$A$2:$C$81,2,FALSE)</f>
        <v>BE23</v>
      </c>
      <c r="C49" s="15">
        <f>VLOOKUP(F49,[1]NUTS_Europa!$A$2:$C$81,3,FALSE)</f>
        <v>220</v>
      </c>
      <c r="D49" s="15" t="str">
        <f>VLOOKUP(G49,[1]NUTS_Europa!$A$2:$C$81,2,FALSE)</f>
        <v>NL41</v>
      </c>
      <c r="E49" s="15">
        <f>VLOOKUP(G49,[1]NUTS_Europa!$A$2:$C$81,3,FALSE)</f>
        <v>218</v>
      </c>
      <c r="F49" s="15">
        <v>42</v>
      </c>
      <c r="G49" s="15">
        <v>75</v>
      </c>
      <c r="H49" s="15">
        <v>1435855.8762735145</v>
      </c>
      <c r="I49" s="15">
        <v>878980.87070956209</v>
      </c>
      <c r="J49" s="15">
        <v>118487.9544</v>
      </c>
      <c r="K49" s="15">
        <v>6.6844919786096257</v>
      </c>
      <c r="L49" s="15">
        <v>12.213121295179711</v>
      </c>
      <c r="M49" s="15">
        <v>9.4815112444100862</v>
      </c>
      <c r="N49" s="15">
        <v>5123.2788950523063</v>
      </c>
    </row>
    <row r="50" spans="2:14" s="15" customFormat="1" x14ac:dyDescent="0.25">
      <c r="B50" s="15" t="str">
        <f>VLOOKUP(F50,[1]NUTS_Europa!$A$2:$C$81,2,FALSE)</f>
        <v>BE25</v>
      </c>
      <c r="C50" s="15">
        <f>VLOOKUP(F50,[1]NUTS_Europa!$A$2:$C$81,3,FALSE)</f>
        <v>220</v>
      </c>
      <c r="D50" s="15" t="str">
        <f>VLOOKUP(G50,[1]NUTS_Europa!$A$2:$C$81,2,FALSE)</f>
        <v>NL11</v>
      </c>
      <c r="E50" s="15">
        <f>VLOOKUP(G50,[1]NUTS_Europa!$A$2:$C$81,3,FALSE)</f>
        <v>218</v>
      </c>
      <c r="F50" s="15">
        <v>43</v>
      </c>
      <c r="G50" s="15">
        <v>70</v>
      </c>
      <c r="H50" s="15">
        <v>1598646.0138522433</v>
      </c>
      <c r="I50" s="15">
        <v>878980.87070956209</v>
      </c>
      <c r="J50" s="15">
        <v>156784.57750000001</v>
      </c>
      <c r="K50" s="15">
        <v>6.6844919786096257</v>
      </c>
      <c r="L50" s="15">
        <v>12.213121295179711</v>
      </c>
      <c r="M50" s="15">
        <v>9.4815112444100862</v>
      </c>
      <c r="N50" s="15">
        <v>5123.2788950523063</v>
      </c>
    </row>
    <row r="51" spans="2:14" s="15" customFormat="1" x14ac:dyDescent="0.25">
      <c r="B51" s="15" t="str">
        <f>VLOOKUP(F51,[1]NUTS_Europa!$A$2:$C$81,2,FALSE)</f>
        <v>BE25</v>
      </c>
      <c r="C51" s="15">
        <f>VLOOKUP(F51,[1]NUTS_Europa!$A$2:$C$81,3,FALSE)</f>
        <v>220</v>
      </c>
      <c r="D51" s="15" t="str">
        <f>VLOOKUP(G51,[1]NUTS_Europa!$A$2:$C$81,2,FALSE)</f>
        <v>PT18</v>
      </c>
      <c r="E51" s="15">
        <f>VLOOKUP(G51,[1]NUTS_Europa!$A$2:$C$81,3,FALSE)</f>
        <v>61</v>
      </c>
      <c r="F51" s="15">
        <v>43</v>
      </c>
      <c r="G51" s="15">
        <v>80</v>
      </c>
      <c r="H51" s="15">
        <v>11970100.637800986</v>
      </c>
      <c r="I51" s="15">
        <v>1048616.6922672186</v>
      </c>
      <c r="J51" s="15">
        <v>117768.50930000001</v>
      </c>
      <c r="K51" s="15">
        <v>72.388770053475938</v>
      </c>
      <c r="L51" s="15">
        <v>12.830560050514084</v>
      </c>
      <c r="M51" s="15">
        <v>33.064731885307744</v>
      </c>
      <c r="N51" s="15">
        <v>17957.973993248655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1637324.9408411267</v>
      </c>
      <c r="I52" s="15">
        <v>1088596.2790621943</v>
      </c>
      <c r="J52" s="15">
        <v>120125.8052</v>
      </c>
      <c r="K52" s="15">
        <v>56.045454545454547</v>
      </c>
      <c r="L52" s="15">
        <v>14.647858875752316</v>
      </c>
      <c r="M52" s="15">
        <v>6.5539446670311152</v>
      </c>
      <c r="N52" s="15">
        <v>2988.6329176051727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2630115.9211074715</v>
      </c>
      <c r="I53" s="15">
        <v>1088596.2790621943</v>
      </c>
      <c r="J53" s="15">
        <v>122072.6309</v>
      </c>
      <c r="K53" s="15">
        <v>56.045454545454547</v>
      </c>
      <c r="L53" s="15">
        <v>14.647858875752316</v>
      </c>
      <c r="M53" s="15">
        <v>6.5539446670311152</v>
      </c>
      <c r="N53" s="15">
        <v>2988.6329176051727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ES62</v>
      </c>
      <c r="E54" s="15">
        <f>VLOOKUP(G54,[1]NUTS_Europa!$A$2:$C$81,3,FALSE)</f>
        <v>462</v>
      </c>
      <c r="F54" s="15">
        <v>45</v>
      </c>
      <c r="G54" s="15">
        <v>58</v>
      </c>
      <c r="H54" s="15">
        <v>2323750.7464490766</v>
      </c>
      <c r="I54" s="15">
        <v>8876626.0734543074</v>
      </c>
      <c r="J54" s="15">
        <v>114346.8514</v>
      </c>
      <c r="K54" s="15">
        <v>91.445989304812841</v>
      </c>
      <c r="L54" s="15">
        <v>10.350153662516734</v>
      </c>
      <c r="M54" s="15">
        <v>2.0716137367621368</v>
      </c>
      <c r="N54" s="15">
        <v>944.66665814177304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FRF2</v>
      </c>
      <c r="E55" s="15">
        <f>VLOOKUP(G55,[1]NUTS_Europa!$A$2:$C$81,3,FALSE)</f>
        <v>235</v>
      </c>
      <c r="F55" s="15">
        <v>45</v>
      </c>
      <c r="G55" s="15">
        <v>67</v>
      </c>
      <c r="H55" s="15">
        <v>4134645.5382253225</v>
      </c>
      <c r="I55" s="15">
        <v>8950988.714821035</v>
      </c>
      <c r="J55" s="15">
        <v>145035.59770000001</v>
      </c>
      <c r="K55" s="15">
        <v>19.086096256684495</v>
      </c>
      <c r="L55" s="15">
        <v>11.11222483046782</v>
      </c>
      <c r="M55" s="15">
        <v>3.8791618889097474</v>
      </c>
      <c r="N55" s="15">
        <v>1766.281889669362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37151.401480135915</v>
      </c>
      <c r="I56" s="15">
        <v>11650137.632982492</v>
      </c>
      <c r="J56" s="15">
        <v>127001.217</v>
      </c>
      <c r="K56" s="15">
        <v>53.793582887700538</v>
      </c>
      <c r="L56" s="15">
        <v>14.413819986009628</v>
      </c>
      <c r="M56" s="15">
        <v>3.4230927462164648E-2</v>
      </c>
      <c r="N56" s="15">
        <v>15.609481283570693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43894.338376568929</v>
      </c>
      <c r="I57" s="15">
        <v>11650137.632982492</v>
      </c>
      <c r="J57" s="15">
        <v>117768.50930000001</v>
      </c>
      <c r="K57" s="15">
        <v>53.793582887700538</v>
      </c>
      <c r="L57" s="15">
        <v>14.413819986009628</v>
      </c>
      <c r="M57" s="15">
        <v>3.4230927462164648E-2</v>
      </c>
      <c r="N57" s="15">
        <v>15.609481283570693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FRD2</v>
      </c>
      <c r="E58" s="15">
        <f>VLOOKUP(G58,[1]NUTS_Europa!$A$2:$C$81,3,FALSE)</f>
        <v>271</v>
      </c>
      <c r="F58" s="15">
        <v>47</v>
      </c>
      <c r="G58" s="15">
        <v>60</v>
      </c>
      <c r="H58" s="15">
        <v>758000.81992957485</v>
      </c>
      <c r="I58" s="15">
        <v>11175351.3437519</v>
      </c>
      <c r="J58" s="15">
        <v>126450.71709999999</v>
      </c>
      <c r="K58" s="15">
        <v>149.572192513369</v>
      </c>
      <c r="L58" s="15">
        <v>12.913565791408526</v>
      </c>
      <c r="M58" s="15">
        <v>0.87940340046319565</v>
      </c>
      <c r="N58" s="15">
        <v>347.52790767179999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FRI1</v>
      </c>
      <c r="E59" s="15">
        <f>VLOOKUP(G59,[1]NUTS_Europa!$A$2:$C$81,3,FALSE)</f>
        <v>275</v>
      </c>
      <c r="F59" s="15">
        <v>47</v>
      </c>
      <c r="G59" s="15">
        <v>64</v>
      </c>
      <c r="H59" s="15">
        <v>543603.4963275491</v>
      </c>
      <c r="I59" s="15">
        <v>11514091.944787649</v>
      </c>
      <c r="J59" s="15">
        <v>154854.3009</v>
      </c>
      <c r="K59" s="15">
        <v>63.63636363636364</v>
      </c>
      <c r="L59" s="15">
        <v>14.168836270198138</v>
      </c>
      <c r="M59" s="15">
        <v>0.5251031662869744</v>
      </c>
      <c r="N59" s="15">
        <v>207.51341715921288</v>
      </c>
    </row>
    <row r="60" spans="2:14" s="15" customFormat="1" x14ac:dyDescent="0.25">
      <c r="B60" s="15" t="str">
        <f>VLOOKUP(F60,NUTS_Europa!$A$2:$C$81,2,FALSE)</f>
        <v>DE94</v>
      </c>
      <c r="C60" s="15">
        <f>VLOOKUP(F60,NUTS_Europa!$A$2:$C$81,3,FALSE)</f>
        <v>1069</v>
      </c>
      <c r="D60" s="15" t="str">
        <f>VLOOKUP(G60,NUTS_Europa!$A$2:$C$81,2,FALSE)</f>
        <v>ES12</v>
      </c>
      <c r="E60" s="15">
        <f>VLOOKUP(G60,NUTS_Europa!$A$2:$C$81,3,FALSE)</f>
        <v>163</v>
      </c>
      <c r="F60" s="15">
        <v>48</v>
      </c>
      <c r="G60" s="15">
        <v>52</v>
      </c>
      <c r="H60" s="15">
        <v>1825680.5418402753</v>
      </c>
      <c r="I60" s="15">
        <v>1088596.2790621943</v>
      </c>
      <c r="J60" s="15">
        <v>123614.25509999999</v>
      </c>
      <c r="K60" s="15">
        <v>56.045454545454547</v>
      </c>
      <c r="L60" s="15">
        <v>14.647858875752316</v>
      </c>
      <c r="M60" s="15">
        <v>6.5539446670311152</v>
      </c>
      <c r="N60" s="15">
        <v>2988.6329176051727</v>
      </c>
    </row>
    <row r="61" spans="2:14" s="15" customFormat="1" x14ac:dyDescent="0.25">
      <c r="B61" s="15" t="str">
        <f>VLOOKUP(F61,NUTS_Europa!$A$2:$C$81,2,FALSE)</f>
        <v>DE94</v>
      </c>
      <c r="C61" s="15">
        <f>VLOOKUP(F61,NUTS_Europa!$A$2:$C$81,3,FALSE)</f>
        <v>1069</v>
      </c>
      <c r="D61" s="15" t="str">
        <f>VLOOKUP(G61,NUTS_Europa!$A$2:$C$81,2,FALSE)</f>
        <v>FRG0</v>
      </c>
      <c r="E61" s="15">
        <f>VLOOKUP(G61,NUTS_Europa!$A$2:$C$81,3,FALSE)</f>
        <v>283</v>
      </c>
      <c r="F61" s="15">
        <v>48</v>
      </c>
      <c r="G61" s="15">
        <v>62</v>
      </c>
      <c r="H61" s="15">
        <v>1199347.0159223631</v>
      </c>
      <c r="I61" s="15">
        <v>959416.1023122574</v>
      </c>
      <c r="J61" s="15">
        <v>144185.261</v>
      </c>
      <c r="K61" s="15">
        <v>51.223529411764709</v>
      </c>
      <c r="L61" s="15">
        <v>9.004758367614377</v>
      </c>
      <c r="M61" s="15">
        <v>4.3710189094549161</v>
      </c>
      <c r="N61" s="15">
        <v>2266.668196275321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35942.181793541546</v>
      </c>
      <c r="I62" s="15">
        <v>11650137.632982492</v>
      </c>
      <c r="J62" s="15">
        <v>176841.96369999999</v>
      </c>
      <c r="K62" s="15">
        <v>53.793582887700538</v>
      </c>
      <c r="L62" s="15">
        <v>14.413819986009628</v>
      </c>
      <c r="M62" s="15">
        <v>3.4230927462164648E-2</v>
      </c>
      <c r="N62" s="15">
        <v>15.609481283570693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42685.118689974559</v>
      </c>
      <c r="I63" s="15">
        <v>11650137.632982492</v>
      </c>
      <c r="J63" s="15">
        <v>199058.85829999999</v>
      </c>
      <c r="K63" s="15">
        <v>53.793582887700538</v>
      </c>
      <c r="L63" s="15">
        <v>14.413819986009628</v>
      </c>
      <c r="M63" s="15">
        <v>3.4230927462164648E-2</v>
      </c>
      <c r="N63" s="15">
        <v>15.609481283570693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FRE1</v>
      </c>
      <c r="E64" s="15">
        <f>VLOOKUP(G64,[1]NUTS_Europa!$A$2:$C$81,3,FALSE)</f>
        <v>235</v>
      </c>
      <c r="F64" s="15">
        <v>50</v>
      </c>
      <c r="G64" s="15">
        <v>61</v>
      </c>
      <c r="H64" s="15">
        <v>3468128.1162108732</v>
      </c>
      <c r="I64" s="15">
        <v>8950988.714821035</v>
      </c>
      <c r="J64" s="15">
        <v>163171.4883</v>
      </c>
      <c r="K64" s="15">
        <v>19.086096256684495</v>
      </c>
      <c r="L64" s="15">
        <v>11.11222483046782</v>
      </c>
      <c r="M64" s="15">
        <v>3.8791618889097474</v>
      </c>
      <c r="N64" s="15">
        <v>1766.281889669362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FRF2</v>
      </c>
      <c r="E65" s="15">
        <f>VLOOKUP(G65,[1]NUTS_Europa!$A$2:$C$81,3,FALSE)</f>
        <v>235</v>
      </c>
      <c r="F65" s="15">
        <v>50</v>
      </c>
      <c r="G65" s="15">
        <v>67</v>
      </c>
      <c r="H65" s="15">
        <v>4044199.5415010238</v>
      </c>
      <c r="I65" s="15">
        <v>8950988.714821035</v>
      </c>
      <c r="J65" s="15">
        <v>142392.87169999999</v>
      </c>
      <c r="K65" s="15">
        <v>19.086096256684495</v>
      </c>
      <c r="L65" s="15">
        <v>11.11222483046782</v>
      </c>
      <c r="M65" s="15">
        <v>3.8791618889097474</v>
      </c>
      <c r="N65" s="15">
        <v>1766.281889669362</v>
      </c>
    </row>
    <row r="66" spans="2:14" s="15" customFormat="1" x14ac:dyDescent="0.25">
      <c r="B66" s="15" t="str">
        <f>VLOOKUP(F66,[1]NUTS_Europa!$A$2:$C$81,2,FALSE)</f>
        <v>ES21</v>
      </c>
      <c r="C66" s="15">
        <f>VLOOKUP(F66,[1]NUTS_Europa!$A$2:$C$81,3,FALSE)</f>
        <v>1063</v>
      </c>
      <c r="D66" s="15" t="str">
        <f>VLOOKUP(G66,[1]NUTS_Europa!$A$2:$C$81,2,FALSE)</f>
        <v>FRI1</v>
      </c>
      <c r="E66" s="15">
        <f>VLOOKUP(G66,[1]NUTS_Europa!$A$2:$C$81,3,FALSE)</f>
        <v>275</v>
      </c>
      <c r="F66" s="15">
        <v>54</v>
      </c>
      <c r="G66" s="15">
        <v>64</v>
      </c>
      <c r="H66" s="15">
        <v>269500.82595469052</v>
      </c>
      <c r="I66" s="15">
        <v>8983767.0011651777</v>
      </c>
      <c r="J66" s="15">
        <v>137713.6226</v>
      </c>
      <c r="K66" s="15">
        <v>84.81283422459893</v>
      </c>
      <c r="L66" s="15">
        <v>9.8096021446675774</v>
      </c>
      <c r="M66" s="15">
        <v>0.45506808337567128</v>
      </c>
      <c r="N66" s="15">
        <v>207.51341715921288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FRI2</v>
      </c>
      <c r="E67" s="15">
        <f>VLOOKUP(G67,[1]NUTS_Europa!$A$2:$C$81,3,FALSE)</f>
        <v>275</v>
      </c>
      <c r="F67" s="15">
        <v>54</v>
      </c>
      <c r="G67" s="15">
        <v>69</v>
      </c>
      <c r="H67" s="15">
        <v>233535.43054632435</v>
      </c>
      <c r="I67" s="15">
        <v>8983767.0011651777</v>
      </c>
      <c r="J67" s="15">
        <v>199058.85829999999</v>
      </c>
      <c r="K67" s="15">
        <v>84.81283422459893</v>
      </c>
      <c r="L67" s="15">
        <v>9.8096021446675774</v>
      </c>
      <c r="M67" s="15">
        <v>0.45506808337567128</v>
      </c>
      <c r="N67" s="15">
        <v>207.51341715921288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ES61</v>
      </c>
      <c r="E68" s="15">
        <f>VLOOKUP(G68,NUTS_Europa!$A$2:$C$81,3,FALSE)</f>
        <v>297</v>
      </c>
      <c r="F68" s="15">
        <v>55</v>
      </c>
      <c r="G68" s="15">
        <v>57</v>
      </c>
      <c r="H68" s="15">
        <v>732431.95805025287</v>
      </c>
      <c r="I68" s="15">
        <v>732418.48425896734</v>
      </c>
      <c r="J68" s="15">
        <v>117061.7148</v>
      </c>
      <c r="K68" s="15">
        <v>24.759358288770056</v>
      </c>
      <c r="L68" s="15">
        <v>8.4563925714516213</v>
      </c>
      <c r="M68" s="15">
        <v>1.6211480305029373</v>
      </c>
      <c r="N68" s="15">
        <v>873.71723235376157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FRI3</v>
      </c>
      <c r="E69" s="15">
        <f>VLOOKUP(G69,NUTS_Europa!$A$2:$C$81,3,FALSE)</f>
        <v>282</v>
      </c>
      <c r="F69" s="15">
        <v>55</v>
      </c>
      <c r="G69" s="15">
        <v>65</v>
      </c>
      <c r="H69" s="15">
        <v>724327.24279789079</v>
      </c>
      <c r="I69" s="15">
        <v>1061318.0226964266</v>
      </c>
      <c r="J69" s="15">
        <v>117768.50930000001</v>
      </c>
      <c r="K69" s="15">
        <v>67.220267379679143</v>
      </c>
      <c r="L69" s="15">
        <v>10.028960228621635</v>
      </c>
      <c r="M69" s="15">
        <v>1.7905905183819519</v>
      </c>
      <c r="N69" s="15">
        <v>816.51860628420002</v>
      </c>
    </row>
    <row r="70" spans="2:14" s="15" customFormat="1" x14ac:dyDescent="0.25">
      <c r="B70" s="15" t="str">
        <f>VLOOKUP(F70,NUTS_Europa!$A$2:$C$81,2,FALSE)</f>
        <v>ES52</v>
      </c>
      <c r="C70" s="15">
        <f>VLOOKUP(F70,NUTS_Europa!$A$2:$C$81,3,FALSE)</f>
        <v>1063</v>
      </c>
      <c r="D70" s="15" t="str">
        <f>VLOOKUP(G70,NUTS_Europa!$A$2:$C$81,2,FALSE)</f>
        <v>ES61</v>
      </c>
      <c r="E70" s="15">
        <f>VLOOKUP(G70,NUTS_Europa!$A$2:$C$81,3,FALSE)</f>
        <v>297</v>
      </c>
      <c r="F70" s="15">
        <v>56</v>
      </c>
      <c r="G70" s="15">
        <v>57</v>
      </c>
      <c r="H70" s="15">
        <v>742909.06857852987</v>
      </c>
      <c r="I70" s="15">
        <v>8612427.782655444</v>
      </c>
      <c r="J70" s="15">
        <v>176841.96369999999</v>
      </c>
      <c r="K70" s="15">
        <v>31.336898395721928</v>
      </c>
      <c r="L70" s="15">
        <v>8.438617176272821</v>
      </c>
      <c r="M70" s="15">
        <v>1.6211480305029373</v>
      </c>
      <c r="N70" s="15">
        <v>873.71723235376157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FRH0</v>
      </c>
      <c r="E71" s="15">
        <f>VLOOKUP(G71,NUTS_Europa!$A$2:$C$81,3,FALSE)</f>
        <v>282</v>
      </c>
      <c r="F71" s="15">
        <v>56</v>
      </c>
      <c r="G71" s="15">
        <v>63</v>
      </c>
      <c r="H71" s="15">
        <v>583920.58493890194</v>
      </c>
      <c r="I71" s="15">
        <v>8977821.8663530964</v>
      </c>
      <c r="J71" s="15">
        <v>163029.68049999999</v>
      </c>
      <c r="K71" s="15">
        <v>78.609625668449198</v>
      </c>
      <c r="L71" s="15">
        <v>10.011184833442835</v>
      </c>
      <c r="M71" s="15">
        <v>1.7905905183819519</v>
      </c>
      <c r="N71" s="15">
        <v>816.51860628420002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1120805.8097469378</v>
      </c>
      <c r="I72" s="15">
        <v>933907.4578460037</v>
      </c>
      <c r="J72" s="15">
        <v>159445.52859999999</v>
      </c>
      <c r="K72" s="15">
        <v>24.759358288770056</v>
      </c>
      <c r="L72" s="15">
        <v>11.564368177439787</v>
      </c>
      <c r="M72" s="15">
        <v>5.1360118300657271</v>
      </c>
      <c r="N72" s="15">
        <v>2266.668196275321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2714667.7030674</v>
      </c>
      <c r="I73" s="15">
        <v>1080582.529056442</v>
      </c>
      <c r="J73" s="15">
        <v>145277.79319999999</v>
      </c>
      <c r="K73" s="15">
        <v>32.512834224598933</v>
      </c>
      <c r="L73" s="15">
        <v>17.207468685577727</v>
      </c>
      <c r="M73" s="15">
        <v>7.5625982617783754</v>
      </c>
      <c r="N73" s="15">
        <v>2988.6329176051727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FRI2</v>
      </c>
      <c r="E74" s="15">
        <f>VLOOKUP(G74,[1]NUTS_Europa!$A$2:$C$81,3,FALSE)</f>
        <v>275</v>
      </c>
      <c r="F74" s="15">
        <v>66</v>
      </c>
      <c r="G74" s="15">
        <v>69</v>
      </c>
      <c r="H74" s="15">
        <v>163774.95936915273</v>
      </c>
      <c r="I74" s="15">
        <v>1208109.9761091261</v>
      </c>
      <c r="J74" s="15">
        <v>199058.85829999999</v>
      </c>
      <c r="K74" s="15">
        <v>95.18716577540107</v>
      </c>
      <c r="L74" s="15">
        <v>9.8273775398463776</v>
      </c>
      <c r="M74" s="15">
        <v>0.45506808337567128</v>
      </c>
      <c r="N74" s="15">
        <v>207.51341715921288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811588.11814980663</v>
      </c>
      <c r="I75" s="15">
        <v>732418.48425896734</v>
      </c>
      <c r="J75" s="15">
        <v>192445.7181</v>
      </c>
      <c r="K75" s="15">
        <v>24.759358288770056</v>
      </c>
      <c r="L75" s="15">
        <v>8.4563925714516213</v>
      </c>
      <c r="M75" s="15">
        <v>1.6211480305029373</v>
      </c>
      <c r="N75" s="15">
        <v>873.71723235376157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PT11</v>
      </c>
      <c r="E76" s="15">
        <f>VLOOKUP(G76,[1]NUTS_Europa!$A$2:$C$81,3,FALSE)</f>
        <v>288</v>
      </c>
      <c r="F76" s="15">
        <v>71</v>
      </c>
      <c r="G76" s="15">
        <v>76</v>
      </c>
      <c r="H76" s="15">
        <v>654439.93934151705</v>
      </c>
      <c r="I76" s="15">
        <v>1271617.9157726266</v>
      </c>
      <c r="J76" s="15">
        <v>142841.86170000001</v>
      </c>
      <c r="K76" s="15">
        <v>48.65347593582888</v>
      </c>
      <c r="L76" s="15">
        <v>12.528001134631293</v>
      </c>
      <c r="M76" s="15">
        <v>2.0404745121707064</v>
      </c>
      <c r="N76" s="15">
        <v>930.46700947662703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PT16</v>
      </c>
      <c r="E77" s="15">
        <f>VLOOKUP(G77,[1]NUTS_Europa!$A$2:$C$81,3,FALSE)</f>
        <v>294</v>
      </c>
      <c r="F77" s="15">
        <v>71</v>
      </c>
      <c r="G77" s="15">
        <v>78</v>
      </c>
      <c r="H77" s="15">
        <v>2363870.1009152657</v>
      </c>
      <c r="I77" s="15">
        <v>1230377.0268504163</v>
      </c>
      <c r="J77" s="15">
        <v>135416.16140000001</v>
      </c>
      <c r="K77" s="15">
        <v>59.77058823529412</v>
      </c>
      <c r="L77" s="15">
        <v>11.150732208018285</v>
      </c>
      <c r="M77" s="15">
        <v>6.6087344591842392</v>
      </c>
      <c r="N77" s="15">
        <v>3013.6173483101311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2592975.1913551455</v>
      </c>
      <c r="I78" s="15">
        <v>982703.01533754729</v>
      </c>
      <c r="J78" s="15">
        <v>120125.8052</v>
      </c>
      <c r="K78" s="15">
        <v>9.5716577540106957</v>
      </c>
      <c r="L78" s="15">
        <v>9.6522460939423596</v>
      </c>
      <c r="M78" s="15">
        <v>10.625905776675555</v>
      </c>
      <c r="N78" s="15">
        <v>5123.2788950523063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2222997.6059489432</v>
      </c>
      <c r="I79" s="15">
        <v>982703.01533754729</v>
      </c>
      <c r="J79" s="15">
        <v>159445.52859999999</v>
      </c>
      <c r="K79" s="15">
        <v>9.5716577540106957</v>
      </c>
      <c r="L79" s="15">
        <v>9.6522460939423596</v>
      </c>
      <c r="M79" s="15">
        <v>10.625905776675555</v>
      </c>
      <c r="N79" s="15">
        <v>5123.2788950523063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2729432.0521573815</v>
      </c>
      <c r="I80" s="15">
        <v>878980.87070956209</v>
      </c>
      <c r="J80" s="15">
        <v>145277.79319999999</v>
      </c>
      <c r="K80" s="15">
        <v>6.6844919786096257</v>
      </c>
      <c r="L80" s="15">
        <v>12.213121295179711</v>
      </c>
      <c r="M80" s="15">
        <v>9.4815112444100862</v>
      </c>
      <c r="N80" s="15">
        <v>5123.2788950523063</v>
      </c>
    </row>
    <row r="81" spans="2:25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598650.28968778369</v>
      </c>
      <c r="I81" s="15">
        <v>1031241.5185043953</v>
      </c>
      <c r="J81" s="15">
        <v>163171.4883</v>
      </c>
      <c r="K81" s="15">
        <v>44.95775401069519</v>
      </c>
      <c r="L81" s="15">
        <v>14.681283283890668</v>
      </c>
      <c r="M81" s="15">
        <v>1.8326346931972008</v>
      </c>
      <c r="N81" s="15">
        <v>930.46700947662703</v>
      </c>
    </row>
    <row r="82" spans="2:25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2517854.2024435047</v>
      </c>
      <c r="I82" s="15">
        <v>716007.89454171457</v>
      </c>
      <c r="J82" s="15">
        <v>127001.217</v>
      </c>
      <c r="K82" s="15">
        <v>16.454545454545453</v>
      </c>
      <c r="L82" s="15">
        <v>11.068772097056844</v>
      </c>
      <c r="M82" s="15">
        <v>5.2048283706961698</v>
      </c>
      <c r="N82" s="15">
        <v>3013.6173483101311</v>
      </c>
    </row>
    <row r="83" spans="2:25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742598.91854124854</v>
      </c>
      <c r="I83" s="15">
        <v>573772.88670277712</v>
      </c>
      <c r="J83" s="15">
        <v>113696.3812</v>
      </c>
      <c r="K83" s="15">
        <v>4.0106951871657754</v>
      </c>
      <c r="L83" s="15">
        <v>10.820881791703082</v>
      </c>
      <c r="M83" s="15">
        <v>1.5089998872852943</v>
      </c>
      <c r="N83" s="15">
        <v>873.71723235376157</v>
      </c>
    </row>
    <row r="84" spans="2:25" s="15" customFormat="1" x14ac:dyDescent="0.25">
      <c r="N84" s="15">
        <f>SUM(N4:N83)</f>
        <v>233935.53529435137</v>
      </c>
    </row>
    <row r="85" spans="2:25" s="15" customFormat="1" x14ac:dyDescent="0.25">
      <c r="B85" s="15" t="s">
        <v>159</v>
      </c>
    </row>
    <row r="86" spans="2:25" s="15" customFormat="1" x14ac:dyDescent="0.25">
      <c r="B86" s="15" t="str">
        <f>B3</f>
        <v>nodo inicial</v>
      </c>
      <c r="C86" s="15" t="str">
        <f t="shared" ref="C86:N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tr">
        <f t="shared" si="0"/>
        <v>flow</v>
      </c>
      <c r="K86" s="15" t="str">
        <f t="shared" si="0"/>
        <v>TiempoNav</v>
      </c>
      <c r="L86" s="15" t="str">
        <f t="shared" si="0"/>
        <v>TiempoPort</v>
      </c>
      <c r="M86" s="15" t="str">
        <f t="shared" si="0"/>
        <v>TiempoCD</v>
      </c>
      <c r="N86" s="15" t="str">
        <f t="shared" si="0"/>
        <v>offer</v>
      </c>
    </row>
    <row r="87" spans="2:25" s="15" customFormat="1" x14ac:dyDescent="0.25">
      <c r="B87" s="15" t="str">
        <f>VLOOKUP(F87,NUTS_Europa!$A$2:$C$81,2,FALSE)</f>
        <v>ES51</v>
      </c>
      <c r="C87" s="15">
        <f>VLOOKUP(F87,NUTS_Europa!$A$2:$C$81,3,FALSE)</f>
        <v>1064</v>
      </c>
      <c r="D87" s="15" t="str">
        <f>VLOOKUP(G87,NUTS_Europa!$A$2:$C$81,2,FALSE)</f>
        <v>FRI3</v>
      </c>
      <c r="E87" s="15">
        <f>VLOOKUP(G87,NUTS_Europa!$A$2:$C$81,3,FALSE)</f>
        <v>282</v>
      </c>
      <c r="F87" s="15">
        <v>55</v>
      </c>
      <c r="G87" s="15">
        <v>65</v>
      </c>
      <c r="H87" s="15">
        <v>724327.24279789079</v>
      </c>
      <c r="I87" s="15">
        <v>1061318.0226964266</v>
      </c>
      <c r="J87" s="15">
        <v>117768.50930000001</v>
      </c>
      <c r="K87" s="15">
        <v>67.220267379679143</v>
      </c>
      <c r="L87" s="15">
        <v>10.028960228621635</v>
      </c>
      <c r="M87" s="15">
        <v>1.7905905183819519</v>
      </c>
      <c r="N87" s="15">
        <v>816.51860628420002</v>
      </c>
    </row>
    <row r="88" spans="2:25" s="15" customFormat="1" x14ac:dyDescent="0.25">
      <c r="B88" s="15" t="str">
        <f>VLOOKUP(G88,NUTS_Europa!$A$2:$C$81,2,FALSE)</f>
        <v>FRI3</v>
      </c>
      <c r="C88" s="15">
        <f>VLOOKUP(G88,NUTS_Europa!$A$2:$C$81,3,FALSE)</f>
        <v>282</v>
      </c>
      <c r="D88" s="15" t="str">
        <f>VLOOKUP(F88,NUTS_Europa!$A$2:$C$81,2,FALSE)</f>
        <v>BE21</v>
      </c>
      <c r="E88" s="15">
        <f>VLOOKUP(F88,NUTS_Europa!$A$2:$C$81,3,FALSE)</f>
        <v>250</v>
      </c>
      <c r="F88" s="15">
        <v>41</v>
      </c>
      <c r="G88" s="15">
        <v>65</v>
      </c>
      <c r="H88" s="15">
        <v>489083.3374785363</v>
      </c>
      <c r="I88" s="15">
        <v>977795.409171907</v>
      </c>
      <c r="J88" s="15">
        <v>119215.969</v>
      </c>
      <c r="K88" s="15">
        <v>19.411764705882355</v>
      </c>
      <c r="L88" s="15">
        <v>12.475409559834539</v>
      </c>
      <c r="M88" s="15">
        <v>2.0661628118392996</v>
      </c>
      <c r="N88" s="15">
        <v>816.51860628420002</v>
      </c>
    </row>
    <row r="89" spans="2:25" s="15" customFormat="1" x14ac:dyDescent="0.25">
      <c r="B89" s="15" t="str">
        <f>VLOOKUP(F89,NUTS_Europa!$A$2:$C$81,2,FALSE)</f>
        <v>BE21</v>
      </c>
      <c r="C89" s="15">
        <f>VLOOKUP(F89,NUTS_Europa!$A$2:$C$81,3,FALSE)</f>
        <v>250</v>
      </c>
      <c r="D89" s="15" t="str">
        <f>VLOOKUP(G89,NUTS_Europa!$A$2:$C$81,2,FALSE)</f>
        <v>FRH0</v>
      </c>
      <c r="E89" s="15">
        <f>VLOOKUP(G89,NUTS_Europa!$A$2:$C$81,3,FALSE)</f>
        <v>282</v>
      </c>
      <c r="F89" s="15">
        <v>41</v>
      </c>
      <c r="G89" s="15">
        <v>63</v>
      </c>
      <c r="H89" s="15">
        <v>337918.79834132351</v>
      </c>
      <c r="I89" s="15">
        <v>977795.409171907</v>
      </c>
      <c r="J89" s="15">
        <v>123614.25509999999</v>
      </c>
      <c r="K89" s="15">
        <v>19.411764705882355</v>
      </c>
      <c r="L89" s="15">
        <v>12.475409559834539</v>
      </c>
      <c r="M89" s="15">
        <v>2.0661628118392996</v>
      </c>
      <c r="N89" s="15">
        <v>816.51860628420002</v>
      </c>
    </row>
    <row r="90" spans="2:25" s="15" customFormat="1" x14ac:dyDescent="0.25">
      <c r="B90" s="15" t="str">
        <f>VLOOKUP(G90,NUTS_Europa!$A$2:$C$81,2,FALSE)</f>
        <v>FRH0</v>
      </c>
      <c r="C90" s="15">
        <f>VLOOKUP(G90,NUTS_Europa!$A$2:$C$81,3,FALSE)</f>
        <v>282</v>
      </c>
      <c r="D90" s="15" t="str">
        <f>VLOOKUP(F90,NUTS_Europa!$A$2:$C$81,2,FALSE)</f>
        <v>ES52</v>
      </c>
      <c r="E90" s="15">
        <f>VLOOKUP(F90,NUTS_Europa!$A$2:$C$81,3,FALSE)</f>
        <v>1063</v>
      </c>
      <c r="F90" s="15">
        <v>56</v>
      </c>
      <c r="G90" s="15">
        <v>63</v>
      </c>
      <c r="H90" s="15">
        <v>583920.58493890194</v>
      </c>
      <c r="I90" s="15">
        <v>8977821.8663530964</v>
      </c>
      <c r="J90" s="15">
        <v>163029.68049999999</v>
      </c>
      <c r="K90" s="15">
        <v>78.609625668449198</v>
      </c>
      <c r="L90" s="15">
        <v>10.011184833442835</v>
      </c>
      <c r="M90" s="15">
        <v>1.7905905183819519</v>
      </c>
      <c r="N90" s="15">
        <v>816.51860628420002</v>
      </c>
    </row>
    <row r="91" spans="2:25" s="15" customFormat="1" x14ac:dyDescent="0.25">
      <c r="B91" s="15" t="str">
        <f>VLOOKUP(F91,NUTS_Europa!$A$2:$C$81,2,FALSE)</f>
        <v>ES52</v>
      </c>
      <c r="C91" s="15">
        <f>VLOOKUP(F91,NUTS_Europa!$A$2:$C$81,3,FALSE)</f>
        <v>1063</v>
      </c>
      <c r="D91" s="15" t="str">
        <f>VLOOKUP(G91,NUTS_Europa!$A$2:$C$81,2,FALSE)</f>
        <v>ES61</v>
      </c>
      <c r="E91" s="15">
        <f>VLOOKUP(G91,NUTS_Europa!$A$2:$C$81,3,FALSE)</f>
        <v>297</v>
      </c>
      <c r="F91" s="15">
        <v>56</v>
      </c>
      <c r="G91" s="15">
        <v>57</v>
      </c>
      <c r="H91" s="15">
        <v>742909.06857852987</v>
      </c>
      <c r="I91" s="15">
        <v>8612427.782655444</v>
      </c>
      <c r="J91" s="15">
        <v>176841.96369999999</v>
      </c>
      <c r="K91" s="15">
        <v>31.336898395721928</v>
      </c>
      <c r="L91" s="15">
        <v>8.438617176272821</v>
      </c>
      <c r="M91" s="15">
        <v>1.6211480305029373</v>
      </c>
      <c r="N91" s="15">
        <v>873.71723235376157</v>
      </c>
    </row>
    <row r="92" spans="2:25" s="15" customFormat="1" x14ac:dyDescent="0.25">
      <c r="B92" s="15" t="str">
        <f>VLOOKUP(G92,NUTS_Europa!$A$2:$C$81,2,FALSE)</f>
        <v>ES61</v>
      </c>
      <c r="C92" s="15">
        <f>VLOOKUP(G92,NUTS_Europa!$A$2:$C$81,3,FALSE)</f>
        <v>297</v>
      </c>
      <c r="D92" s="15" t="str">
        <f>VLOOKUP(F92,NUTS_Europa!$A$2:$C$81,2,FALSE)</f>
        <v>ES51</v>
      </c>
      <c r="E92" s="15">
        <f>VLOOKUP(F92,NUTS_Europa!$A$2:$C$81,3,FALSE)</f>
        <v>1064</v>
      </c>
      <c r="F92" s="15">
        <v>55</v>
      </c>
      <c r="G92" s="15">
        <v>57</v>
      </c>
      <c r="H92" s="15">
        <v>732431.95805025287</v>
      </c>
      <c r="I92" s="15">
        <v>732418.48425896734</v>
      </c>
      <c r="J92" s="15">
        <v>117061.7148</v>
      </c>
      <c r="K92" s="15">
        <v>24.759358288770056</v>
      </c>
      <c r="L92" s="15">
        <v>8.4563925714516213</v>
      </c>
      <c r="M92" s="15">
        <v>1.6211480305029373</v>
      </c>
      <c r="N92" s="15">
        <v>873.71723235376157</v>
      </c>
    </row>
    <row r="93" spans="2:25" s="15" customFormat="1" x14ac:dyDescent="0.25"/>
    <row r="94" spans="2:25" s="15" customFormat="1" x14ac:dyDescent="0.25">
      <c r="B94" s="15" t="s">
        <v>160</v>
      </c>
    </row>
    <row r="95" spans="2:25" s="15" customFormat="1" x14ac:dyDescent="0.25">
      <c r="B95" s="15" t="str">
        <f>B86</f>
        <v>nodo inicial</v>
      </c>
      <c r="C95" s="15" t="str">
        <f t="shared" ref="C95:I95" si="1">C86</f>
        <v>puerto O</v>
      </c>
      <c r="D95" s="15" t="str">
        <f t="shared" si="1"/>
        <v>nodo final</v>
      </c>
      <c r="E95" s="15" t="str">
        <f t="shared" si="1"/>
        <v>puerto D</v>
      </c>
      <c r="F95" s="15" t="str">
        <f t="shared" si="1"/>
        <v>Var1</v>
      </c>
      <c r="G95" s="15" t="str">
        <f t="shared" si="1"/>
        <v>Var2</v>
      </c>
      <c r="H95" s="15" t="str">
        <f t="shared" si="1"/>
        <v>Coste variable</v>
      </c>
      <c r="I95" s="15" t="str">
        <f t="shared" si="1"/>
        <v>Coste fijo</v>
      </c>
      <c r="J95" s="15" t="s">
        <v>173</v>
      </c>
      <c r="K95" s="15" t="str">
        <f>J86</f>
        <v>flow</v>
      </c>
      <c r="L95" s="15" t="str">
        <f>K86</f>
        <v>TiempoNav</v>
      </c>
      <c r="M95" s="15" t="str">
        <f>L86</f>
        <v>TiempoPort</v>
      </c>
      <c r="N95" s="15" t="str">
        <f>M86</f>
        <v>TiempoCD</v>
      </c>
      <c r="O95" s="15" t="str">
        <f>N86</f>
        <v>offer</v>
      </c>
      <c r="P95" s="15" t="str">
        <f>'29 buques 18,7 kn 7500 charter'!P86</f>
        <v>Tiempo C/D</v>
      </c>
      <c r="Q95" s="15" t="str">
        <f>'29 buques 18,7 kn 7500 charter'!Q86</f>
        <v>Tiempo total</v>
      </c>
      <c r="R95" s="15" t="str">
        <f>'29 buques 18,7 kn 7500 charter'!R86</f>
        <v>TEUs/buque</v>
      </c>
      <c r="S95" s="15" t="str">
        <f>'29 buques 18,7 kn 7500 charter'!S86</f>
        <v>Coste variable</v>
      </c>
      <c r="T95" s="15" t="str">
        <f>'29 buques 18,7 kn 7500 charter'!T86</f>
        <v>Coste fijo</v>
      </c>
      <c r="U95" s="15" t="str">
        <f>'29 buques 18,7 kn 7500 charter'!U86</f>
        <v>Coste Total</v>
      </c>
      <c r="V95" s="15" t="str">
        <f>'29 buques 18,7 kn 7500 charter'!V86</f>
        <v>Nodo inicial</v>
      </c>
      <c r="W95" s="15" t="str">
        <f>'29 buques 18,7 kn 7500 charter'!W86</f>
        <v>Puerto O</v>
      </c>
      <c r="X95" s="15" t="str">
        <f>'29 buques 18,7 kn 7500 charter'!X86</f>
        <v>Nodo final</v>
      </c>
      <c r="Y95" s="15" t="str">
        <f>'29 buques 18,7 kn 7500 charter'!Y86</f>
        <v>Puerto D</v>
      </c>
    </row>
    <row r="96" spans="2:25" s="15" customFormat="1" x14ac:dyDescent="0.25">
      <c r="B96" s="15" t="str">
        <f>VLOOKUP(F96,NUTS_Europa!$A$2:$C$81,2,FALSE)</f>
        <v>DE50</v>
      </c>
      <c r="C96" s="15">
        <f>VLOOKUP(F96,NUTS_Europa!$A$2:$C$81,3,FALSE)</f>
        <v>1069</v>
      </c>
      <c r="D96" s="15" t="str">
        <f>VLOOKUP(G96,NUTS_Europa!$A$2:$C$81,2,FALSE)</f>
        <v>ES12</v>
      </c>
      <c r="E96" s="15">
        <f>VLOOKUP(G96,NUTS_Europa!$A$2:$C$81,3,FALSE)</f>
        <v>163</v>
      </c>
      <c r="F96" s="15">
        <v>44</v>
      </c>
      <c r="G96" s="15">
        <v>52</v>
      </c>
      <c r="H96" s="15">
        <v>1637324.9408411267</v>
      </c>
      <c r="I96" s="15">
        <v>1088596.2790621943</v>
      </c>
      <c r="K96" s="15">
        <v>120125.8052</v>
      </c>
      <c r="L96" s="15">
        <v>56.045454545454547</v>
      </c>
      <c r="M96" s="15">
        <v>14.647858875752316</v>
      </c>
      <c r="N96" s="15">
        <v>6.5539446670311152</v>
      </c>
      <c r="O96" s="15">
        <v>2988.6329176051727</v>
      </c>
    </row>
    <row r="97" spans="2:29" s="15" customFormat="1" x14ac:dyDescent="0.25">
      <c r="B97" s="15" t="str">
        <f>VLOOKUP(G97,NUTS_Europa!$A$2:$C$81,2,FALSE)</f>
        <v>ES12</v>
      </c>
      <c r="C97" s="15">
        <f>VLOOKUP(G97,NUTS_Europa!$A$2:$C$81,3,FALSE)</f>
        <v>163</v>
      </c>
      <c r="D97" s="15" t="str">
        <f>VLOOKUP(F97,NUTS_Europa!$A$2:$C$81,2,FALSE)</f>
        <v>DE94</v>
      </c>
      <c r="E97" s="15">
        <f>VLOOKUP(F97,NUTS_Europa!$A$2:$C$81,3,FALSE)</f>
        <v>1069</v>
      </c>
      <c r="F97" s="15">
        <v>48</v>
      </c>
      <c r="G97" s="15">
        <v>52</v>
      </c>
      <c r="H97" s="15">
        <v>1825680.5418402753</v>
      </c>
      <c r="I97" s="15">
        <v>1088596.2790621943</v>
      </c>
      <c r="K97" s="15">
        <v>123614.25509999999</v>
      </c>
      <c r="L97" s="15">
        <v>56.045454545454547</v>
      </c>
      <c r="M97" s="15">
        <v>14.647858875752316</v>
      </c>
      <c r="N97" s="15">
        <v>6.5539446670311152</v>
      </c>
      <c r="O97" s="15">
        <v>2988.6329176051727</v>
      </c>
    </row>
    <row r="98" spans="2:29" s="15" customFormat="1" x14ac:dyDescent="0.25">
      <c r="B98" s="15" t="str">
        <f>VLOOKUP(F98,NUTS_Europa!$A$2:$C$81,2,FALSE)</f>
        <v>DE94</v>
      </c>
      <c r="C98" s="15">
        <f>VLOOKUP(F98,NUTS_Europa!$A$2:$C$81,3,FALSE)</f>
        <v>1069</v>
      </c>
      <c r="D98" s="15" t="str">
        <f>VLOOKUP(G98,NUTS_Europa!$A$2:$C$81,2,FALSE)</f>
        <v>FRG0</v>
      </c>
      <c r="E98" s="15">
        <f>VLOOKUP(G98,NUTS_Europa!$A$2:$C$81,3,FALSE)</f>
        <v>283</v>
      </c>
      <c r="F98" s="15">
        <v>48</v>
      </c>
      <c r="G98" s="15">
        <v>62</v>
      </c>
      <c r="H98" s="15">
        <v>1199347.0159223631</v>
      </c>
      <c r="I98" s="15">
        <v>959416.1023122574</v>
      </c>
      <c r="J98" s="15">
        <f>I98/28</f>
        <v>34264.860796866335</v>
      </c>
      <c r="K98" s="15">
        <v>144185.261</v>
      </c>
      <c r="L98" s="15">
        <v>51.223529411764709</v>
      </c>
      <c r="M98" s="15">
        <v>9.004758367614377</v>
      </c>
      <c r="N98" s="15">
        <v>4.3710189094549161</v>
      </c>
      <c r="O98" s="17">
        <v>2266.668196275321</v>
      </c>
      <c r="P98" s="15">
        <f>N98*(R98/O98)</f>
        <v>1.3961539212689289</v>
      </c>
      <c r="Q98" s="15">
        <f>P98+M98+L98</f>
        <v>61.624441700648013</v>
      </c>
      <c r="R98" s="15">
        <v>724</v>
      </c>
      <c r="S98" s="15">
        <f>H98*(R98/O98)</f>
        <v>383085.28833406704</v>
      </c>
      <c r="T98" s="15">
        <f>2*J98</f>
        <v>68529.721593732669</v>
      </c>
      <c r="U98" s="15">
        <f>T98+S98</f>
        <v>451615.00992779969</v>
      </c>
      <c r="V98" s="15" t="str">
        <f>VLOOKUP(B98,NUTS_Europa!$B$2:$F$41,5,FALSE)</f>
        <v>Weser-Ems</v>
      </c>
      <c r="W98" s="15" t="str">
        <f>VLOOKUP(C98,Puertos!$N$3:$O$27,2,FALSE)</f>
        <v>Hamburgo</v>
      </c>
      <c r="X98" s="15" t="str">
        <f>VLOOKUP(D98,NUTS_Europa!$B$2:$F$41,5,FALSE)</f>
        <v>Pays de la Loire</v>
      </c>
      <c r="Y98" s="15" t="str">
        <f>VLOOKUP(E98,Puertos!$N$3:$O$27,2,FALSE)</f>
        <v>La Rochelle</v>
      </c>
      <c r="Z98" s="15">
        <f>Q98/24</f>
        <v>2.567685070860334</v>
      </c>
      <c r="AA98" s="15">
        <f>SUM(Q98:Q101)</f>
        <v>223.42203587977315</v>
      </c>
      <c r="AB98" s="15">
        <f>AA98/24</f>
        <v>9.3092514949905478</v>
      </c>
      <c r="AC98" s="15">
        <f>AB98/7</f>
        <v>1.3298930707129355</v>
      </c>
    </row>
    <row r="99" spans="2:29" s="15" customFormat="1" x14ac:dyDescent="0.25">
      <c r="B99" s="15" t="str">
        <f>VLOOKUP(G99,NUTS_Europa!$A$2:$C$81,2,FALSE)</f>
        <v>FRG0</v>
      </c>
      <c r="C99" s="15">
        <f>VLOOKUP(G99,NUTS_Europa!$A$2:$C$81,3,FALSE)</f>
        <v>283</v>
      </c>
      <c r="D99" s="15" t="str">
        <f>VLOOKUP(F99,NUTS_Europa!$A$2:$C$81,2,FALSE)</f>
        <v>FRD1</v>
      </c>
      <c r="E99" s="15">
        <f>VLOOKUP(F99,NUTS_Europa!$A$2:$C$81,3,FALSE)</f>
        <v>269</v>
      </c>
      <c r="F99" s="15">
        <v>59</v>
      </c>
      <c r="G99" s="15">
        <v>62</v>
      </c>
      <c r="H99" s="15">
        <v>1120805.8097469378</v>
      </c>
      <c r="I99" s="15">
        <v>933907.4578460037</v>
      </c>
      <c r="J99" s="15">
        <f t="shared" ref="J99:J123" si="2">I99/28</f>
        <v>33353.837780214417</v>
      </c>
      <c r="K99" s="15">
        <v>159445.52859999999</v>
      </c>
      <c r="L99" s="15">
        <v>24.759358288770056</v>
      </c>
      <c r="M99" s="15">
        <v>11.564368177439787</v>
      </c>
      <c r="N99" s="15">
        <v>5.1360118300657271</v>
      </c>
      <c r="O99" s="17">
        <v>2266.668196275321</v>
      </c>
      <c r="P99" s="15">
        <f t="shared" ref="P99:P123" si="3">N99*(R99/O99)</f>
        <v>1.6405014951363097</v>
      </c>
      <c r="Q99" s="15">
        <f t="shared" ref="Q99:Q123" si="4">P99+M99+L99</f>
        <v>37.964227961346154</v>
      </c>
      <c r="R99" s="15">
        <v>724</v>
      </c>
      <c r="S99" s="15">
        <f t="shared" ref="S99:S123" si="5">H99*(R99/O99)</f>
        <v>357998.31999681814</v>
      </c>
      <c r="T99" s="15">
        <f t="shared" ref="T99:T162" si="6">2*J99</f>
        <v>66707.675560428834</v>
      </c>
      <c r="U99" s="15">
        <f t="shared" ref="U99:U123" si="7">T99+S99</f>
        <v>424705.99555724696</v>
      </c>
      <c r="V99" s="15" t="str">
        <f>VLOOKUP(B99,NUTS_Europa!$B$2:$F$41,5,FALSE)</f>
        <v>Pays de la Loire</v>
      </c>
      <c r="W99" s="15" t="str">
        <f>VLOOKUP(C99,Puertos!$N$3:$O$27,2,FALSE)</f>
        <v>La Rochelle</v>
      </c>
      <c r="X99" s="15" t="str">
        <f>VLOOKUP(D99,NUTS_Europa!$B$2:$F$41,5,FALSE)</f>
        <v xml:space="preserve">Basse-Normandie </v>
      </c>
      <c r="Y99" s="15" t="str">
        <f>VLOOKUP(E99,Puertos!$N$3:$O$27,2,FALSE)</f>
        <v>Le Havre</v>
      </c>
      <c r="Z99" s="15">
        <f t="shared" ref="Z99:Z123" si="8">Q99/24</f>
        <v>1.5818428317227564</v>
      </c>
    </row>
    <row r="100" spans="2:29" s="15" customFormat="1" x14ac:dyDescent="0.25">
      <c r="B100" s="15" t="str">
        <f>VLOOKUP(F100,NUTS_Europa!$A$2:$C$81,2,FALSE)</f>
        <v>FRD1</v>
      </c>
      <c r="C100" s="15">
        <f>VLOOKUP(F100,NUTS_Europa!$A$2:$C$81,3,FALSE)</f>
        <v>269</v>
      </c>
      <c r="D100" s="15" t="str">
        <f>VLOOKUP(G100,NUTS_Europa!$A$2:$C$81,2,FALSE)</f>
        <v>FRJ2</v>
      </c>
      <c r="E100" s="15">
        <f>VLOOKUP(G100,NUTS_Europa!$A$2:$C$81,3,FALSE)</f>
        <v>163</v>
      </c>
      <c r="F100" s="15">
        <v>59</v>
      </c>
      <c r="G100" s="15">
        <v>68</v>
      </c>
      <c r="H100" s="15">
        <v>2714667.7030674</v>
      </c>
      <c r="I100" s="15">
        <v>1080582.529056442</v>
      </c>
      <c r="J100" s="15">
        <f t="shared" si="2"/>
        <v>38592.233180587216</v>
      </c>
      <c r="K100" s="15">
        <v>145277.79319999999</v>
      </c>
      <c r="L100" s="15">
        <v>32.512834224598933</v>
      </c>
      <c r="M100" s="15">
        <v>17.207468685577727</v>
      </c>
      <c r="N100" s="15">
        <v>7.5625982617783754</v>
      </c>
      <c r="O100" s="17">
        <v>2988.6329176051727</v>
      </c>
      <c r="P100" s="15">
        <f t="shared" si="3"/>
        <v>1.832048730131429</v>
      </c>
      <c r="Q100" s="15">
        <f t="shared" si="4"/>
        <v>51.552351640308089</v>
      </c>
      <c r="R100" s="15">
        <v>724</v>
      </c>
      <c r="S100" s="15">
        <f t="shared" si="5"/>
        <v>657631.58982927608</v>
      </c>
      <c r="T100" s="15">
        <f t="shared" si="6"/>
        <v>77184.466361174433</v>
      </c>
      <c r="U100" s="15">
        <f t="shared" si="7"/>
        <v>734816.05619045056</v>
      </c>
      <c r="V100" s="15" t="str">
        <f>VLOOKUP(B100,NUTS_Europa!$B$2:$F$41,5,FALSE)</f>
        <v xml:space="preserve">Basse-Normandie </v>
      </c>
      <c r="W100" s="15" t="str">
        <f>VLOOKUP(C100,Puertos!$N$3:$O$27,2,FALSE)</f>
        <v>Le Havre</v>
      </c>
      <c r="X100" s="15" t="str">
        <f>VLOOKUP(D100,NUTS_Europa!$B$2:$F$41,5,FALSE)</f>
        <v>Midi-Pyrénées</v>
      </c>
      <c r="Y100" s="15" t="str">
        <f>VLOOKUP(E100,Puertos!$N$3:$O$27,2,FALSE)</f>
        <v>Bilbao</v>
      </c>
      <c r="Z100" s="15">
        <f t="shared" si="8"/>
        <v>2.1480146516795036</v>
      </c>
    </row>
    <row r="101" spans="2:29" s="15" customFormat="1" x14ac:dyDescent="0.25">
      <c r="B101" s="15" t="str">
        <f>VLOOKUP(G101,NUTS_Europa!$A$2:$C$81,2,FALSE)</f>
        <v>FRJ2</v>
      </c>
      <c r="C101" s="15">
        <f>VLOOKUP(G101,NUTS_Europa!$A$2:$C$81,3,FALSE)</f>
        <v>163</v>
      </c>
      <c r="D101" s="15" t="str">
        <f>VLOOKUP(F101,NUTS_Europa!$A$2:$C$81,2,FALSE)</f>
        <v>DE50</v>
      </c>
      <c r="E101" s="15">
        <f>VLOOKUP(F101,NUTS_Europa!$A$2:$C$81,3,FALSE)</f>
        <v>1069</v>
      </c>
      <c r="F101" s="15">
        <v>44</v>
      </c>
      <c r="G101" s="15">
        <v>68</v>
      </c>
      <c r="H101" s="15">
        <v>2630115.9211074715</v>
      </c>
      <c r="I101" s="15">
        <v>1088596.2790621943</v>
      </c>
      <c r="J101" s="15">
        <f t="shared" si="2"/>
        <v>38878.438537935508</v>
      </c>
      <c r="K101" s="15">
        <v>122072.6309</v>
      </c>
      <c r="L101" s="15">
        <v>56.045454545454547</v>
      </c>
      <c r="M101" s="15">
        <v>14.647858875752316</v>
      </c>
      <c r="N101" s="15">
        <v>6.5539446670311152</v>
      </c>
      <c r="O101" s="17">
        <v>2988.6329176051727</v>
      </c>
      <c r="P101" s="15">
        <f t="shared" si="3"/>
        <v>1.587701156264048</v>
      </c>
      <c r="Q101" s="15">
        <f t="shared" si="4"/>
        <v>72.281014577470913</v>
      </c>
      <c r="R101" s="15">
        <v>724</v>
      </c>
      <c r="S101" s="15">
        <f t="shared" si="5"/>
        <v>637148.81665951491</v>
      </c>
      <c r="T101" s="15">
        <f t="shared" si="6"/>
        <v>77756.877075871016</v>
      </c>
      <c r="U101" s="15">
        <f t="shared" si="7"/>
        <v>714905.6937353859</v>
      </c>
      <c r="V101" s="15" t="str">
        <f>VLOOKUP(B101,NUTS_Europa!$B$2:$F$41,5,FALSE)</f>
        <v>Midi-Pyrénées</v>
      </c>
      <c r="W101" s="15" t="str">
        <f>VLOOKUP(C101,Puertos!$N$3:$O$27,2,FALSE)</f>
        <v>Bilbao</v>
      </c>
      <c r="X101" s="15" t="str">
        <f>VLOOKUP(D101,NUTS_Europa!$B$2:$F$41,5,FALSE)</f>
        <v>Bremen</v>
      </c>
      <c r="Y101" s="15" t="str">
        <f>VLOOKUP(E101,Puertos!$N$3:$O$27,2,FALSE)</f>
        <v>Hamburgo</v>
      </c>
      <c r="Z101" s="15">
        <f t="shared" si="8"/>
        <v>3.0117089407279547</v>
      </c>
    </row>
    <row r="102" spans="2:29" s="15" customFormat="1" x14ac:dyDescent="0.25">
      <c r="O102" s="17"/>
    </row>
    <row r="103" spans="2:29" s="15" customFormat="1" x14ac:dyDescent="0.25">
      <c r="B103" s="15" t="s">
        <v>161</v>
      </c>
      <c r="O103" s="17"/>
    </row>
    <row r="104" spans="2:29" s="15" customFormat="1" x14ac:dyDescent="0.25">
      <c r="B104" s="15" t="str">
        <f>B86</f>
        <v>nodo inicial</v>
      </c>
      <c r="C104" s="15" t="str">
        <f t="shared" ref="C104:I104" si="9">C86</f>
        <v>puerto O</v>
      </c>
      <c r="D104" s="15" t="str">
        <f t="shared" si="9"/>
        <v>nodo final</v>
      </c>
      <c r="E104" s="15" t="str">
        <f t="shared" si="9"/>
        <v>puerto D</v>
      </c>
      <c r="F104" s="15" t="str">
        <f t="shared" si="9"/>
        <v>Var1</v>
      </c>
      <c r="G104" s="15" t="str">
        <f t="shared" si="9"/>
        <v>Var2</v>
      </c>
      <c r="H104" s="15" t="str">
        <f t="shared" si="9"/>
        <v>Coste variable</v>
      </c>
      <c r="I104" s="15" t="str">
        <f t="shared" si="9"/>
        <v>Coste fijo</v>
      </c>
      <c r="J104" s="15" t="str">
        <f>J95</f>
        <v>Coste fijo/buque</v>
      </c>
      <c r="K104" s="15" t="str">
        <f>J86</f>
        <v>flow</v>
      </c>
      <c r="L104" s="15" t="str">
        <f>K86</f>
        <v>TiempoNav</v>
      </c>
      <c r="M104" s="15" t="str">
        <f>L86</f>
        <v>TiempoPort</v>
      </c>
      <c r="N104" s="15" t="str">
        <f>M86</f>
        <v>TiempoCD</v>
      </c>
      <c r="O104" s="17" t="str">
        <f>N86</f>
        <v>offer</v>
      </c>
      <c r="P104" s="15" t="str">
        <f>P95</f>
        <v>Tiempo C/D</v>
      </c>
      <c r="Q104" s="15" t="str">
        <f t="shared" ref="Q104:Y104" si="10">Q95</f>
        <v>Tiempo total</v>
      </c>
      <c r="R104" s="15" t="str">
        <f t="shared" si="10"/>
        <v>TEUs/buque</v>
      </c>
      <c r="S104" s="15" t="str">
        <f t="shared" si="10"/>
        <v>Coste variable</v>
      </c>
      <c r="T104" s="15" t="str">
        <f t="shared" si="10"/>
        <v>Coste fijo</v>
      </c>
      <c r="U104" s="15" t="str">
        <f t="shared" si="10"/>
        <v>Coste Total</v>
      </c>
      <c r="V104" s="15" t="str">
        <f t="shared" si="10"/>
        <v>Nodo inicial</v>
      </c>
      <c r="W104" s="15" t="str">
        <f t="shared" si="10"/>
        <v>Puerto O</v>
      </c>
      <c r="X104" s="15" t="str">
        <f t="shared" si="10"/>
        <v>Nodo final</v>
      </c>
      <c r="Y104" s="15" t="str">
        <f t="shared" si="10"/>
        <v>Puerto D</v>
      </c>
    </row>
    <row r="105" spans="2:29" s="15" customFormat="1" x14ac:dyDescent="0.25">
      <c r="B105" s="15" t="str">
        <f>VLOOKUP(F105,NUTS_Europa!$A$2:$C$81,2,FALSE)</f>
        <v>FRD2</v>
      </c>
      <c r="C105" s="15">
        <f>VLOOKUP(F105,NUTS_Europa!$A$2:$C$81,3,FALSE)</f>
        <v>269</v>
      </c>
      <c r="D105" s="15" t="str">
        <f>VLOOKUP(G105,NUTS_Europa!$A$2:$C$81,2,FALSE)</f>
        <v>FRI1</v>
      </c>
      <c r="E105" s="15">
        <f>VLOOKUP(G105,NUTS_Europa!$A$2:$C$81,3,FALSE)</f>
        <v>283</v>
      </c>
      <c r="F105" s="15">
        <v>20</v>
      </c>
      <c r="G105" s="15">
        <v>24</v>
      </c>
      <c r="H105" s="15">
        <v>894024.29670867429</v>
      </c>
      <c r="I105" s="15">
        <v>933907.4578460037</v>
      </c>
      <c r="J105" s="15">
        <f t="shared" si="2"/>
        <v>33353.837780214417</v>
      </c>
      <c r="K105" s="15">
        <v>114346.8514</v>
      </c>
      <c r="L105" s="15">
        <v>24.759358288770056</v>
      </c>
      <c r="M105" s="15">
        <v>11.564368177439787</v>
      </c>
      <c r="N105" s="15">
        <v>5.1360118300657271</v>
      </c>
      <c r="O105" s="17">
        <v>2266.668196275321</v>
      </c>
      <c r="P105" s="15">
        <f t="shared" si="3"/>
        <v>0</v>
      </c>
      <c r="Q105" s="15">
        <f t="shared" si="4"/>
        <v>36.323726466209841</v>
      </c>
      <c r="S105" s="15">
        <f t="shared" si="5"/>
        <v>0</v>
      </c>
      <c r="T105" s="15">
        <f t="shared" si="6"/>
        <v>66707.675560428834</v>
      </c>
      <c r="U105" s="15">
        <f t="shared" si="7"/>
        <v>66707.675560428834</v>
      </c>
      <c r="V105" s="15" t="str">
        <f>VLOOKUP(B105,NUTS_Europa!$B$2:$F$41,5,FALSE)</f>
        <v xml:space="preserve">Haute-Normandie </v>
      </c>
      <c r="W105" s="15" t="str">
        <f>VLOOKUP(C105,Puertos!$N$3:$O$27,2,FALSE)</f>
        <v>Le Havre</v>
      </c>
      <c r="X105" s="15" t="str">
        <f>VLOOKUP(D105,NUTS_Europa!$B$2:$F$41,5,FALSE)</f>
        <v>Aquitaine</v>
      </c>
      <c r="Y105" s="15" t="str">
        <f>VLOOKUP(E105,Puertos!$N$3:$O$27,2,FALSE)</f>
        <v>La Rochelle</v>
      </c>
      <c r="Z105" s="15">
        <f t="shared" si="8"/>
        <v>1.5134886027587433</v>
      </c>
    </row>
    <row r="106" spans="2:29" s="15" customFormat="1" x14ac:dyDescent="0.25">
      <c r="B106" s="15" t="str">
        <f>VLOOKUP(G106,NUTS_Europa!$A$2:$C$81,2,FALSE)</f>
        <v>FRI1</v>
      </c>
      <c r="C106" s="15">
        <f>VLOOKUP(G106,NUTS_Europa!$A$2:$C$81,3,FALSE)</f>
        <v>283</v>
      </c>
      <c r="D106" s="15" t="str">
        <f>VLOOKUP(F106,NUTS_Europa!$A$2:$C$81,2,FALSE)</f>
        <v>ES61</v>
      </c>
      <c r="E106" s="15">
        <f>VLOOKUP(F106,NUTS_Europa!$A$2:$C$81,3,FALSE)</f>
        <v>61</v>
      </c>
      <c r="F106" s="15">
        <v>17</v>
      </c>
      <c r="G106" s="15">
        <v>24</v>
      </c>
      <c r="H106" s="15">
        <v>1479295.8269654363</v>
      </c>
      <c r="I106" s="15">
        <v>906038.31565283076</v>
      </c>
      <c r="J106" s="15">
        <f t="shared" si="2"/>
        <v>32358.511273315384</v>
      </c>
      <c r="K106" s="15">
        <v>163029.68049999999</v>
      </c>
      <c r="L106" s="15">
        <v>54.862032085561502</v>
      </c>
      <c r="M106" s="15">
        <v>9.5855993091963541</v>
      </c>
      <c r="N106" s="15">
        <v>4.0800750890864563</v>
      </c>
      <c r="O106" s="17">
        <v>2266.668196275321</v>
      </c>
      <c r="P106" s="15">
        <f t="shared" si="3"/>
        <v>1.3032231048870242</v>
      </c>
      <c r="Q106" s="15">
        <f t="shared" si="4"/>
        <v>65.750854499644873</v>
      </c>
      <c r="R106" s="15">
        <v>724</v>
      </c>
      <c r="S106" s="15">
        <f t="shared" si="5"/>
        <v>472504.1717543407</v>
      </c>
      <c r="T106" s="15">
        <f t="shared" si="6"/>
        <v>64717.022546630767</v>
      </c>
      <c r="U106" s="15">
        <f t="shared" si="7"/>
        <v>537221.19430097146</v>
      </c>
      <c r="V106" s="15" t="str">
        <f>VLOOKUP(B106,NUTS_Europa!$B$2:$F$41,5,FALSE)</f>
        <v>Aquitaine</v>
      </c>
      <c r="W106" s="15" t="str">
        <f>VLOOKUP(C106,Puertos!$N$3:$O$27,2,FALSE)</f>
        <v>La Rochelle</v>
      </c>
      <c r="X106" s="15" t="str">
        <f>VLOOKUP(D106,NUTS_Europa!$B$2:$F$41,5,FALSE)</f>
        <v>Andalucía</v>
      </c>
      <c r="Y106" s="15" t="str">
        <f>VLOOKUP(E106,Puertos!$N$3:$O$27,2,FALSE)</f>
        <v>Algeciras</v>
      </c>
      <c r="Z106" s="15">
        <f t="shared" si="8"/>
        <v>2.7396189374852029</v>
      </c>
      <c r="AA106" s="15">
        <f>SUM(Q106:Q109)</f>
        <v>299.30622875720053</v>
      </c>
      <c r="AB106" s="15">
        <f>AA106/24</f>
        <v>12.471092864883355</v>
      </c>
      <c r="AC106" s="15">
        <f>AB106/7</f>
        <v>1.7815846949833365</v>
      </c>
    </row>
    <row r="107" spans="2:29" s="15" customFormat="1" x14ac:dyDescent="0.25">
      <c r="B107" s="15" t="str">
        <f>VLOOKUP(F107,NUTS_Europa!$A$2:$C$81,2,FALSE)</f>
        <v>ES61</v>
      </c>
      <c r="C107" s="15">
        <f>VLOOKUP(F107,NUTS_Europa!$A$2:$C$81,3,FALSE)</f>
        <v>61</v>
      </c>
      <c r="D107" s="15" t="str">
        <f>VLOOKUP(G107,NUTS_Europa!$A$2:$C$81,2,FALSE)</f>
        <v>FRG0</v>
      </c>
      <c r="E107" s="15">
        <f>VLOOKUP(G107,NUTS_Europa!$A$2:$C$81,3,FALSE)</f>
        <v>282</v>
      </c>
      <c r="F107" s="15">
        <v>17</v>
      </c>
      <c r="G107" s="15">
        <v>22</v>
      </c>
      <c r="H107" s="15">
        <v>531110.39519082115</v>
      </c>
      <c r="I107" s="15">
        <v>966288.09400663688</v>
      </c>
      <c r="J107" s="15">
        <f t="shared" si="2"/>
        <v>34510.289071665604</v>
      </c>
      <c r="K107" s="15">
        <v>115262.5922</v>
      </c>
      <c r="L107" s="15">
        <v>56.247914438502676</v>
      </c>
      <c r="M107" s="15">
        <v>12.393449448873096</v>
      </c>
      <c r="N107" s="15">
        <v>1.6857842467341539</v>
      </c>
      <c r="O107" s="17">
        <v>816.51860628420002</v>
      </c>
      <c r="P107" s="15">
        <f t="shared" si="3"/>
        <v>1.4927057399651789</v>
      </c>
      <c r="Q107" s="15">
        <f t="shared" si="4"/>
        <v>70.134069627340949</v>
      </c>
      <c r="R107" s="15">
        <v>723</v>
      </c>
      <c r="S107" s="15">
        <f t="shared" si="5"/>
        <v>470280.54568215186</v>
      </c>
      <c r="T107" s="15">
        <f t="shared" si="6"/>
        <v>69020.578143331208</v>
      </c>
      <c r="U107" s="15">
        <f t="shared" si="7"/>
        <v>539301.12382548302</v>
      </c>
      <c r="V107" s="15" t="str">
        <f>VLOOKUP(B107,NUTS_Europa!$B$2:$F$41,5,FALSE)</f>
        <v>Andalucía</v>
      </c>
      <c r="W107" s="15" t="str">
        <f>VLOOKUP(C107,Puertos!$N$3:$O$27,2,FALSE)</f>
        <v>Algeciras</v>
      </c>
      <c r="X107" s="15" t="str">
        <f>VLOOKUP(D107,NUTS_Europa!$B$2:$F$41,5,FALSE)</f>
        <v>Pays de la Loire</v>
      </c>
      <c r="Y107" s="15" t="str">
        <f>VLOOKUP(E107,Puertos!$N$3:$O$27,2,FALSE)</f>
        <v>Saint Nazaire</v>
      </c>
      <c r="Z107" s="15">
        <f t="shared" si="8"/>
        <v>2.9222529011392062</v>
      </c>
    </row>
    <row r="108" spans="2:29" s="15" customFormat="1" x14ac:dyDescent="0.25">
      <c r="B108" s="15" t="str">
        <f>VLOOKUP(G108,NUTS_Europa!$A$2:$C$81,2,FALSE)</f>
        <v>FRG0</v>
      </c>
      <c r="C108" s="15">
        <f>VLOOKUP(G108,NUTS_Europa!$A$2:$C$81,3,FALSE)</f>
        <v>282</v>
      </c>
      <c r="D108" s="15" t="str">
        <f>VLOOKUP(F108,NUTS_Europa!$A$2:$C$81,2,FALSE)</f>
        <v>ES62</v>
      </c>
      <c r="E108" s="15">
        <f>VLOOKUP(F108,NUTS_Europa!$A$2:$C$81,3,FALSE)</f>
        <v>1064</v>
      </c>
      <c r="F108" s="15">
        <v>18</v>
      </c>
      <c r="G108" s="15">
        <v>22</v>
      </c>
      <c r="H108" s="15">
        <v>508837.36785760877</v>
      </c>
      <c r="I108" s="15">
        <v>1061318.0226964266</v>
      </c>
      <c r="J108" s="15">
        <f t="shared" si="2"/>
        <v>37904.215096300948</v>
      </c>
      <c r="K108" s="15">
        <v>135416.16140000001</v>
      </c>
      <c r="L108" s="15">
        <v>67.220267379679143</v>
      </c>
      <c r="M108" s="15">
        <v>10.028960228621635</v>
      </c>
      <c r="N108" s="15">
        <v>1.7905905183819519</v>
      </c>
      <c r="O108" s="17">
        <v>816.51860628420002</v>
      </c>
      <c r="P108" s="15">
        <f t="shared" si="3"/>
        <v>1.585508198865893</v>
      </c>
      <c r="Q108" s="15">
        <f t="shared" si="4"/>
        <v>78.834735807166666</v>
      </c>
      <c r="R108" s="15">
        <v>723</v>
      </c>
      <c r="S108" s="15">
        <f t="shared" si="5"/>
        <v>450558.52264682186</v>
      </c>
      <c r="T108" s="15">
        <f t="shared" si="6"/>
        <v>75808.430192601896</v>
      </c>
      <c r="U108" s="15">
        <f t="shared" si="7"/>
        <v>526366.95283942379</v>
      </c>
      <c r="V108" s="15" t="str">
        <f>VLOOKUP(B108,NUTS_Europa!$B$2:$F$41,5,FALSE)</f>
        <v>Pays de la Loire</v>
      </c>
      <c r="W108" s="15" t="str">
        <f>VLOOKUP(C108,Puertos!$N$3:$O$27,2,FALSE)</f>
        <v>Saint Nazaire</v>
      </c>
      <c r="X108" s="15" t="str">
        <f>VLOOKUP(D108,NUTS_Europa!$B$2:$F$41,5,FALSE)</f>
        <v>Región de Murcia</v>
      </c>
      <c r="Y108" s="15" t="str">
        <f>VLOOKUP(E108,Puertos!$N$3:$O$27,2,FALSE)</f>
        <v>Valencia</v>
      </c>
      <c r="Z108" s="15">
        <f t="shared" si="8"/>
        <v>3.2847806586319446</v>
      </c>
    </row>
    <row r="109" spans="2:29" s="15" customFormat="1" x14ac:dyDescent="0.25">
      <c r="B109" s="15" t="str">
        <f>VLOOKUP(F109,NUTS_Europa!$A$2:$C$81,2,FALSE)</f>
        <v>ES62</v>
      </c>
      <c r="C109" s="15">
        <f>VLOOKUP(F109,NUTS_Europa!$A$2:$C$81,3,FALSE)</f>
        <v>1064</v>
      </c>
      <c r="D109" s="15" t="str">
        <f>VLOOKUP(G109,NUTS_Europa!$A$2:$C$81,2,FALSE)</f>
        <v>FRH0</v>
      </c>
      <c r="E109" s="15">
        <f>VLOOKUP(G109,NUTS_Europa!$A$2:$C$81,3,FALSE)</f>
        <v>283</v>
      </c>
      <c r="F109" s="15">
        <v>18</v>
      </c>
      <c r="G109" s="15">
        <v>23</v>
      </c>
      <c r="H109" s="15">
        <v>1607732.1859628351</v>
      </c>
      <c r="I109" s="15">
        <v>1066580.257834773</v>
      </c>
      <c r="J109" s="15">
        <f t="shared" si="2"/>
        <v>38092.152065527611</v>
      </c>
      <c r="K109" s="15">
        <v>154854.3009</v>
      </c>
      <c r="L109" s="15">
        <v>75.969304812834224</v>
      </c>
      <c r="M109" s="15">
        <v>7.2211100889448936</v>
      </c>
      <c r="N109" s="15">
        <v>4.3710189094549161</v>
      </c>
      <c r="O109" s="17">
        <v>2266.668196275321</v>
      </c>
      <c r="P109" s="15">
        <f t="shared" si="3"/>
        <v>1.3961539212689289</v>
      </c>
      <c r="Q109" s="15">
        <f t="shared" si="4"/>
        <v>84.586568823048054</v>
      </c>
      <c r="R109" s="15">
        <v>724</v>
      </c>
      <c r="S109" s="15">
        <f t="shared" si="5"/>
        <v>513528.22814994294</v>
      </c>
      <c r="T109" s="15">
        <f t="shared" si="6"/>
        <v>76184.304131055222</v>
      </c>
      <c r="U109" s="15">
        <f t="shared" si="7"/>
        <v>589712.53228099819</v>
      </c>
      <c r="V109" s="15" t="str">
        <f>VLOOKUP(B109,NUTS_Europa!$B$2:$F$41,5,FALSE)</f>
        <v>Región de Murcia</v>
      </c>
      <c r="W109" s="15" t="str">
        <f>VLOOKUP(C109,Puertos!$N$3:$O$27,2,FALSE)</f>
        <v>Valencia</v>
      </c>
      <c r="X109" s="15" t="str">
        <f>VLOOKUP(D109,NUTS_Europa!$B$2:$F$41,5,FALSE)</f>
        <v>Bretagne</v>
      </c>
      <c r="Y109" s="15" t="str">
        <f>VLOOKUP(E109,Puertos!$N$3:$O$27,2,FALSE)</f>
        <v>La Rochelle</v>
      </c>
      <c r="Z109" s="15">
        <f t="shared" si="8"/>
        <v>3.5244403676270024</v>
      </c>
    </row>
    <row r="110" spans="2:29" s="15" customFormat="1" x14ac:dyDescent="0.25">
      <c r="B110" s="15" t="str">
        <f>VLOOKUP(G110,NUTS_Europa!$A$2:$C$81,2,FALSE)</f>
        <v>FRH0</v>
      </c>
      <c r="C110" s="15">
        <f>VLOOKUP(G110,NUTS_Europa!$A$2:$C$81,3,FALSE)</f>
        <v>283</v>
      </c>
      <c r="D110" s="15" t="str">
        <f>VLOOKUP(F110,NUTS_Europa!$A$2:$C$81,2,FALSE)</f>
        <v>FRE1</v>
      </c>
      <c r="E110" s="15">
        <f>VLOOKUP(F110,NUTS_Europa!$A$2:$C$81,3,FALSE)</f>
        <v>220</v>
      </c>
      <c r="F110" s="15">
        <v>21</v>
      </c>
      <c r="G110" s="15">
        <v>23</v>
      </c>
      <c r="H110" s="15">
        <v>1209080.58692384</v>
      </c>
      <c r="I110" s="15">
        <v>781333.61984333117</v>
      </c>
      <c r="J110" s="15">
        <f t="shared" si="2"/>
        <v>27904.772137261829</v>
      </c>
      <c r="K110" s="15">
        <v>156784.57750000001</v>
      </c>
      <c r="L110" s="15">
        <v>32.191978609625671</v>
      </c>
      <c r="M110" s="15">
        <v>11.820841569417174</v>
      </c>
      <c r="N110" s="15">
        <v>4.6297027371169577</v>
      </c>
      <c r="O110" s="17">
        <v>2266.668196275321</v>
      </c>
      <c r="P110" s="15">
        <f t="shared" si="3"/>
        <v>0</v>
      </c>
      <c r="Q110" s="15">
        <f t="shared" si="4"/>
        <v>44.012820179042848</v>
      </c>
      <c r="S110" s="15">
        <f t="shared" si="5"/>
        <v>0</v>
      </c>
      <c r="T110" s="15">
        <f t="shared" si="6"/>
        <v>55809.544274523658</v>
      </c>
      <c r="U110" s="15">
        <f t="shared" si="7"/>
        <v>55809.544274523658</v>
      </c>
      <c r="V110" s="15" t="str">
        <f>VLOOKUP(B110,NUTS_Europa!$B$2:$F$41,5,FALSE)</f>
        <v>Bretagne</v>
      </c>
      <c r="W110" s="15" t="str">
        <f>VLOOKUP(C110,Puertos!$N$3:$O$27,2,FALSE)</f>
        <v>La Rochelle</v>
      </c>
      <c r="X110" s="15" t="str">
        <f>VLOOKUP(D110,NUTS_Europa!$B$2:$F$41,5,FALSE)</f>
        <v>Nord-Pas de Calais</v>
      </c>
      <c r="Y110" s="15" t="str">
        <f>VLOOKUP(E110,Puertos!$N$3:$O$27,2,FALSE)</f>
        <v>Zeebrugge</v>
      </c>
      <c r="Z110" s="15">
        <f t="shared" si="8"/>
        <v>1.8338675074601187</v>
      </c>
    </row>
    <row r="111" spans="2:29" s="15" customFormat="1" x14ac:dyDescent="0.25">
      <c r="B111" s="15" t="str">
        <f>VLOOKUP(F111,NUTS_Europa!$A$2:$C$81,2,FALSE)</f>
        <v>FRE1</v>
      </c>
      <c r="C111" s="15">
        <f>VLOOKUP(F111,NUTS_Europa!$A$2:$C$81,3,FALSE)</f>
        <v>220</v>
      </c>
      <c r="D111" s="15" t="str">
        <f>VLOOKUP(G111,NUTS_Europa!$A$2:$C$81,2,FALSE)</f>
        <v>FRI3</v>
      </c>
      <c r="E111" s="15">
        <f>VLOOKUP(G111,NUTS_Europa!$A$2:$C$81,3,FALSE)</f>
        <v>283</v>
      </c>
      <c r="F111" s="15">
        <v>21</v>
      </c>
      <c r="G111" s="15">
        <v>25</v>
      </c>
      <c r="H111" s="15">
        <v>659983.61637843773</v>
      </c>
      <c r="I111" s="15">
        <v>781333.61984333117</v>
      </c>
      <c r="J111" s="15">
        <f t="shared" si="2"/>
        <v>27904.772137261829</v>
      </c>
      <c r="K111" s="15">
        <v>117061.7148</v>
      </c>
      <c r="L111" s="15">
        <v>32.191978609625671</v>
      </c>
      <c r="M111" s="15">
        <v>11.820841569417174</v>
      </c>
      <c r="N111" s="15">
        <v>4.6297027371169577</v>
      </c>
      <c r="O111" s="17">
        <v>2266.668196275321</v>
      </c>
      <c r="P111" s="15">
        <f t="shared" si="3"/>
        <v>0</v>
      </c>
      <c r="Q111" s="15">
        <f t="shared" si="4"/>
        <v>44.012820179042848</v>
      </c>
      <c r="S111" s="15">
        <f t="shared" si="5"/>
        <v>0</v>
      </c>
      <c r="T111" s="15">
        <f t="shared" si="6"/>
        <v>55809.544274523658</v>
      </c>
      <c r="U111" s="15">
        <f t="shared" si="7"/>
        <v>55809.544274523658</v>
      </c>
      <c r="V111" s="15" t="str">
        <f>VLOOKUP(B111,NUTS_Europa!$B$2:$F$41,5,FALSE)</f>
        <v>Nord-Pas de Calais</v>
      </c>
      <c r="W111" s="15" t="str">
        <f>VLOOKUP(C111,Puertos!$N$3:$O$27,2,FALSE)</f>
        <v>Zeebrugge</v>
      </c>
      <c r="X111" s="15" t="str">
        <f>VLOOKUP(D111,NUTS_Europa!$B$2:$F$41,5,FALSE)</f>
        <v>Poitou-Charentes</v>
      </c>
      <c r="Y111" s="15" t="str">
        <f>VLOOKUP(E111,Puertos!$N$3:$O$27,2,FALSE)</f>
        <v>La Rochelle</v>
      </c>
      <c r="Z111" s="15">
        <f t="shared" si="8"/>
        <v>1.8338675074601187</v>
      </c>
    </row>
    <row r="112" spans="2:29" s="15" customFormat="1" x14ac:dyDescent="0.25">
      <c r="B112" s="15" t="str">
        <f>VLOOKUP(G112,NUTS_Europa!$A$2:$C$81,2,FALSE)</f>
        <v>FRI3</v>
      </c>
      <c r="C112" s="15">
        <f>VLOOKUP(G112,NUTS_Europa!$A$2:$C$81,3,FALSE)</f>
        <v>283</v>
      </c>
      <c r="D112" s="15" t="str">
        <f>VLOOKUP(F112,NUTS_Europa!$A$2:$C$81,2,FALSE)</f>
        <v>FRD2</v>
      </c>
      <c r="E112" s="15">
        <f>VLOOKUP(F112,NUTS_Europa!$A$2:$C$81,3,FALSE)</f>
        <v>269</v>
      </c>
      <c r="F112" s="15">
        <v>20</v>
      </c>
      <c r="G112" s="15">
        <v>25</v>
      </c>
      <c r="H112" s="15">
        <v>535399.98803268</v>
      </c>
      <c r="I112" s="15">
        <v>933907.4578460037</v>
      </c>
      <c r="J112" s="15">
        <f t="shared" si="2"/>
        <v>33353.837780214417</v>
      </c>
      <c r="K112" s="15">
        <v>141512.31529999999</v>
      </c>
      <c r="L112" s="15">
        <v>24.759358288770056</v>
      </c>
      <c r="M112" s="15">
        <v>11.564368177439787</v>
      </c>
      <c r="N112" s="15">
        <v>5.1360118300657271</v>
      </c>
      <c r="O112" s="17">
        <v>2266.668196275321</v>
      </c>
      <c r="P112" s="15">
        <f t="shared" si="3"/>
        <v>0</v>
      </c>
      <c r="Q112" s="15">
        <f t="shared" si="4"/>
        <v>36.323726466209841</v>
      </c>
      <c r="S112" s="15">
        <f t="shared" si="5"/>
        <v>0</v>
      </c>
      <c r="T112" s="15">
        <f t="shared" si="6"/>
        <v>66707.675560428834</v>
      </c>
      <c r="U112" s="15">
        <f t="shared" si="7"/>
        <v>66707.675560428834</v>
      </c>
      <c r="V112" s="15" t="str">
        <f>VLOOKUP(B112,NUTS_Europa!$B$2:$F$41,5,FALSE)</f>
        <v>Poitou-Charentes</v>
      </c>
      <c r="W112" s="15" t="str">
        <f>VLOOKUP(C112,Puertos!$N$3:$O$27,2,FALSE)</f>
        <v>La Rochelle</v>
      </c>
      <c r="X112" s="15" t="str">
        <f>VLOOKUP(D112,NUTS_Europa!$B$2:$F$41,5,FALSE)</f>
        <v xml:space="preserve">Haute-Normandie </v>
      </c>
      <c r="Y112" s="15" t="str">
        <f>VLOOKUP(E112,Puertos!$N$3:$O$27,2,FALSE)</f>
        <v>Le Havre</v>
      </c>
      <c r="Z112" s="15">
        <f t="shared" si="8"/>
        <v>1.5134886027587433</v>
      </c>
    </row>
    <row r="113" spans="2:29" s="15" customFormat="1" x14ac:dyDescent="0.25">
      <c r="O113" s="17"/>
    </row>
    <row r="114" spans="2:29" s="15" customFormat="1" x14ac:dyDescent="0.25">
      <c r="B114" s="15" t="s">
        <v>162</v>
      </c>
      <c r="O114" s="17"/>
    </row>
    <row r="115" spans="2:29" s="15" customFormat="1" x14ac:dyDescent="0.25">
      <c r="B115" s="15" t="str">
        <f>B104</f>
        <v>nodo inicial</v>
      </c>
      <c r="C115" s="15" t="str">
        <f t="shared" ref="C115:I115" si="11">C104</f>
        <v>puerto O</v>
      </c>
      <c r="D115" s="15" t="str">
        <f t="shared" si="11"/>
        <v>nodo final</v>
      </c>
      <c r="E115" s="15" t="str">
        <f t="shared" si="11"/>
        <v>puerto D</v>
      </c>
      <c r="F115" s="15" t="str">
        <f t="shared" si="11"/>
        <v>Var1</v>
      </c>
      <c r="G115" s="15" t="str">
        <f t="shared" si="11"/>
        <v>Var2</v>
      </c>
      <c r="H115" s="15" t="str">
        <f t="shared" si="11"/>
        <v>Coste variable</v>
      </c>
      <c r="I115" s="15" t="str">
        <f t="shared" si="11"/>
        <v>Coste fijo</v>
      </c>
      <c r="J115" s="15" t="str">
        <f t="shared" ref="J115:P115" si="12">J104</f>
        <v>Coste fijo/buque</v>
      </c>
      <c r="K115" s="15" t="str">
        <f t="shared" si="12"/>
        <v>flow</v>
      </c>
      <c r="L115" s="15" t="str">
        <f t="shared" si="12"/>
        <v>TiempoNav</v>
      </c>
      <c r="M115" s="15" t="str">
        <f t="shared" si="12"/>
        <v>TiempoPort</v>
      </c>
      <c r="N115" s="15" t="str">
        <f t="shared" si="12"/>
        <v>TiempoCD</v>
      </c>
      <c r="O115" s="17" t="str">
        <f t="shared" si="12"/>
        <v>offer</v>
      </c>
      <c r="P115" s="15" t="str">
        <f t="shared" si="12"/>
        <v>Tiempo C/D</v>
      </c>
      <c r="Q115" s="15" t="str">
        <f t="shared" ref="Q115:Y115" si="13">Q104</f>
        <v>Tiempo total</v>
      </c>
      <c r="R115" s="15" t="str">
        <f t="shared" si="13"/>
        <v>TEUs/buque</v>
      </c>
      <c r="S115" s="15" t="str">
        <f t="shared" si="13"/>
        <v>Coste variable</v>
      </c>
      <c r="T115" s="15" t="str">
        <f t="shared" si="13"/>
        <v>Coste fijo</v>
      </c>
      <c r="U115" s="15" t="str">
        <f t="shared" si="13"/>
        <v>Coste Total</v>
      </c>
      <c r="V115" s="15" t="str">
        <f t="shared" si="13"/>
        <v>Nodo inicial</v>
      </c>
      <c r="W115" s="15" t="str">
        <f t="shared" si="13"/>
        <v>Puerto O</v>
      </c>
      <c r="X115" s="15" t="str">
        <f t="shared" si="13"/>
        <v>Nodo final</v>
      </c>
      <c r="Y115" s="15" t="str">
        <f t="shared" si="13"/>
        <v>Puerto D</v>
      </c>
    </row>
    <row r="116" spans="2:29" s="15" customFormat="1" x14ac:dyDescent="0.25">
      <c r="B116" s="15" t="str">
        <f>VLOOKUP(F116,[1]NUTS_Europa!$A$2:$C$81,2,FALSE)</f>
        <v>BE21</v>
      </c>
      <c r="C116" s="15">
        <f>VLOOKUP(F116,[1]NUTS_Europa!$A$2:$C$81,3,FALSE)</f>
        <v>253</v>
      </c>
      <c r="D116" s="15" t="str">
        <f>VLOOKUP(G116,[1]NUTS_Europa!$A$2:$C$81,2,FALSE)</f>
        <v>BE25</v>
      </c>
      <c r="E116" s="15">
        <f>VLOOKUP(G116,[1]NUTS_Europa!$A$2:$C$81,3,FALSE)</f>
        <v>235</v>
      </c>
      <c r="F116" s="15">
        <v>1</v>
      </c>
      <c r="G116" s="15">
        <v>3</v>
      </c>
      <c r="H116" s="16">
        <v>320654.7700985205</v>
      </c>
      <c r="I116" s="16">
        <v>698562.66014524701</v>
      </c>
      <c r="J116" s="15">
        <f t="shared" si="2"/>
        <v>24948.666433758823</v>
      </c>
      <c r="K116" s="15">
        <v>135416.16140000001</v>
      </c>
      <c r="L116" s="15">
        <v>6.7272727272727275</v>
      </c>
      <c r="M116" s="15">
        <v>8.8096223793509889</v>
      </c>
      <c r="N116" s="15">
        <v>3.8791618889097474</v>
      </c>
      <c r="O116" s="17">
        <v>1766.281889669362</v>
      </c>
      <c r="P116" s="15">
        <f t="shared" si="3"/>
        <v>0</v>
      </c>
      <c r="Q116" s="15">
        <f t="shared" si="4"/>
        <v>15.536895106623717</v>
      </c>
      <c r="S116" s="15">
        <f t="shared" si="5"/>
        <v>0</v>
      </c>
      <c r="T116" s="15">
        <f t="shared" si="6"/>
        <v>49897.332867517645</v>
      </c>
      <c r="U116" s="15">
        <f t="shared" si="7"/>
        <v>49897.332867517645</v>
      </c>
      <c r="V116" s="15" t="str">
        <f>VLOOKUP(B116,NUTS_Europa!$B$2:$F$41,5,FALSE)</f>
        <v>Prov. Antwerpen</v>
      </c>
      <c r="W116" s="15" t="str">
        <f>VLOOKUP(C116,Puertos!$N$3:$O$27,2,FALSE)</f>
        <v>Amberes</v>
      </c>
      <c r="X116" s="15" t="str">
        <f>VLOOKUP(D116,NUTS_Europa!$B$2:$F$41,5,FALSE)</f>
        <v>Prov. West-Vlaanderen</v>
      </c>
      <c r="Y116" s="15" t="str">
        <f>VLOOKUP(E116,Puertos!$N$3:$O$27,2,FALSE)</f>
        <v>Dunkerque</v>
      </c>
      <c r="Z116" s="15">
        <f t="shared" si="8"/>
        <v>0.64737062944265489</v>
      </c>
    </row>
    <row r="117" spans="2:29" s="15" customFormat="1" x14ac:dyDescent="0.25">
      <c r="B117" s="15" t="str">
        <f>VLOOKUP(G117,[1]NUTS_Europa!$A$2:$C$81,2,FALSE)</f>
        <v>BE25</v>
      </c>
      <c r="C117" s="15">
        <f>VLOOKUP(G117,[1]NUTS_Europa!$A$2:$C$81,3,FALSE)</f>
        <v>235</v>
      </c>
      <c r="D117" s="15" t="str">
        <f>VLOOKUP(F117,[1]NUTS_Europa!$A$2:$C$81,2,FALSE)</f>
        <v>BE23</v>
      </c>
      <c r="E117" s="15">
        <f>VLOOKUP(F117,[1]NUTS_Europa!$A$2:$C$81,3,FALSE)</f>
        <v>253</v>
      </c>
      <c r="F117" s="15">
        <v>2</v>
      </c>
      <c r="G117" s="15">
        <v>3</v>
      </c>
      <c r="H117" s="15">
        <v>399505.12621714018</v>
      </c>
      <c r="I117" s="15">
        <v>698562.66014524701</v>
      </c>
      <c r="J117" s="15">
        <f t="shared" si="2"/>
        <v>24948.666433758823</v>
      </c>
      <c r="K117" s="15">
        <v>135416.16140000001</v>
      </c>
      <c r="L117" s="15">
        <v>6.7272727272727275</v>
      </c>
      <c r="M117" s="15">
        <v>8.8096223793509889</v>
      </c>
      <c r="N117" s="15">
        <v>3.8791618889097474</v>
      </c>
      <c r="O117" s="17">
        <v>1766.281889669362</v>
      </c>
      <c r="P117" s="15">
        <f t="shared" si="3"/>
        <v>0</v>
      </c>
      <c r="Q117" s="15">
        <f t="shared" si="4"/>
        <v>15.536895106623717</v>
      </c>
      <c r="S117" s="15">
        <f t="shared" si="5"/>
        <v>0</v>
      </c>
      <c r="T117" s="15">
        <f t="shared" si="6"/>
        <v>49897.332867517645</v>
      </c>
      <c r="U117" s="15">
        <f t="shared" si="7"/>
        <v>49897.332867517645</v>
      </c>
      <c r="V117" s="15" t="str">
        <f>VLOOKUP(B117,NUTS_Europa!$B$2:$F$41,5,FALSE)</f>
        <v>Prov. West-Vlaanderen</v>
      </c>
      <c r="W117" s="15" t="str">
        <f>VLOOKUP(C117,Puertos!$N$3:$O$27,2,FALSE)</f>
        <v>Dunkerque</v>
      </c>
      <c r="X117" s="15" t="str">
        <f>VLOOKUP(D117,NUTS_Europa!$B$2:$F$41,5,FALSE)</f>
        <v>Prov. Oost-Vlaanderen</v>
      </c>
      <c r="Y117" s="15" t="str">
        <f>VLOOKUP(E117,Puertos!$N$3:$O$27,2,FALSE)</f>
        <v>Amberes</v>
      </c>
      <c r="Z117" s="15">
        <f t="shared" si="8"/>
        <v>0.64737062944265489</v>
      </c>
    </row>
    <row r="118" spans="2:29" s="15" customFormat="1" x14ac:dyDescent="0.25">
      <c r="B118" s="15" t="str">
        <f>VLOOKUP(F118,[1]NUTS_Europa!$A$2:$C$81,2,FALSE)</f>
        <v>BE23</v>
      </c>
      <c r="C118" s="15">
        <f>VLOOKUP(F118,[1]NUTS_Europa!$A$2:$C$81,3,FALSE)</f>
        <v>253</v>
      </c>
      <c r="D118" s="15" t="str">
        <f>VLOOKUP(G118,[1]NUTS_Europa!$A$2:$C$81,2,FALSE)</f>
        <v>ES21</v>
      </c>
      <c r="E118" s="15">
        <f>VLOOKUP(G118,[1]NUTS_Europa!$A$2:$C$81,3,FALSE)</f>
        <v>163</v>
      </c>
      <c r="F118" s="15">
        <v>2</v>
      </c>
      <c r="G118" s="15">
        <v>14</v>
      </c>
      <c r="H118" s="15">
        <v>733708.51585219766</v>
      </c>
      <c r="I118" s="15">
        <v>1026785.3258348779</v>
      </c>
      <c r="J118" s="15">
        <f t="shared" si="2"/>
        <v>36670.904494102782</v>
      </c>
      <c r="K118" s="15">
        <v>145277.79319999999</v>
      </c>
      <c r="L118" s="15">
        <v>41.492513368983957</v>
      </c>
      <c r="M118" s="15">
        <v>14.903066876317762</v>
      </c>
      <c r="N118" s="15">
        <v>7.5625982617783754</v>
      </c>
      <c r="O118" s="17">
        <v>2988.6329176051727</v>
      </c>
      <c r="P118" s="15">
        <f t="shared" si="3"/>
        <v>1.832048730131429</v>
      </c>
      <c r="Q118" s="15">
        <f t="shared" si="4"/>
        <v>58.227628975433149</v>
      </c>
      <c r="R118" s="15">
        <v>724</v>
      </c>
      <c r="S118" s="15">
        <f t="shared" si="5"/>
        <v>177741.79035097157</v>
      </c>
      <c r="T118" s="15">
        <f t="shared" si="6"/>
        <v>73341.808988205565</v>
      </c>
      <c r="U118" s="15">
        <f t="shared" si="7"/>
        <v>251083.59933917713</v>
      </c>
      <c r="V118" s="15" t="str">
        <f>VLOOKUP(B118,NUTS_Europa!$B$2:$F$41,5,FALSE)</f>
        <v>Prov. Oost-Vlaanderen</v>
      </c>
      <c r="W118" s="15" t="str">
        <f>VLOOKUP(C118,Puertos!$N$3:$O$27,2,FALSE)</f>
        <v>Amberes</v>
      </c>
      <c r="X118" s="15" t="str">
        <f>VLOOKUP(D118,NUTS_Europa!$B$2:$F$41,5,FALSE)</f>
        <v>País Vasco</v>
      </c>
      <c r="Y118" s="15" t="str">
        <f>VLOOKUP(E118,Puertos!$N$3:$O$27,2,FALSE)</f>
        <v>Bilbao</v>
      </c>
      <c r="Z118" s="15">
        <f t="shared" si="8"/>
        <v>2.4261512073097147</v>
      </c>
      <c r="AA118" s="15">
        <f>Q118+Q121+Q122+Q123</f>
        <v>266.83172356860541</v>
      </c>
      <c r="AB118" s="15">
        <f>AA118/24</f>
        <v>11.117988482025225</v>
      </c>
      <c r="AC118" s="15">
        <f>AB118/7</f>
        <v>1.5882840688607465</v>
      </c>
    </row>
    <row r="119" spans="2:29" s="15" customFormat="1" x14ac:dyDescent="0.25">
      <c r="B119" s="15" t="str">
        <f>VLOOKUP(G119,[1]NUTS_Europa!$A$2:$C$81,2,FALSE)</f>
        <v>ES21</v>
      </c>
      <c r="C119" s="15">
        <f>VLOOKUP(G119,[1]NUTS_Europa!$A$2:$C$81,3,FALSE)</f>
        <v>163</v>
      </c>
      <c r="D119" s="15" t="str">
        <f>VLOOKUP(F119,[1]NUTS_Europa!$A$2:$C$81,2,FALSE)</f>
        <v>DEF0</v>
      </c>
      <c r="E119" s="15">
        <f>VLOOKUP(F119,[1]NUTS_Europa!$A$2:$C$81,3,FALSE)</f>
        <v>1069</v>
      </c>
      <c r="F119" s="15">
        <v>10</v>
      </c>
      <c r="G119" s="15">
        <v>14</v>
      </c>
      <c r="H119" s="15">
        <v>860750.49422172131</v>
      </c>
      <c r="I119" s="15">
        <v>1088596.2790621943</v>
      </c>
      <c r="J119" s="15">
        <f t="shared" si="2"/>
        <v>38878.438537935508</v>
      </c>
      <c r="K119" s="15">
        <v>199058.85829999999</v>
      </c>
      <c r="L119" s="15">
        <v>56.045454545454547</v>
      </c>
      <c r="M119" s="15">
        <v>14.647858875752316</v>
      </c>
      <c r="N119" s="15">
        <v>6.5539446670311152</v>
      </c>
      <c r="O119" s="17">
        <v>2988.6329176051727</v>
      </c>
      <c r="P119" s="15">
        <f t="shared" si="3"/>
        <v>0</v>
      </c>
      <c r="Q119" s="15">
        <f t="shared" si="4"/>
        <v>70.693313421206867</v>
      </c>
      <c r="S119" s="15">
        <f t="shared" si="5"/>
        <v>0</v>
      </c>
      <c r="T119" s="15">
        <f t="shared" si="6"/>
        <v>77756.877075871016</v>
      </c>
      <c r="U119" s="15">
        <f t="shared" si="7"/>
        <v>77756.877075871016</v>
      </c>
      <c r="V119" s="15" t="str">
        <f>VLOOKUP(B119,NUTS_Europa!$B$2:$F$41,5,FALSE)</f>
        <v>País Vasco</v>
      </c>
      <c r="W119" s="15" t="str">
        <f>VLOOKUP(C119,Puertos!$N$3:$O$27,2,FALSE)</f>
        <v>Bilbao</v>
      </c>
      <c r="X119" s="15" t="str">
        <f>VLOOKUP(D119,NUTS_Europa!$B$2:$F$41,5,FALSE)</f>
        <v>Schleswig-Holstein</v>
      </c>
      <c r="Y119" s="15" t="str">
        <f>VLOOKUP(E119,Puertos!$N$3:$O$27,2,FALSE)</f>
        <v>Hamburgo</v>
      </c>
      <c r="Z119" s="15">
        <f t="shared" si="8"/>
        <v>2.9455547258836194</v>
      </c>
    </row>
    <row r="120" spans="2:29" s="15" customFormat="1" x14ac:dyDescent="0.25">
      <c r="B120" s="15" t="str">
        <f>VLOOKUP(F120,[1]NUTS_Europa!$A$2:$C$81,2,FALSE)</f>
        <v>DEF0</v>
      </c>
      <c r="C120" s="15">
        <f>VLOOKUP(F120,[1]NUTS_Europa!$A$2:$C$81,3,FALSE)</f>
        <v>1069</v>
      </c>
      <c r="D120" s="15" t="str">
        <f>VLOOKUP(G120,[1]NUTS_Europa!$A$2:$C$81,2,FALSE)</f>
        <v>ES13</v>
      </c>
      <c r="E120" s="15">
        <f>VLOOKUP(G120,[1]NUTS_Europa!$A$2:$C$81,3,FALSE)</f>
        <v>163</v>
      </c>
      <c r="F120" s="15">
        <v>10</v>
      </c>
      <c r="G120" s="15">
        <v>13</v>
      </c>
      <c r="H120" s="15">
        <v>1036549.0551542597</v>
      </c>
      <c r="I120" s="15">
        <v>1088596.2790621943</v>
      </c>
      <c r="J120" s="15">
        <f t="shared" si="2"/>
        <v>38878.438537935508</v>
      </c>
      <c r="K120" s="15">
        <v>163171.4883</v>
      </c>
      <c r="L120" s="15">
        <v>56.045454545454547</v>
      </c>
      <c r="M120" s="15">
        <v>14.647858875752316</v>
      </c>
      <c r="N120" s="15">
        <v>6.5539446670311152</v>
      </c>
      <c r="O120" s="17">
        <v>2988.6329176051727</v>
      </c>
      <c r="P120" s="15">
        <f t="shared" si="3"/>
        <v>0</v>
      </c>
      <c r="Q120" s="15">
        <f t="shared" si="4"/>
        <v>70.693313421206867</v>
      </c>
      <c r="S120" s="15">
        <f t="shared" si="5"/>
        <v>0</v>
      </c>
      <c r="T120" s="15">
        <f t="shared" si="6"/>
        <v>77756.877075871016</v>
      </c>
      <c r="U120" s="15">
        <f t="shared" si="7"/>
        <v>77756.877075871016</v>
      </c>
      <c r="V120" s="15" t="str">
        <f>VLOOKUP(B120,NUTS_Europa!$B$2:$F$41,5,FALSE)</f>
        <v>Schleswig-Holstein</v>
      </c>
      <c r="W120" s="15" t="str">
        <f>VLOOKUP(C120,Puertos!$N$3:$O$27,2,FALSE)</f>
        <v>Hamburgo</v>
      </c>
      <c r="X120" s="15" t="str">
        <f>VLOOKUP(D120,NUTS_Europa!$B$2:$F$41,5,FALSE)</f>
        <v>Cantabria</v>
      </c>
      <c r="Y120" s="15" t="str">
        <f>VLOOKUP(E120,Puertos!$N$3:$O$27,2,FALSE)</f>
        <v>Bilbao</v>
      </c>
      <c r="Z120" s="15">
        <f t="shared" si="8"/>
        <v>2.9455547258836194</v>
      </c>
    </row>
    <row r="121" spans="2:29" s="15" customFormat="1" x14ac:dyDescent="0.25">
      <c r="B121" s="15" t="str">
        <f>VLOOKUP(G121,[1]NUTS_Europa!$A$2:$C$81,2,FALSE)</f>
        <v>ES13</v>
      </c>
      <c r="C121" s="15">
        <f>VLOOKUP(G121,[1]NUTS_Europa!$A$2:$C$81,3,FALSE)</f>
        <v>163</v>
      </c>
      <c r="D121" s="15" t="str">
        <f>VLOOKUP(F121,[1]NUTS_Europa!$A$2:$C$81,2,FALSE)</f>
        <v>DE80</v>
      </c>
      <c r="E121" s="15">
        <f>VLOOKUP(F121,[1]NUTS_Europa!$A$2:$C$81,3,FALSE)</f>
        <v>1069</v>
      </c>
      <c r="F121" s="15">
        <v>6</v>
      </c>
      <c r="G121" s="15">
        <v>13</v>
      </c>
      <c r="H121" s="15">
        <v>1586311.9655705243</v>
      </c>
      <c r="I121" s="15">
        <v>1088596.2790621943</v>
      </c>
      <c r="J121" s="15">
        <f t="shared" si="2"/>
        <v>38878.438537935508</v>
      </c>
      <c r="K121" s="15">
        <v>135416.16140000001</v>
      </c>
      <c r="L121" s="15">
        <v>56.045454545454547</v>
      </c>
      <c r="M121" s="15">
        <v>14.647858875752316</v>
      </c>
      <c r="N121" s="15">
        <v>6.5539446670311152</v>
      </c>
      <c r="O121" s="17">
        <v>2988.6329176051727</v>
      </c>
      <c r="P121" s="15">
        <f t="shared" si="3"/>
        <v>1.587701156264048</v>
      </c>
      <c r="Q121" s="15">
        <f t="shared" si="4"/>
        <v>72.281014577470913</v>
      </c>
      <c r="R121" s="15">
        <v>724</v>
      </c>
      <c r="S121" s="15">
        <f t="shared" si="5"/>
        <v>384286.02465951501</v>
      </c>
      <c r="T121" s="15">
        <f t="shared" si="6"/>
        <v>77756.877075871016</v>
      </c>
      <c r="U121" s="15">
        <f t="shared" si="7"/>
        <v>462042.901735386</v>
      </c>
      <c r="V121" s="15" t="str">
        <f>VLOOKUP(B121,NUTS_Europa!$B$2:$F$41,5,FALSE)</f>
        <v>Cantabria</v>
      </c>
      <c r="W121" s="15" t="str">
        <f>VLOOKUP(C121,Puertos!$N$3:$O$27,2,FALSE)</f>
        <v>Bilbao</v>
      </c>
      <c r="X121" s="15" t="str">
        <f>VLOOKUP(D121,NUTS_Europa!$B$2:$F$41,5,FALSE)</f>
        <v>Mecklenburg-Vorpommern</v>
      </c>
      <c r="Y121" s="15" t="str">
        <f>VLOOKUP(E121,Puertos!$N$3:$O$27,2,FALSE)</f>
        <v>Hamburgo</v>
      </c>
      <c r="Z121" s="15">
        <f t="shared" si="8"/>
        <v>3.0117089407279547</v>
      </c>
    </row>
    <row r="122" spans="2:29" s="15" customFormat="1" x14ac:dyDescent="0.25">
      <c r="B122" s="15" t="str">
        <f>VLOOKUP(F122,[1]NUTS_Europa!$A$2:$C$81,2,FALSE)</f>
        <v>DE80</v>
      </c>
      <c r="C122" s="15">
        <f>VLOOKUP(F122,[1]NUTS_Europa!$A$2:$C$81,3,FALSE)</f>
        <v>1069</v>
      </c>
      <c r="D122" s="15" t="str">
        <f>VLOOKUP(G122,[1]NUTS_Europa!$A$2:$C$81,2,FALSE)</f>
        <v>ES11</v>
      </c>
      <c r="E122" s="15">
        <f>VLOOKUP(G122,[1]NUTS_Europa!$A$2:$C$81,3,FALSE)</f>
        <v>288</v>
      </c>
      <c r="F122" s="15">
        <v>6</v>
      </c>
      <c r="G122" s="15">
        <v>11</v>
      </c>
      <c r="H122" s="15">
        <v>491627.80487580452</v>
      </c>
      <c r="I122" s="15">
        <v>1182812.3940719636</v>
      </c>
      <c r="J122" s="15">
        <f t="shared" si="2"/>
        <v>42243.299788284414</v>
      </c>
      <c r="K122" s="15">
        <v>142841.86170000001</v>
      </c>
      <c r="L122" s="15">
        <v>61.965240641711233</v>
      </c>
      <c r="M122" s="15">
        <v>11.86520008208787</v>
      </c>
      <c r="N122" s="15">
        <v>1.7264450144783707</v>
      </c>
      <c r="O122" s="17">
        <v>930.46700947662703</v>
      </c>
      <c r="P122" s="15">
        <f t="shared" si="3"/>
        <v>1.3433535823966671</v>
      </c>
      <c r="Q122" s="15">
        <f t="shared" si="4"/>
        <v>75.173794306195774</v>
      </c>
      <c r="R122" s="15">
        <v>724</v>
      </c>
      <c r="S122" s="15">
        <f t="shared" si="5"/>
        <v>382537.50762242748</v>
      </c>
      <c r="T122" s="15">
        <f t="shared" si="6"/>
        <v>84486.599576568828</v>
      </c>
      <c r="U122" s="15">
        <f t="shared" si="7"/>
        <v>467024.10719899629</v>
      </c>
      <c r="V122" s="15" t="str">
        <f>VLOOKUP(B122,NUTS_Europa!$B$2:$F$41,5,FALSE)</f>
        <v>Mecklenburg-Vorpommern</v>
      </c>
      <c r="W122" s="15" t="str">
        <f>VLOOKUP(C122,Puertos!$N$3:$O$27,2,FALSE)</f>
        <v>Hamburgo</v>
      </c>
      <c r="X122" s="15" t="str">
        <f>VLOOKUP(D122,NUTS_Europa!$B$2:$F$41,5,FALSE)</f>
        <v>Galicia</v>
      </c>
      <c r="Y122" s="15" t="str">
        <f>VLOOKUP(E122,Puertos!$N$3:$O$27,2,FALSE)</f>
        <v>Vigo</v>
      </c>
      <c r="Z122" s="15">
        <f t="shared" si="8"/>
        <v>3.1322414294248238</v>
      </c>
    </row>
    <row r="123" spans="2:29" s="15" customFormat="1" x14ac:dyDescent="0.25">
      <c r="B123" s="15" t="str">
        <f>VLOOKUP(G123,[1]NUTS_Europa!$A$2:$C$81,2,FALSE)</f>
        <v>ES11</v>
      </c>
      <c r="C123" s="15">
        <f>VLOOKUP(G123,[1]NUTS_Europa!$A$2:$C$81,3,FALSE)</f>
        <v>288</v>
      </c>
      <c r="D123" s="15" t="str">
        <f>VLOOKUP(F123,[1]NUTS_Europa!$A$2:$C$81,2,FALSE)</f>
        <v>DEA1</v>
      </c>
      <c r="E123" s="15">
        <f>VLOOKUP(F123,[1]NUTS_Europa!$A$2:$C$81,3,FALSE)</f>
        <v>253</v>
      </c>
      <c r="F123" s="15">
        <v>9</v>
      </c>
      <c r="G123" s="15">
        <v>11</v>
      </c>
      <c r="H123" s="15">
        <v>511193.55492424493</v>
      </c>
      <c r="I123" s="15">
        <v>1121132.0300731619</v>
      </c>
      <c r="J123" s="15">
        <f t="shared" si="2"/>
        <v>40040.429645470067</v>
      </c>
      <c r="K123" s="15">
        <v>142392.87169999999</v>
      </c>
      <c r="L123" s="15">
        <v>47.441176470588239</v>
      </c>
      <c r="M123" s="15">
        <v>12.120408082653316</v>
      </c>
      <c r="N123" s="15">
        <v>2.0404745121707064</v>
      </c>
      <c r="O123" s="17">
        <v>930.46700947662703</v>
      </c>
      <c r="P123" s="15">
        <f t="shared" si="3"/>
        <v>1.587701156264048</v>
      </c>
      <c r="Q123" s="15">
        <f t="shared" si="4"/>
        <v>61.149285709505605</v>
      </c>
      <c r="R123" s="15">
        <v>724</v>
      </c>
      <c r="S123" s="15">
        <f t="shared" si="5"/>
        <v>397761.69385449903</v>
      </c>
      <c r="T123" s="15">
        <f t="shared" si="6"/>
        <v>80080.859290940134</v>
      </c>
      <c r="U123" s="15">
        <f t="shared" si="7"/>
        <v>477842.55314543913</v>
      </c>
      <c r="V123" s="15" t="str">
        <f>VLOOKUP(B123,NUTS_Europa!$B$2:$F$41,5,FALSE)</f>
        <v>Galicia</v>
      </c>
      <c r="W123" s="15" t="str">
        <f>VLOOKUP(C123,Puertos!$N$3:$O$27,2,FALSE)</f>
        <v>Vigo</v>
      </c>
      <c r="X123" s="15" t="str">
        <f>VLOOKUP(D123,NUTS_Europa!$B$2:$F$41,5,FALSE)</f>
        <v>Düsseldorf</v>
      </c>
      <c r="Y123" s="15" t="str">
        <f>VLOOKUP(E123,Puertos!$N$3:$O$27,2,FALSE)</f>
        <v>Amberes</v>
      </c>
      <c r="Z123" s="15">
        <f t="shared" si="8"/>
        <v>2.5478869045627337</v>
      </c>
    </row>
    <row r="124" spans="2:29" s="15" customFormat="1" x14ac:dyDescent="0.25">
      <c r="B124" s="15" t="str">
        <f>VLOOKUP(F124,[1]NUTS_Europa!$A$2:$C$81,2,FALSE)</f>
        <v>DEA1</v>
      </c>
      <c r="C124" s="15">
        <f>VLOOKUP(F124,[1]NUTS_Europa!$A$2:$C$81,3,FALSE)</f>
        <v>253</v>
      </c>
      <c r="D124" s="15" t="str">
        <f>VLOOKUP(G124,[1]NUTS_Europa!$A$2:$C$81,2,FALSE)</f>
        <v>FRD1</v>
      </c>
      <c r="E124" s="15">
        <f>VLOOKUP(G124,[1]NUTS_Europa!$A$2:$C$81,3,FALSE)</f>
        <v>268</v>
      </c>
      <c r="F124" s="15">
        <v>9</v>
      </c>
      <c r="G124" s="15">
        <v>19</v>
      </c>
      <c r="H124" s="15">
        <v>74138.931038812254</v>
      </c>
      <c r="I124" s="15">
        <v>1030402.145183871</v>
      </c>
      <c r="J124" s="15">
        <v>117061.7148</v>
      </c>
      <c r="K124" s="15">
        <v>20.316042780748667</v>
      </c>
      <c r="L124" s="15">
        <v>13.26485931025065</v>
      </c>
      <c r="M124" s="15">
        <v>0.26255158432044251</v>
      </c>
      <c r="N124" s="15">
        <v>103.75670904472271</v>
      </c>
      <c r="T124" s="15">
        <f t="shared" si="6"/>
        <v>234123.4296</v>
      </c>
    </row>
    <row r="125" spans="2:29" s="15" customFormat="1" x14ac:dyDescent="0.25">
      <c r="B125" s="15" t="str">
        <f>VLOOKUP(G125,[1]NUTS_Europa!$A$2:$C$81,2,FALSE)</f>
        <v>FRD1</v>
      </c>
      <c r="C125" s="15">
        <f>VLOOKUP(G125,[1]NUTS_Europa!$A$2:$C$81,3,FALSE)</f>
        <v>268</v>
      </c>
      <c r="D125" s="15" t="str">
        <f>VLOOKUP(F125,[1]NUTS_Europa!$A$2:$C$81,2,FALSE)</f>
        <v>DE94</v>
      </c>
      <c r="E125" s="15">
        <f>VLOOKUP(F125,[1]NUTS_Europa!$A$2:$C$81,3,FALSE)</f>
        <v>245</v>
      </c>
      <c r="F125" s="15">
        <v>8</v>
      </c>
      <c r="G125" s="15">
        <v>19</v>
      </c>
      <c r="H125" s="15">
        <v>245113.04959340676</v>
      </c>
      <c r="I125" s="15">
        <v>12557946.851237658</v>
      </c>
      <c r="J125" s="15">
        <v>113696.3812</v>
      </c>
      <c r="K125" s="15">
        <v>31.173262032085567</v>
      </c>
      <c r="L125" s="15">
        <v>15.567461761367481</v>
      </c>
      <c r="M125" s="15">
        <v>0.26255158432044251</v>
      </c>
      <c r="N125" s="15">
        <v>103.75670904472271</v>
      </c>
      <c r="T125" s="15">
        <f t="shared" si="6"/>
        <v>227392.76240000001</v>
      </c>
    </row>
    <row r="126" spans="2:29" s="15" customFormat="1" x14ac:dyDescent="0.25">
      <c r="B126" s="15" t="str">
        <f>VLOOKUP(F126,[1]NUTS_Europa!$A$2:$C$81,2,FALSE)</f>
        <v>DE94</v>
      </c>
      <c r="C126" s="15">
        <f>VLOOKUP(F126,[1]NUTS_Europa!$A$2:$C$81,3,FALSE)</f>
        <v>245</v>
      </c>
      <c r="D126" s="15" t="str">
        <f>VLOOKUP(G126,[1]NUTS_Europa!$A$2:$C$81,2,FALSE)</f>
        <v>ES12</v>
      </c>
      <c r="E126" s="15">
        <f>VLOOKUP(G126,[1]NUTS_Europa!$A$2:$C$81,3,FALSE)</f>
        <v>285</v>
      </c>
      <c r="F126" s="15">
        <v>8</v>
      </c>
      <c r="G126" s="15">
        <v>12</v>
      </c>
      <c r="H126" s="15">
        <v>33642.614864119707</v>
      </c>
      <c r="I126" s="15">
        <v>11650137.632982492</v>
      </c>
      <c r="J126" s="15">
        <v>117061.7148</v>
      </c>
      <c r="K126" s="15">
        <v>53.793582887700538</v>
      </c>
      <c r="L126" s="15">
        <v>14.413819986009628</v>
      </c>
      <c r="M126" s="15">
        <v>3.4230927462164648E-2</v>
      </c>
      <c r="N126" s="15">
        <v>15.609481283570693</v>
      </c>
      <c r="T126" s="15">
        <f t="shared" si="6"/>
        <v>234123.4296</v>
      </c>
    </row>
    <row r="127" spans="2:29" s="15" customFormat="1" x14ac:dyDescent="0.25">
      <c r="B127" s="15" t="str">
        <f>VLOOKUP(G127,[1]NUTS_Europa!$A$2:$C$81,2,FALSE)</f>
        <v>ES12</v>
      </c>
      <c r="C127" s="15">
        <f>VLOOKUP(G127,[1]NUTS_Europa!$A$2:$C$81,3,FALSE)</f>
        <v>285</v>
      </c>
      <c r="D127" s="15" t="str">
        <f>VLOOKUP(F127,[1]NUTS_Europa!$A$2:$C$81,2,FALSE)</f>
        <v>DE50</v>
      </c>
      <c r="E127" s="15">
        <f>VLOOKUP(F127,[1]NUTS_Europa!$A$2:$C$81,3,FALSE)</f>
        <v>245</v>
      </c>
      <c r="F127" s="15">
        <v>4</v>
      </c>
      <c r="G127" s="15">
        <v>12</v>
      </c>
      <c r="H127" s="15">
        <v>33359.780428950173</v>
      </c>
      <c r="I127" s="15">
        <v>11650137.632982492</v>
      </c>
      <c r="J127" s="15">
        <v>114346.8514</v>
      </c>
      <c r="K127" s="15">
        <v>53.793582887700538</v>
      </c>
      <c r="L127" s="15">
        <v>14.413819986009628</v>
      </c>
      <c r="M127" s="15">
        <v>3.4230927462164648E-2</v>
      </c>
      <c r="N127" s="15">
        <v>15.609481283570693</v>
      </c>
      <c r="T127" s="15">
        <f t="shared" si="6"/>
        <v>228693.7028</v>
      </c>
    </row>
    <row r="128" spans="2:29" s="15" customFormat="1" x14ac:dyDescent="0.25">
      <c r="B128" s="15" t="str">
        <f>VLOOKUP(F128,[1]NUTS_Europa!$A$2:$C$81,2,FALSE)</f>
        <v>DE50</v>
      </c>
      <c r="C128" s="15">
        <f>VLOOKUP(F128,[1]NUTS_Europa!$A$2:$C$81,3,FALSE)</f>
        <v>245</v>
      </c>
      <c r="D128" s="15" t="str">
        <f>VLOOKUP(G128,[1]NUTS_Europa!$A$2:$C$81,2,FALSE)</f>
        <v>FRE1</v>
      </c>
      <c r="E128" s="15">
        <f>VLOOKUP(G128,[1]NUTS_Europa!$A$2:$C$81,3,FALSE)</f>
        <v>235</v>
      </c>
      <c r="F128" s="15">
        <v>4</v>
      </c>
      <c r="G128" s="15">
        <v>61</v>
      </c>
      <c r="H128" s="15">
        <v>3312746.5320947696</v>
      </c>
      <c r="I128" s="15">
        <v>8950988.714821035</v>
      </c>
      <c r="J128" s="15">
        <v>115262.5922</v>
      </c>
      <c r="K128" s="15">
        <v>19.086096256684495</v>
      </c>
      <c r="L128" s="15">
        <v>11.11222483046782</v>
      </c>
      <c r="M128" s="15">
        <v>3.8791618889097474</v>
      </c>
      <c r="N128" s="15">
        <v>1766.281889669362</v>
      </c>
      <c r="T128" s="15">
        <f t="shared" si="6"/>
        <v>230525.1844</v>
      </c>
    </row>
    <row r="129" spans="2:20" s="15" customFormat="1" x14ac:dyDescent="0.25">
      <c r="B129" s="15" t="str">
        <f>VLOOKUP(G129,[1]NUTS_Europa!$A$2:$C$81,2,FALSE)</f>
        <v>FRE1</v>
      </c>
      <c r="C129" s="15">
        <f>VLOOKUP(G129,[1]NUTS_Europa!$A$2:$C$81,3,FALSE)</f>
        <v>235</v>
      </c>
      <c r="D129" s="15" t="str">
        <f>VLOOKUP(F129,[1]NUTS_Europa!$A$2:$C$81,2,FALSE)</f>
        <v>DEF0</v>
      </c>
      <c r="E129" s="15">
        <f>VLOOKUP(F129,[1]NUTS_Europa!$A$2:$C$81,3,FALSE)</f>
        <v>245</v>
      </c>
      <c r="F129" s="15">
        <v>50</v>
      </c>
      <c r="G129" s="15">
        <v>61</v>
      </c>
      <c r="H129" s="15">
        <v>3468128.1162108732</v>
      </c>
      <c r="I129" s="15">
        <v>8950988.714821035</v>
      </c>
      <c r="J129" s="15">
        <v>163171.4883</v>
      </c>
      <c r="K129" s="15">
        <v>19.086096256684495</v>
      </c>
      <c r="L129" s="15">
        <v>11.11222483046782</v>
      </c>
      <c r="M129" s="15">
        <v>3.8791618889097474</v>
      </c>
      <c r="N129" s="15">
        <v>1766.281889669362</v>
      </c>
      <c r="T129" s="15">
        <f t="shared" si="6"/>
        <v>326342.97659999999</v>
      </c>
    </row>
    <row r="130" spans="2:20" s="15" customFormat="1" x14ac:dyDescent="0.25">
      <c r="B130" s="15" t="str">
        <f>VLOOKUP(F130,[1]NUTS_Europa!$A$2:$C$81,2,FALSE)</f>
        <v>DEF0</v>
      </c>
      <c r="C130" s="15">
        <f>VLOOKUP(F130,[1]NUTS_Europa!$A$2:$C$81,3,FALSE)</f>
        <v>245</v>
      </c>
      <c r="D130" s="15" t="str">
        <f>VLOOKUP(G130,[1]NUTS_Europa!$A$2:$C$81,2,FALSE)</f>
        <v>FRF2</v>
      </c>
      <c r="E130" s="15">
        <f>VLOOKUP(G130,[1]NUTS_Europa!$A$2:$C$81,3,FALSE)</f>
        <v>235</v>
      </c>
      <c r="F130" s="15">
        <v>50</v>
      </c>
      <c r="G130" s="15">
        <v>67</v>
      </c>
      <c r="H130" s="15">
        <v>4044199.5415010238</v>
      </c>
      <c r="I130" s="15">
        <v>8950988.714821035</v>
      </c>
      <c r="J130" s="15">
        <v>142392.87169999999</v>
      </c>
      <c r="K130" s="15">
        <v>19.086096256684495</v>
      </c>
      <c r="L130" s="15">
        <v>11.11222483046782</v>
      </c>
      <c r="M130" s="15">
        <v>3.8791618889097474</v>
      </c>
      <c r="N130" s="15">
        <v>1766.281889669362</v>
      </c>
      <c r="T130" s="15">
        <f t="shared" si="6"/>
        <v>284785.74339999998</v>
      </c>
    </row>
    <row r="131" spans="2:20" s="15" customFormat="1" x14ac:dyDescent="0.25">
      <c r="B131" s="15" t="str">
        <f>VLOOKUP(G131,[1]NUTS_Europa!$A$2:$C$81,2,FALSE)</f>
        <v>FRF2</v>
      </c>
      <c r="C131" s="15">
        <f>VLOOKUP(G131,[1]NUTS_Europa!$A$2:$C$81,3,FALSE)</f>
        <v>235</v>
      </c>
      <c r="D131" s="15" t="str">
        <f>VLOOKUP(F131,[1]NUTS_Europa!$A$2:$C$81,2,FALSE)</f>
        <v>DE60</v>
      </c>
      <c r="E131" s="15">
        <f>VLOOKUP(F131,[1]NUTS_Europa!$A$2:$C$81,3,FALSE)</f>
        <v>245</v>
      </c>
      <c r="F131" s="15">
        <v>45</v>
      </c>
      <c r="G131" s="15">
        <v>67</v>
      </c>
      <c r="H131" s="15">
        <v>4134645.5382253225</v>
      </c>
      <c r="I131" s="15">
        <v>8950988.714821035</v>
      </c>
      <c r="J131" s="15">
        <v>145035.59770000001</v>
      </c>
      <c r="K131" s="15">
        <v>19.086096256684495</v>
      </c>
      <c r="L131" s="15">
        <v>11.11222483046782</v>
      </c>
      <c r="M131" s="15">
        <v>3.8791618889097474</v>
      </c>
      <c r="N131" s="15">
        <v>1766.281889669362</v>
      </c>
      <c r="T131" s="15">
        <f t="shared" si="6"/>
        <v>290071.19540000003</v>
      </c>
    </row>
    <row r="132" spans="2:20" s="15" customFormat="1" x14ac:dyDescent="0.25">
      <c r="B132" s="15" t="str">
        <f>VLOOKUP(F132,[1]NUTS_Europa!$A$2:$C$81,2,FALSE)</f>
        <v>DE60</v>
      </c>
      <c r="C132" s="15">
        <f>VLOOKUP(F132,[1]NUTS_Europa!$A$2:$C$81,3,FALSE)</f>
        <v>245</v>
      </c>
      <c r="D132" s="15" t="str">
        <f>VLOOKUP(G132,[1]NUTS_Europa!$A$2:$C$81,2,FALSE)</f>
        <v>ES62</v>
      </c>
      <c r="E132" s="15">
        <f>VLOOKUP(G132,[1]NUTS_Europa!$A$2:$C$81,3,FALSE)</f>
        <v>462</v>
      </c>
      <c r="F132" s="15">
        <v>45</v>
      </c>
      <c r="G132" s="15">
        <v>58</v>
      </c>
      <c r="H132" s="15">
        <v>2323750.7464490766</v>
      </c>
      <c r="I132" s="15">
        <v>8876626.0734543074</v>
      </c>
      <c r="J132" s="15">
        <v>114346.8514</v>
      </c>
      <c r="K132" s="15">
        <v>91.445989304812841</v>
      </c>
      <c r="L132" s="15">
        <v>10.350153662516734</v>
      </c>
      <c r="M132" s="15">
        <v>2.0716137367621368</v>
      </c>
      <c r="N132" s="15">
        <v>944.66665814177304</v>
      </c>
      <c r="T132" s="15">
        <f t="shared" si="6"/>
        <v>228693.7028</v>
      </c>
    </row>
    <row r="133" spans="2:20" s="15" customFormat="1" x14ac:dyDescent="0.25">
      <c r="B133" s="15" t="str">
        <f>VLOOKUP(G133,[1]NUTS_Europa!$A$2:$C$81,2,FALSE)</f>
        <v>ES62</v>
      </c>
      <c r="C133" s="15">
        <f>VLOOKUP(G133,[1]NUTS_Europa!$A$2:$C$81,3,FALSE)</f>
        <v>462</v>
      </c>
      <c r="D133" s="15" t="str">
        <f>VLOOKUP(F133,[1]NUTS_Europa!$A$2:$C$81,2,FALSE)</f>
        <v>NL11</v>
      </c>
      <c r="E133" s="15">
        <f>VLOOKUP(F133,[1]NUTS_Europa!$A$2:$C$81,3,FALSE)</f>
        <v>245</v>
      </c>
      <c r="F133" s="15">
        <v>30</v>
      </c>
      <c r="G133" s="15">
        <v>58</v>
      </c>
      <c r="H133" s="15">
        <v>2332433.1777040577</v>
      </c>
      <c r="I133" s="15">
        <v>8876626.0734543074</v>
      </c>
      <c r="J133" s="15">
        <v>135416.16140000001</v>
      </c>
      <c r="K133" s="15">
        <v>91.445989304812841</v>
      </c>
      <c r="L133" s="15">
        <v>10.350153662516734</v>
      </c>
      <c r="M133" s="15">
        <v>2.0716137367621368</v>
      </c>
      <c r="N133" s="15">
        <v>944.66665814177304</v>
      </c>
      <c r="T133" s="15">
        <f t="shared" si="6"/>
        <v>270832.32280000002</v>
      </c>
    </row>
    <row r="134" spans="2:20" s="15" customFormat="1" x14ac:dyDescent="0.25">
      <c r="B134" s="15" t="str">
        <f>VLOOKUP(F134,[1]NUTS_Europa!$A$2:$C$81,2,FALSE)</f>
        <v>NL11</v>
      </c>
      <c r="C134" s="15">
        <f>VLOOKUP(F134,[1]NUTS_Europa!$A$2:$C$81,3,FALSE)</f>
        <v>245</v>
      </c>
      <c r="D134" s="15" t="str">
        <f>VLOOKUP(G134,[1]NUTS_Europa!$A$2:$C$81,2,FALSE)</f>
        <v>FRD2</v>
      </c>
      <c r="E134" s="15">
        <f>VLOOKUP(G134,[1]NUTS_Europa!$A$2:$C$81,3,FALSE)</f>
        <v>271</v>
      </c>
      <c r="F134" s="15">
        <v>30</v>
      </c>
      <c r="G134" s="15">
        <v>60</v>
      </c>
      <c r="H134" s="15">
        <v>754350.38678739034</v>
      </c>
      <c r="I134" s="15">
        <v>11175351.3437519</v>
      </c>
      <c r="J134" s="15">
        <v>199597.76430000001</v>
      </c>
      <c r="K134" s="15">
        <v>149.572192513369</v>
      </c>
      <c r="L134" s="15">
        <v>12.913565791408526</v>
      </c>
      <c r="M134" s="15">
        <v>0.87940340046319565</v>
      </c>
      <c r="N134" s="15">
        <v>347.52790767179999</v>
      </c>
      <c r="T134" s="15">
        <f t="shared" si="6"/>
        <v>399195.52860000002</v>
      </c>
    </row>
    <row r="135" spans="2:20" s="15" customFormat="1" x14ac:dyDescent="0.25">
      <c r="B135" s="15" t="str">
        <f>VLOOKUP(G135,[1]NUTS_Europa!$A$2:$C$81,2,FALSE)</f>
        <v>FRD2</v>
      </c>
      <c r="C135" s="15">
        <f>VLOOKUP(G135,[1]NUTS_Europa!$A$2:$C$81,3,FALSE)</f>
        <v>271</v>
      </c>
      <c r="D135" s="15" t="str">
        <f>VLOOKUP(F135,[1]NUTS_Europa!$A$2:$C$81,2,FALSE)</f>
        <v>DE93</v>
      </c>
      <c r="E135" s="15">
        <f>VLOOKUP(F135,[1]NUTS_Europa!$A$2:$C$81,3,FALSE)</f>
        <v>245</v>
      </c>
      <c r="F135" s="15">
        <v>47</v>
      </c>
      <c r="G135" s="15">
        <v>60</v>
      </c>
      <c r="H135" s="15">
        <v>758000.81992957485</v>
      </c>
      <c r="I135" s="15">
        <v>11175351.3437519</v>
      </c>
      <c r="J135" s="15">
        <v>126450.71709999999</v>
      </c>
      <c r="K135" s="15">
        <v>149.572192513369</v>
      </c>
      <c r="L135" s="15">
        <v>12.913565791408526</v>
      </c>
      <c r="M135" s="15">
        <v>0.87940340046319565</v>
      </c>
      <c r="N135" s="15">
        <v>347.52790767179999</v>
      </c>
      <c r="T135" s="15">
        <f t="shared" si="6"/>
        <v>252901.43419999999</v>
      </c>
    </row>
    <row r="136" spans="2:20" s="15" customFormat="1" x14ac:dyDescent="0.25">
      <c r="B136" s="15" t="str">
        <f>VLOOKUP(F136,[1]NUTS_Europa!$A$2:$C$81,2,FALSE)</f>
        <v>DE93</v>
      </c>
      <c r="C136" s="15">
        <f>VLOOKUP(F136,[1]NUTS_Europa!$A$2:$C$81,3,FALSE)</f>
        <v>245</v>
      </c>
      <c r="D136" s="15" t="str">
        <f>VLOOKUP(G136,[1]NUTS_Europa!$A$2:$C$81,2,FALSE)</f>
        <v>FRI1</v>
      </c>
      <c r="E136" s="15">
        <f>VLOOKUP(G136,[1]NUTS_Europa!$A$2:$C$81,3,FALSE)</f>
        <v>275</v>
      </c>
      <c r="F136" s="15">
        <v>47</v>
      </c>
      <c r="G136" s="15">
        <v>64</v>
      </c>
      <c r="H136" s="15">
        <v>543603.4963275491</v>
      </c>
      <c r="I136" s="15">
        <v>11514091.944787649</v>
      </c>
      <c r="J136" s="15">
        <v>154854.3009</v>
      </c>
      <c r="K136" s="15">
        <v>63.63636363636364</v>
      </c>
      <c r="L136" s="15">
        <v>14.168836270198138</v>
      </c>
      <c r="M136" s="15">
        <v>0.5251031662869744</v>
      </c>
      <c r="N136" s="15">
        <v>207.51341715921288</v>
      </c>
      <c r="T136" s="15">
        <f t="shared" si="6"/>
        <v>309708.6018</v>
      </c>
    </row>
    <row r="137" spans="2:20" s="15" customFormat="1" x14ac:dyDescent="0.25">
      <c r="B137" s="15" t="s">
        <v>97</v>
      </c>
      <c r="C137" s="15">
        <v>275</v>
      </c>
      <c r="D137" s="15" t="s">
        <v>77</v>
      </c>
      <c r="E137" s="15">
        <v>1063</v>
      </c>
      <c r="F137" s="15">
        <v>54</v>
      </c>
      <c r="G137" s="15">
        <v>64</v>
      </c>
      <c r="H137" s="15">
        <v>269500.82595469052</v>
      </c>
      <c r="I137" s="15">
        <v>8983767.0011651777</v>
      </c>
      <c r="J137" s="15">
        <v>137713.6226</v>
      </c>
      <c r="K137" s="15">
        <v>84.81283422459893</v>
      </c>
      <c r="L137" s="15">
        <v>9.8096021446675774</v>
      </c>
      <c r="M137" s="15">
        <v>0.45506808337567128</v>
      </c>
      <c r="N137" s="15">
        <v>207.51341715921288</v>
      </c>
      <c r="T137" s="15">
        <f t="shared" si="6"/>
        <v>275427.2452</v>
      </c>
    </row>
    <row r="138" spans="2:20" s="15" customFormat="1" x14ac:dyDescent="0.25">
      <c r="B138" s="15" t="s">
        <v>77</v>
      </c>
      <c r="C138" s="15">
        <v>1063</v>
      </c>
      <c r="D138" s="15" t="s">
        <v>107</v>
      </c>
      <c r="E138" s="15">
        <v>275</v>
      </c>
      <c r="F138" s="15">
        <v>54</v>
      </c>
      <c r="G138" s="15">
        <v>69</v>
      </c>
      <c r="H138" s="15">
        <v>233535.43054632435</v>
      </c>
      <c r="I138" s="15">
        <v>8983767.0011651777</v>
      </c>
      <c r="J138" s="15">
        <v>199058.85829999999</v>
      </c>
      <c r="K138" s="15">
        <v>84.81283422459893</v>
      </c>
      <c r="L138" s="15">
        <v>9.8096021446675774</v>
      </c>
      <c r="M138" s="15">
        <v>0.45506808337567128</v>
      </c>
      <c r="N138" s="15">
        <v>207.51341715921288</v>
      </c>
      <c r="T138" s="15">
        <f t="shared" si="6"/>
        <v>398117.71659999999</v>
      </c>
    </row>
    <row r="139" spans="2:20" s="15" customFormat="1" x14ac:dyDescent="0.25">
      <c r="B139" s="15" t="s">
        <v>107</v>
      </c>
      <c r="C139" s="15">
        <v>275</v>
      </c>
      <c r="D139" s="15" t="s">
        <v>101</v>
      </c>
      <c r="E139" s="15">
        <v>1064</v>
      </c>
      <c r="F139" s="15">
        <v>66</v>
      </c>
      <c r="G139" s="15">
        <v>69</v>
      </c>
      <c r="H139" s="15">
        <v>163774.95936915273</v>
      </c>
      <c r="I139" s="15">
        <v>1208109.9761091261</v>
      </c>
      <c r="J139" s="15">
        <v>199058.85829999999</v>
      </c>
      <c r="K139" s="15">
        <v>95.18716577540107</v>
      </c>
      <c r="L139" s="15">
        <v>9.8273775398463776</v>
      </c>
      <c r="M139" s="15">
        <v>0.45506808337567128</v>
      </c>
      <c r="N139" s="15">
        <v>207.51341715921288</v>
      </c>
      <c r="T139" s="15">
        <f t="shared" si="6"/>
        <v>398117.71659999999</v>
      </c>
    </row>
    <row r="140" spans="2:20" s="15" customFormat="1" x14ac:dyDescent="0.25">
      <c r="B140" s="15" t="s">
        <v>101</v>
      </c>
      <c r="C140" s="15">
        <v>1064</v>
      </c>
      <c r="D140" s="15" t="s">
        <v>127</v>
      </c>
      <c r="E140" s="15">
        <v>297</v>
      </c>
      <c r="F140" s="15">
        <v>66</v>
      </c>
      <c r="G140" s="15">
        <v>79</v>
      </c>
      <c r="H140" s="15">
        <v>811588.11814980663</v>
      </c>
      <c r="I140" s="15">
        <v>732418.48425896734</v>
      </c>
      <c r="J140" s="15">
        <v>192445.7181</v>
      </c>
      <c r="K140" s="15">
        <v>24.759358288770056</v>
      </c>
      <c r="L140" s="15">
        <v>8.4563925714516213</v>
      </c>
      <c r="M140" s="15">
        <v>1.6211480305029373</v>
      </c>
      <c r="N140" s="15">
        <v>873.71723235376157</v>
      </c>
      <c r="T140" s="15">
        <f t="shared" si="6"/>
        <v>384891.4362</v>
      </c>
    </row>
    <row r="141" spans="2:20" s="15" customFormat="1" x14ac:dyDescent="0.25">
      <c r="B141" s="15" t="str">
        <f>VLOOKUP(G141,[1]NUTS_Europa!$A$2:$C$81,2,FALSE)</f>
        <v>PT17</v>
      </c>
      <c r="C141" s="15">
        <f>VLOOKUP(G141,[1]NUTS_Europa!$A$2:$C$81,3,FALSE)</f>
        <v>297</v>
      </c>
      <c r="D141" s="15" t="str">
        <f>VLOOKUP(F141,[1]NUTS_Europa!$A$2:$C$81,2,FALSE)</f>
        <v>PT15</v>
      </c>
      <c r="E141" s="15">
        <f>VLOOKUP(F141,[1]NUTS_Europa!$A$2:$C$81,3,FALSE)</f>
        <v>61</v>
      </c>
      <c r="F141" s="15">
        <v>77</v>
      </c>
      <c r="G141" s="15">
        <v>79</v>
      </c>
      <c r="H141" s="15">
        <v>742598.91854124854</v>
      </c>
      <c r="I141" s="15">
        <v>573772.88670277712</v>
      </c>
      <c r="J141" s="15">
        <v>113696.3812</v>
      </c>
      <c r="K141" s="15">
        <v>4.0106951871657754</v>
      </c>
      <c r="L141" s="15">
        <v>10.820881791703082</v>
      </c>
      <c r="M141" s="15">
        <v>1.5089998872852943</v>
      </c>
      <c r="N141" s="15">
        <v>873.71723235376157</v>
      </c>
      <c r="T141" s="15">
        <f t="shared" si="6"/>
        <v>227392.76240000001</v>
      </c>
    </row>
    <row r="142" spans="2:20" s="15" customFormat="1" x14ac:dyDescent="0.25">
      <c r="B142" s="15" t="str">
        <f>VLOOKUP(F142,[1]NUTS_Europa!$A$2:$C$81,2,FALSE)</f>
        <v>PT15</v>
      </c>
      <c r="C142" s="15">
        <f>VLOOKUP(F142,[1]NUTS_Europa!$A$2:$C$81,3,FALSE)</f>
        <v>61</v>
      </c>
      <c r="D142" s="15" t="str">
        <f>VLOOKUP(G142,[1]NUTS_Europa!$A$2:$C$81,2,FALSE)</f>
        <v>PT16</v>
      </c>
      <c r="E142" s="15">
        <f>VLOOKUP(G142,[1]NUTS_Europa!$A$2:$C$81,3,FALSE)</f>
        <v>294</v>
      </c>
      <c r="F142" s="15">
        <v>77</v>
      </c>
      <c r="G142" s="15">
        <v>78</v>
      </c>
      <c r="H142" s="15">
        <v>2517854.2024435047</v>
      </c>
      <c r="I142" s="15">
        <v>716007.89454171457</v>
      </c>
      <c r="J142" s="15">
        <v>127001.217</v>
      </c>
      <c r="K142" s="15">
        <v>16.454545454545453</v>
      </c>
      <c r="L142" s="15">
        <v>11.068772097056844</v>
      </c>
      <c r="M142" s="15">
        <v>5.2048283706961698</v>
      </c>
      <c r="N142" s="15">
        <v>3013.6173483101311</v>
      </c>
      <c r="T142" s="15">
        <f t="shared" si="6"/>
        <v>254002.43400000001</v>
      </c>
    </row>
    <row r="143" spans="2:20" s="15" customFormat="1" x14ac:dyDescent="0.25">
      <c r="B143" s="15" t="str">
        <f>VLOOKUP(G143,[1]NUTS_Europa!$A$2:$C$81,2,FALSE)</f>
        <v>PT16</v>
      </c>
      <c r="C143" s="15">
        <f>VLOOKUP(G143,[1]NUTS_Europa!$A$2:$C$81,3,FALSE)</f>
        <v>294</v>
      </c>
      <c r="D143" s="15" t="str">
        <f>VLOOKUP(F143,[1]NUTS_Europa!$A$2:$C$81,2,FALSE)</f>
        <v>NL12</v>
      </c>
      <c r="E143" s="15">
        <f>VLOOKUP(F143,[1]NUTS_Europa!$A$2:$C$81,3,FALSE)</f>
        <v>250</v>
      </c>
      <c r="F143" s="15">
        <v>71</v>
      </c>
      <c r="G143" s="15">
        <v>78</v>
      </c>
      <c r="H143" s="15">
        <v>2363870.1009152657</v>
      </c>
      <c r="I143" s="15">
        <v>1230377.0268504163</v>
      </c>
      <c r="J143" s="15">
        <v>135416.16140000001</v>
      </c>
      <c r="K143" s="15">
        <v>59.77058823529412</v>
      </c>
      <c r="L143" s="15">
        <v>11.150732208018285</v>
      </c>
      <c r="M143" s="15">
        <v>6.6087344591842392</v>
      </c>
      <c r="N143" s="15">
        <v>3013.6173483101311</v>
      </c>
      <c r="T143" s="15">
        <f t="shared" si="6"/>
        <v>270832.32280000002</v>
      </c>
    </row>
    <row r="144" spans="2:20" s="15" customFormat="1" x14ac:dyDescent="0.25">
      <c r="B144" s="15" t="str">
        <f>VLOOKUP(F144,[1]NUTS_Europa!$A$2:$C$81,2,FALSE)</f>
        <v>NL12</v>
      </c>
      <c r="C144" s="15">
        <f>VLOOKUP(F144,[1]NUTS_Europa!$A$2:$C$81,3,FALSE)</f>
        <v>250</v>
      </c>
      <c r="D144" s="15" t="str">
        <f>VLOOKUP(G144,[1]NUTS_Europa!$A$2:$C$81,2,FALSE)</f>
        <v>PT11</v>
      </c>
      <c r="E144" s="15">
        <f>VLOOKUP(G144,[1]NUTS_Europa!$A$2:$C$81,3,FALSE)</f>
        <v>288</v>
      </c>
      <c r="F144" s="15">
        <v>71</v>
      </c>
      <c r="G144" s="15">
        <v>76</v>
      </c>
      <c r="H144" s="15">
        <v>654439.93934151705</v>
      </c>
      <c r="I144" s="15">
        <v>1271617.9157726266</v>
      </c>
      <c r="J144" s="15">
        <v>142841.86170000001</v>
      </c>
      <c r="K144" s="15">
        <v>48.65347593582888</v>
      </c>
      <c r="L144" s="15">
        <v>12.528001134631293</v>
      </c>
      <c r="M144" s="15">
        <v>2.0404745121707064</v>
      </c>
      <c r="N144" s="15">
        <v>930.46700947662703</v>
      </c>
      <c r="T144" s="15">
        <f t="shared" si="6"/>
        <v>285683.72340000002</v>
      </c>
    </row>
    <row r="145" spans="2:20" s="15" customFormat="1" x14ac:dyDescent="0.25">
      <c r="B145" s="15" t="str">
        <f>VLOOKUP(G145,[1]NUTS_Europa!$A$2:$C$81,2,FALSE)</f>
        <v>PT11</v>
      </c>
      <c r="C145" s="15">
        <f>VLOOKUP(G145,[1]NUTS_Europa!$A$2:$C$81,3,FALSE)</f>
        <v>288</v>
      </c>
      <c r="D145" s="15" t="str">
        <f>VLOOKUP(F145,[1]NUTS_Europa!$A$2:$C$81,2,FALSE)</f>
        <v>NL33</v>
      </c>
      <c r="E145" s="15">
        <f>VLOOKUP(F145,[1]NUTS_Europa!$A$2:$C$81,3,FALSE)</f>
        <v>220</v>
      </c>
      <c r="F145" s="15">
        <v>73</v>
      </c>
      <c r="G145" s="15">
        <v>76</v>
      </c>
      <c r="H145" s="15">
        <v>598650.28968778369</v>
      </c>
      <c r="I145" s="15">
        <v>1031241.5185043953</v>
      </c>
      <c r="J145" s="15">
        <v>163171.4883</v>
      </c>
      <c r="K145" s="15">
        <v>44.95775401069519</v>
      </c>
      <c r="L145" s="15">
        <v>14.681283283890668</v>
      </c>
      <c r="M145" s="15">
        <v>1.8326346931972008</v>
      </c>
      <c r="N145" s="15">
        <v>930.46700947662703</v>
      </c>
      <c r="T145" s="15">
        <f t="shared" si="6"/>
        <v>326342.97659999999</v>
      </c>
    </row>
    <row r="146" spans="2:20" s="15" customFormat="1" x14ac:dyDescent="0.25">
      <c r="B146" s="15" t="str">
        <f>VLOOKUP(F146,[1]NUTS_Europa!$A$2:$C$81,2,FALSE)</f>
        <v>NL33</v>
      </c>
      <c r="C146" s="15">
        <f>VLOOKUP(F146,[1]NUTS_Europa!$A$2:$C$81,3,FALSE)</f>
        <v>220</v>
      </c>
      <c r="D146" s="15" t="str">
        <f>VLOOKUP(G146,[1]NUTS_Europa!$A$2:$C$81,2,FALSE)</f>
        <v>NL34</v>
      </c>
      <c r="E146" s="15">
        <f>VLOOKUP(G146,[1]NUTS_Europa!$A$2:$C$81,3,FALSE)</f>
        <v>218</v>
      </c>
      <c r="F146" s="15">
        <v>73</v>
      </c>
      <c r="G146" s="15">
        <v>74</v>
      </c>
      <c r="H146" s="15">
        <v>2729432.0521573815</v>
      </c>
      <c r="I146" s="15">
        <v>878980.87070956209</v>
      </c>
      <c r="J146" s="15">
        <v>145277.79319999999</v>
      </c>
      <c r="K146" s="15">
        <v>6.6844919786096257</v>
      </c>
      <c r="L146" s="15">
        <v>12.213121295179711</v>
      </c>
      <c r="M146" s="15">
        <v>9.4815112444100862</v>
      </c>
      <c r="N146" s="15">
        <v>5123.2788950523063</v>
      </c>
      <c r="T146" s="15">
        <f t="shared" si="6"/>
        <v>290555.58639999997</v>
      </c>
    </row>
    <row r="147" spans="2:20" s="15" customFormat="1" x14ac:dyDescent="0.25">
      <c r="B147" s="15" t="str">
        <f>VLOOKUP(G147,[1]NUTS_Europa!$A$2:$C$81,2,FALSE)</f>
        <v>NL34</v>
      </c>
      <c r="C147" s="15">
        <f>VLOOKUP(G147,[1]NUTS_Europa!$A$2:$C$81,3,FALSE)</f>
        <v>218</v>
      </c>
      <c r="D147" s="15" t="str">
        <f>VLOOKUP(F147,[1]NUTS_Europa!$A$2:$C$81,2,FALSE)</f>
        <v>NL32</v>
      </c>
      <c r="E147" s="15">
        <f>VLOOKUP(F147,[1]NUTS_Europa!$A$2:$C$81,3,FALSE)</f>
        <v>253</v>
      </c>
      <c r="F147" s="15">
        <v>72</v>
      </c>
      <c r="G147" s="15">
        <v>74</v>
      </c>
      <c r="H147" s="15">
        <v>2592975.1913551455</v>
      </c>
      <c r="I147" s="15">
        <v>982703.01533754729</v>
      </c>
      <c r="J147" s="15">
        <v>120125.8052</v>
      </c>
      <c r="K147" s="15">
        <v>9.5716577540106957</v>
      </c>
      <c r="L147" s="15">
        <v>9.6522460939423596</v>
      </c>
      <c r="M147" s="15">
        <v>10.625905776675555</v>
      </c>
      <c r="N147" s="15">
        <v>5123.2788950523063</v>
      </c>
      <c r="T147" s="15">
        <f t="shared" si="6"/>
        <v>240251.61040000001</v>
      </c>
    </row>
    <row r="148" spans="2:20" s="15" customFormat="1" x14ac:dyDescent="0.25">
      <c r="B148" s="15" t="str">
        <f>VLOOKUP(F148,[1]NUTS_Europa!$A$2:$C$81,2,FALSE)</f>
        <v>NL32</v>
      </c>
      <c r="C148" s="15">
        <f>VLOOKUP(F148,[1]NUTS_Europa!$A$2:$C$81,3,FALSE)</f>
        <v>253</v>
      </c>
      <c r="D148" s="15" t="str">
        <f>VLOOKUP(G148,[1]NUTS_Europa!$A$2:$C$81,2,FALSE)</f>
        <v>NL41</v>
      </c>
      <c r="E148" s="15">
        <f>VLOOKUP(G148,[1]NUTS_Europa!$A$2:$C$81,3,FALSE)</f>
        <v>218</v>
      </c>
      <c r="F148" s="15">
        <v>72</v>
      </c>
      <c r="G148" s="15">
        <v>75</v>
      </c>
      <c r="H148" s="15">
        <v>2222997.6059489432</v>
      </c>
      <c r="I148" s="15">
        <v>982703.01533754729</v>
      </c>
      <c r="J148" s="15">
        <v>159445.52859999999</v>
      </c>
      <c r="K148" s="15">
        <v>9.5716577540106957</v>
      </c>
      <c r="L148" s="15">
        <v>9.6522460939423596</v>
      </c>
      <c r="M148" s="15">
        <v>10.625905776675555</v>
      </c>
      <c r="N148" s="15">
        <v>5123.2788950523063</v>
      </c>
      <c r="T148" s="15">
        <f t="shared" si="6"/>
        <v>318891.05719999998</v>
      </c>
    </row>
    <row r="149" spans="2:20" s="15" customFormat="1" x14ac:dyDescent="0.25">
      <c r="B149" s="15" t="str">
        <f>VLOOKUP(G149,[1]NUTS_Europa!$A$2:$C$81,2,FALSE)</f>
        <v>NL41</v>
      </c>
      <c r="C149" s="15">
        <f>VLOOKUP(G149,[1]NUTS_Europa!$A$2:$C$81,3,FALSE)</f>
        <v>218</v>
      </c>
      <c r="D149" s="15" t="str">
        <f>VLOOKUP(F149,[1]NUTS_Europa!$A$2:$C$81,2,FALSE)</f>
        <v>BE23</v>
      </c>
      <c r="E149" s="15">
        <f>VLOOKUP(F149,[1]NUTS_Europa!$A$2:$C$81,3,FALSE)</f>
        <v>220</v>
      </c>
      <c r="F149" s="15">
        <v>42</v>
      </c>
      <c r="G149" s="15">
        <v>75</v>
      </c>
      <c r="H149" s="15">
        <v>1435855.8762735145</v>
      </c>
      <c r="I149" s="15">
        <v>878980.87070956209</v>
      </c>
      <c r="J149" s="15">
        <v>118487.9544</v>
      </c>
      <c r="K149" s="15">
        <v>6.6844919786096257</v>
      </c>
      <c r="L149" s="15">
        <v>12.213121295179711</v>
      </c>
      <c r="M149" s="15">
        <v>9.4815112444100862</v>
      </c>
      <c r="N149" s="15">
        <v>5123.2788950523063</v>
      </c>
      <c r="T149" s="15">
        <f t="shared" si="6"/>
        <v>236975.9088</v>
      </c>
    </row>
    <row r="150" spans="2:20" s="15" customFormat="1" x14ac:dyDescent="0.25">
      <c r="B150" s="15" t="str">
        <f>VLOOKUP(F150,[1]NUTS_Europa!$A$2:$C$81,2,FALSE)</f>
        <v>BE23</v>
      </c>
      <c r="C150" s="15">
        <f>VLOOKUP(F150,[1]NUTS_Europa!$A$2:$C$81,3,FALSE)</f>
        <v>220</v>
      </c>
      <c r="D150" s="15" t="str">
        <f>VLOOKUP(G150,[1]NUTS_Europa!$A$2:$C$81,2,FALSE)</f>
        <v>NL11</v>
      </c>
      <c r="E150" s="15">
        <f>VLOOKUP(G150,[1]NUTS_Europa!$A$2:$C$81,3,FALSE)</f>
        <v>218</v>
      </c>
      <c r="F150" s="15">
        <v>42</v>
      </c>
      <c r="G150" s="15">
        <v>70</v>
      </c>
      <c r="H150" s="15">
        <v>1792379.7313013093</v>
      </c>
      <c r="I150" s="15">
        <v>878980.87070956209</v>
      </c>
      <c r="J150" s="15">
        <v>117061.7148</v>
      </c>
      <c r="K150" s="15">
        <v>6.6844919786096257</v>
      </c>
      <c r="L150" s="15">
        <v>12.213121295179711</v>
      </c>
      <c r="M150" s="15">
        <v>9.4815112444100862</v>
      </c>
      <c r="N150" s="15">
        <v>5123.2788950523063</v>
      </c>
      <c r="T150" s="15">
        <f t="shared" si="6"/>
        <v>234123.4296</v>
      </c>
    </row>
    <row r="151" spans="2:20" s="15" customFormat="1" x14ac:dyDescent="0.25">
      <c r="B151" s="15" t="str">
        <f>VLOOKUP(G151,[1]NUTS_Europa!$A$2:$C$81,2,FALSE)</f>
        <v>NL11</v>
      </c>
      <c r="C151" s="15">
        <f>VLOOKUP(G151,[1]NUTS_Europa!$A$2:$C$81,3,FALSE)</f>
        <v>218</v>
      </c>
      <c r="D151" s="15" t="str">
        <f>VLOOKUP(F151,[1]NUTS_Europa!$A$2:$C$81,2,FALSE)</f>
        <v>BE25</v>
      </c>
      <c r="E151" s="15">
        <f>VLOOKUP(F151,[1]NUTS_Europa!$A$2:$C$81,3,FALSE)</f>
        <v>220</v>
      </c>
      <c r="F151" s="15">
        <v>43</v>
      </c>
      <c r="G151" s="15">
        <v>70</v>
      </c>
      <c r="H151" s="15">
        <v>1598646.0138522433</v>
      </c>
      <c r="I151" s="15">
        <v>878980.87070956209</v>
      </c>
      <c r="J151" s="15">
        <v>156784.57750000001</v>
      </c>
      <c r="K151" s="15">
        <v>6.6844919786096257</v>
      </c>
      <c r="L151" s="15">
        <v>12.213121295179711</v>
      </c>
      <c r="M151" s="15">
        <v>9.4815112444100862</v>
      </c>
      <c r="N151" s="15">
        <v>5123.2788950523063</v>
      </c>
      <c r="T151" s="15">
        <f t="shared" si="6"/>
        <v>313569.15500000003</v>
      </c>
    </row>
    <row r="152" spans="2:20" s="15" customFormat="1" x14ac:dyDescent="0.25">
      <c r="B152" s="15" t="str">
        <f>VLOOKUP(F152,[1]NUTS_Europa!$A$2:$C$81,2,FALSE)</f>
        <v>BE25</v>
      </c>
      <c r="C152" s="15">
        <f>VLOOKUP(F152,[1]NUTS_Europa!$A$2:$C$81,3,FALSE)</f>
        <v>220</v>
      </c>
      <c r="D152" s="15" t="str">
        <f>VLOOKUP(G152,[1]NUTS_Europa!$A$2:$C$81,2,FALSE)</f>
        <v>PT18</v>
      </c>
      <c r="E152" s="15">
        <f>VLOOKUP(G152,[1]NUTS_Europa!$A$2:$C$81,3,FALSE)</f>
        <v>61</v>
      </c>
      <c r="F152" s="15">
        <v>43</v>
      </c>
      <c r="G152" s="15">
        <v>80</v>
      </c>
      <c r="H152" s="15">
        <v>11970100.637800986</v>
      </c>
      <c r="I152" s="15">
        <v>1048616.6922672186</v>
      </c>
      <c r="J152" s="15">
        <v>117768.50930000001</v>
      </c>
      <c r="K152" s="15">
        <v>72.388770053475938</v>
      </c>
      <c r="L152" s="15">
        <v>12.830560050514084</v>
      </c>
      <c r="M152" s="15">
        <v>33.064731885307744</v>
      </c>
      <c r="N152" s="15">
        <v>17957.973993248655</v>
      </c>
      <c r="T152" s="15">
        <f t="shared" si="6"/>
        <v>235537.01860000001</v>
      </c>
    </row>
    <row r="153" spans="2:20" s="15" customFormat="1" x14ac:dyDescent="0.25">
      <c r="B153" s="15" t="str">
        <f>VLOOKUP(G153,[1]NUTS_Europa!$A$2:$C$81,2,FALSE)</f>
        <v>PT18</v>
      </c>
      <c r="C153" s="15">
        <f>VLOOKUP(G153,[1]NUTS_Europa!$A$2:$C$81,3,FALSE)</f>
        <v>61</v>
      </c>
      <c r="D153" s="15" t="str">
        <f>VLOOKUP(F153,[1]NUTS_Europa!$A$2:$C$81,2,FALSE)</f>
        <v>DE60</v>
      </c>
      <c r="E153" s="15">
        <f>VLOOKUP(F153,[1]NUTS_Europa!$A$2:$C$81,3,FALSE)</f>
        <v>1069</v>
      </c>
      <c r="F153" s="15">
        <v>5</v>
      </c>
      <c r="G153" s="15">
        <v>80</v>
      </c>
      <c r="H153" s="15">
        <v>11166744.212579286</v>
      </c>
      <c r="I153" s="15">
        <v>1213703.3747690378</v>
      </c>
      <c r="J153" s="15">
        <v>118487.9544</v>
      </c>
      <c r="K153" s="15">
        <v>89.453475935828877</v>
      </c>
      <c r="L153" s="15">
        <v>10.014476848711286</v>
      </c>
      <c r="M153" s="15">
        <v>31.015275569971195</v>
      </c>
      <c r="N153" s="15">
        <v>17957.973993248655</v>
      </c>
      <c r="T153" s="15">
        <f t="shared" si="6"/>
        <v>236975.9088</v>
      </c>
    </row>
    <row r="154" spans="2:20" s="15" customFormat="1" x14ac:dyDescent="0.25">
      <c r="B154" s="15" t="str">
        <f>VLOOKUP(F154,[1]NUTS_Europa!$A$2:$C$81,2,FALSE)</f>
        <v>DE60</v>
      </c>
      <c r="C154" s="15">
        <f>VLOOKUP(F154,[1]NUTS_Europa!$A$2:$C$81,3,FALSE)</f>
        <v>1069</v>
      </c>
      <c r="D154" s="15" t="str">
        <f>VLOOKUP(G154,[1]NUTS_Europa!$A$2:$C$81,2,FALSE)</f>
        <v>ES52</v>
      </c>
      <c r="E154" s="15">
        <f>VLOOKUP(G154,[1]NUTS_Europa!$A$2:$C$81,3,FALSE)</f>
        <v>1064</v>
      </c>
      <c r="F154" s="15">
        <v>5</v>
      </c>
      <c r="G154" s="15">
        <v>16</v>
      </c>
      <c r="H154" s="15">
        <v>1364119.1959733292</v>
      </c>
      <c r="I154" s="15">
        <v>1351109.8751443264</v>
      </c>
      <c r="J154" s="15">
        <v>141512.31529999999</v>
      </c>
      <c r="K154" s="15">
        <v>107.00374331550803</v>
      </c>
      <c r="L154" s="15">
        <v>7.6499876284598258</v>
      </c>
      <c r="M154" s="15">
        <v>20.496522887748824</v>
      </c>
      <c r="N154" s="15">
        <v>11046.594705360551</v>
      </c>
      <c r="T154" s="15">
        <f t="shared" si="6"/>
        <v>283024.63059999997</v>
      </c>
    </row>
    <row r="155" spans="2:20" s="15" customFormat="1" x14ac:dyDescent="0.25">
      <c r="B155" s="15" t="str">
        <f>VLOOKUP(G155,[1]NUTS_Europa!$A$2:$C$81,2,FALSE)</f>
        <v>ES52</v>
      </c>
      <c r="C155" s="15">
        <f>VLOOKUP(G155,[1]NUTS_Europa!$A$2:$C$81,3,FALSE)</f>
        <v>1064</v>
      </c>
      <c r="D155" s="15" t="str">
        <f>VLOOKUP(F155,[1]NUTS_Europa!$A$2:$C$81,2,FALSE)</f>
        <v>ES51</v>
      </c>
      <c r="E155" s="15">
        <f>VLOOKUP(F155,[1]NUTS_Europa!$A$2:$C$81,3,FALSE)</f>
        <v>1063</v>
      </c>
      <c r="F155" s="15">
        <v>15</v>
      </c>
      <c r="G155" s="15">
        <v>16</v>
      </c>
      <c r="H155" s="15">
        <v>2763121.0914852032</v>
      </c>
      <c r="I155" s="15">
        <v>8494127.6882056668</v>
      </c>
      <c r="J155" s="15">
        <v>135416.16140000001</v>
      </c>
      <c r="K155" s="15">
        <v>8.6631016042780757</v>
      </c>
      <c r="L155" s="15">
        <v>5.8485639546115431</v>
      </c>
      <c r="M155" s="15">
        <v>20.496522887748824</v>
      </c>
      <c r="N155" s="15">
        <v>11046.594705360551</v>
      </c>
      <c r="T155" s="15">
        <f t="shared" si="6"/>
        <v>270832.32280000002</v>
      </c>
    </row>
    <row r="156" spans="2:20" s="15" customFormat="1" x14ac:dyDescent="0.25">
      <c r="B156" s="15" t="str">
        <f>VLOOKUP(F156,[1]NUTS_Europa!$A$2:$C$81,2,FALSE)</f>
        <v>ES51</v>
      </c>
      <c r="C156" s="15">
        <f>VLOOKUP(F156,[1]NUTS_Europa!$A$2:$C$81,3,FALSE)</f>
        <v>1063</v>
      </c>
      <c r="D156" s="15" t="str">
        <f>VLOOKUP(G156,[1]NUTS_Europa!$A$2:$C$81,2,FALSE)</f>
        <v>PT17</v>
      </c>
      <c r="E156" s="15">
        <f>VLOOKUP(G156,[1]NUTS_Europa!$A$2:$C$81,3,FALSE)</f>
        <v>294</v>
      </c>
      <c r="F156" s="15">
        <v>15</v>
      </c>
      <c r="G156" s="15">
        <v>39</v>
      </c>
      <c r="H156" s="15">
        <v>598647.76676386804</v>
      </c>
      <c r="I156" s="15">
        <v>8753975.5490240846</v>
      </c>
      <c r="J156" s="15">
        <v>119215.969</v>
      </c>
      <c r="K156" s="15">
        <v>43.529411764705884</v>
      </c>
      <c r="L156" s="15">
        <v>8.686507481626581</v>
      </c>
      <c r="M156" s="15">
        <v>5.5916487027971806</v>
      </c>
      <c r="N156" s="15">
        <v>3013.6173483101311</v>
      </c>
      <c r="T156" s="15">
        <f t="shared" si="6"/>
        <v>238431.93799999999</v>
      </c>
    </row>
    <row r="157" spans="2:20" s="15" customFormat="1" x14ac:dyDescent="0.25">
      <c r="B157" s="15" t="str">
        <f>VLOOKUP(G157,[1]NUTS_Europa!$A$2:$C$81,2,FALSE)</f>
        <v>PT17</v>
      </c>
      <c r="C157" s="15">
        <f>VLOOKUP(G157,[1]NUTS_Europa!$A$2:$C$81,3,FALSE)</f>
        <v>294</v>
      </c>
      <c r="D157" s="15" t="str">
        <f>VLOOKUP(F157,[1]NUTS_Europa!$A$2:$C$81,2,FALSE)</f>
        <v>FRJ1</v>
      </c>
      <c r="E157" s="15">
        <f>VLOOKUP(F157,[1]NUTS_Europa!$A$2:$C$81,3,FALSE)</f>
        <v>1063</v>
      </c>
      <c r="F157" s="15">
        <v>26</v>
      </c>
      <c r="G157" s="15">
        <v>39</v>
      </c>
      <c r="H157" s="15">
        <v>1559773.816340517</v>
      </c>
      <c r="I157" s="15">
        <v>8753975.5490240846</v>
      </c>
      <c r="J157" s="15">
        <v>137713.6226</v>
      </c>
      <c r="K157" s="15">
        <v>43.529411764705884</v>
      </c>
      <c r="L157" s="15">
        <v>8.686507481626581</v>
      </c>
      <c r="M157" s="15">
        <v>5.5916487027971806</v>
      </c>
      <c r="N157" s="15">
        <v>3013.6173483101311</v>
      </c>
      <c r="T157" s="15">
        <f t="shared" si="6"/>
        <v>275427.2452</v>
      </c>
    </row>
    <row r="158" spans="2:20" s="15" customFormat="1" x14ac:dyDescent="0.25">
      <c r="B158" s="15" t="str">
        <f>VLOOKUP(F158,[1]NUTS_Europa!$A$2:$C$81,2,FALSE)</f>
        <v>FRJ1</v>
      </c>
      <c r="C158" s="15">
        <f>VLOOKUP(F158,[1]NUTS_Europa!$A$2:$C$81,3,FALSE)</f>
        <v>1063</v>
      </c>
      <c r="D158" s="15" t="str">
        <f>VLOOKUP(G158,[1]NUTS_Europa!$A$2:$C$81,2,FALSE)</f>
        <v>FRJ2</v>
      </c>
      <c r="E158" s="15">
        <f>VLOOKUP(G158,[1]NUTS_Europa!$A$2:$C$81,3,FALSE)</f>
        <v>283</v>
      </c>
      <c r="F158" s="15">
        <v>26</v>
      </c>
      <c r="G158" s="15">
        <v>28</v>
      </c>
      <c r="H158" s="15">
        <v>2293218.5310606766</v>
      </c>
      <c r="I158" s="15">
        <v>8942293.2257632557</v>
      </c>
      <c r="J158" s="15">
        <v>142841.86170000001</v>
      </c>
      <c r="K158" s="15">
        <v>82.55278074866311</v>
      </c>
      <c r="L158" s="15">
        <v>7.2033346937660934</v>
      </c>
      <c r="M158" s="15">
        <v>4.3710189094549161</v>
      </c>
      <c r="N158" s="15">
        <v>2266.668196275321</v>
      </c>
      <c r="T158" s="15">
        <f t="shared" si="6"/>
        <v>285683.72340000002</v>
      </c>
    </row>
    <row r="159" spans="2:20" s="15" customFormat="1" x14ac:dyDescent="0.25">
      <c r="B159" s="15" t="str">
        <f>VLOOKUP(G159,[1]NUTS_Europa!$A$2:$C$81,2,FALSE)</f>
        <v>FRJ2</v>
      </c>
      <c r="C159" s="15">
        <f>VLOOKUP(G159,[1]NUTS_Europa!$A$2:$C$81,3,FALSE)</f>
        <v>283</v>
      </c>
      <c r="D159" s="15" t="str">
        <f>VLOOKUP(F159,[1]NUTS_Europa!$A$2:$C$81,2,FALSE)</f>
        <v>FRF2</v>
      </c>
      <c r="E159" s="15">
        <f>VLOOKUP(F159,[1]NUTS_Europa!$A$2:$C$81,3,FALSE)</f>
        <v>269</v>
      </c>
      <c r="F159" s="15">
        <v>27</v>
      </c>
      <c r="G159" s="15">
        <v>28</v>
      </c>
      <c r="H159" s="15">
        <v>1876744.1865411499</v>
      </c>
      <c r="I159" s="15">
        <v>933907.4578460037</v>
      </c>
      <c r="J159" s="15">
        <v>176841.96369999999</v>
      </c>
      <c r="K159" s="15">
        <v>24.759358288770056</v>
      </c>
      <c r="L159" s="15">
        <v>11.564368177439787</v>
      </c>
      <c r="M159" s="15">
        <v>5.1360118300657271</v>
      </c>
      <c r="N159" s="15">
        <v>2266.668196275321</v>
      </c>
      <c r="T159" s="15">
        <f t="shared" si="6"/>
        <v>353683.92739999999</v>
      </c>
    </row>
    <row r="160" spans="2:20" s="15" customFormat="1" x14ac:dyDescent="0.25">
      <c r="B160" s="15" t="str">
        <f>VLOOKUP(F160,[1]NUTS_Europa!$A$2:$C$81,2,FALSE)</f>
        <v>FRF2</v>
      </c>
      <c r="C160" s="15">
        <f>VLOOKUP(F160,[1]NUTS_Europa!$A$2:$C$81,3,FALSE)</f>
        <v>269</v>
      </c>
      <c r="D160" s="15" t="str">
        <f>VLOOKUP(G160,[1]NUTS_Europa!$A$2:$C$81,2,FALSE)</f>
        <v>NL12</v>
      </c>
      <c r="E160" s="15">
        <f>VLOOKUP(G160,[1]NUTS_Europa!$A$2:$C$81,3,FALSE)</f>
        <v>218</v>
      </c>
      <c r="F160" s="15">
        <v>27</v>
      </c>
      <c r="G160" s="15">
        <v>31</v>
      </c>
      <c r="H160" s="15">
        <v>2429762.7230673884</v>
      </c>
      <c r="I160" s="15">
        <v>1130761.7940683858</v>
      </c>
      <c r="J160" s="15">
        <v>145035.59770000001</v>
      </c>
      <c r="K160" s="15">
        <v>14.705882352941178</v>
      </c>
      <c r="L160" s="15">
        <v>11.956647903202324</v>
      </c>
      <c r="M160" s="15">
        <v>10.625905776675555</v>
      </c>
      <c r="N160" s="15">
        <v>5123.2788950523063</v>
      </c>
      <c r="T160" s="15">
        <f t="shared" si="6"/>
        <v>290071.19540000003</v>
      </c>
    </row>
    <row r="161" spans="2:20" s="15" customFormat="1" x14ac:dyDescent="0.25">
      <c r="B161" s="15" t="str">
        <f>VLOOKUP(G161,[1]NUTS_Europa!$A$2:$C$81,2,FALSE)</f>
        <v>NL12</v>
      </c>
      <c r="C161" s="15">
        <f>VLOOKUP(G161,[1]NUTS_Europa!$A$2:$C$81,3,FALSE)</f>
        <v>218</v>
      </c>
      <c r="D161" s="15" t="str">
        <f>VLOOKUP(F161,[1]NUTS_Europa!$A$2:$C$81,2,FALSE)</f>
        <v>DE93</v>
      </c>
      <c r="E161" s="15">
        <f>VLOOKUP(F161,[1]NUTS_Europa!$A$2:$C$81,3,FALSE)</f>
        <v>1069</v>
      </c>
      <c r="F161" s="15">
        <v>7</v>
      </c>
      <c r="G161" s="15">
        <v>31</v>
      </c>
      <c r="H161" s="15">
        <v>1352568.0337401873</v>
      </c>
      <c r="I161" s="15">
        <v>984274.27986614581</v>
      </c>
      <c r="J161" s="15">
        <v>163171.4883</v>
      </c>
      <c r="K161" s="15">
        <v>14.436898395721927</v>
      </c>
      <c r="L161" s="15">
        <v>9.3970380933769135</v>
      </c>
      <c r="M161" s="15">
        <v>8.8968163177639692</v>
      </c>
      <c r="N161" s="15">
        <v>5123.2788950523063</v>
      </c>
      <c r="T161" s="15">
        <f t="shared" si="6"/>
        <v>326342.97659999999</v>
      </c>
    </row>
    <row r="162" spans="2:20" s="15" customFormat="1" x14ac:dyDescent="0.25">
      <c r="B162" s="15" t="str">
        <f>VLOOKUP(F162,[1]NUTS_Europa!$A$2:$C$81,2,FALSE)</f>
        <v>DE93</v>
      </c>
      <c r="C162" s="15">
        <f>VLOOKUP(F162,[1]NUTS_Europa!$A$2:$C$81,3,FALSE)</f>
        <v>1069</v>
      </c>
      <c r="D162" s="15" t="str">
        <f>VLOOKUP(G162,[1]NUTS_Europa!$A$2:$C$81,2,FALSE)</f>
        <v>NL32</v>
      </c>
      <c r="E162" s="15">
        <f>VLOOKUP(G162,[1]NUTS_Europa!$A$2:$C$81,3,FALSE)</f>
        <v>218</v>
      </c>
      <c r="F162" s="15">
        <v>7</v>
      </c>
      <c r="G162" s="15">
        <v>32</v>
      </c>
      <c r="H162" s="15">
        <v>560816.00097091426</v>
      </c>
      <c r="I162" s="15">
        <v>984274.27986614581</v>
      </c>
      <c r="J162" s="15">
        <v>199058.85829999999</v>
      </c>
      <c r="K162" s="15">
        <v>14.436898395721927</v>
      </c>
      <c r="L162" s="15">
        <v>9.3970380933769135</v>
      </c>
      <c r="M162" s="15">
        <v>8.8968163177639692</v>
      </c>
      <c r="N162" s="15">
        <v>5123.2788950523063</v>
      </c>
      <c r="T162" s="15">
        <f t="shared" si="6"/>
        <v>398117.71659999999</v>
      </c>
    </row>
    <row r="163" spans="2:20" s="15" customFormat="1" x14ac:dyDescent="0.25">
      <c r="B163" s="15" t="str">
        <f>VLOOKUP(G163,[1]NUTS_Europa!$A$2:$C$81,2,FALSE)</f>
        <v>NL32</v>
      </c>
      <c r="C163" s="15">
        <f>VLOOKUP(G163,[1]NUTS_Europa!$A$2:$C$81,3,FALSE)</f>
        <v>218</v>
      </c>
      <c r="D163" s="15" t="str">
        <f>VLOOKUP(F163,[1]NUTS_Europa!$A$2:$C$81,2,FALSE)</f>
        <v>BE21</v>
      </c>
      <c r="E163" s="15">
        <f>VLOOKUP(F163,[1]NUTS_Europa!$A$2:$C$81,3,FALSE)</f>
        <v>253</v>
      </c>
      <c r="F163" s="15">
        <v>1</v>
      </c>
      <c r="G163" s="15">
        <v>32</v>
      </c>
      <c r="H163" s="15">
        <v>445759.82296133164</v>
      </c>
      <c r="I163" s="15">
        <v>982703.01533754729</v>
      </c>
      <c r="J163" s="15">
        <v>198656.2873</v>
      </c>
      <c r="K163" s="15">
        <v>9.5716577540106957</v>
      </c>
      <c r="L163" s="15">
        <v>9.6522460939423596</v>
      </c>
      <c r="M163" s="15">
        <v>10.625905776675555</v>
      </c>
      <c r="N163" s="15">
        <v>5123.2788950523063</v>
      </c>
      <c r="T163" s="15">
        <f t="shared" ref="T163" si="14">2*J163</f>
        <v>397312.57459999999</v>
      </c>
    </row>
    <row r="164" spans="2:20" s="15" customFormat="1" x14ac:dyDescent="0.25"/>
    <row r="165" spans="2:20" s="15" customFormat="1" x14ac:dyDescent="0.25"/>
    <row r="166" spans="2:20" s="15" customFormat="1" x14ac:dyDescent="0.25"/>
    <row r="167" spans="2:20" s="15" customFormat="1" x14ac:dyDescent="0.25"/>
    <row r="168" spans="2:20" s="15" customFormat="1" x14ac:dyDescent="0.25"/>
    <row r="169" spans="2:20" s="15" customFormat="1" x14ac:dyDescent="0.25"/>
    <row r="170" spans="2:20" s="15" customFormat="1" x14ac:dyDescent="0.25"/>
    <row r="171" spans="2:20" s="15" customFormat="1" x14ac:dyDescent="0.25"/>
    <row r="172" spans="2:20" s="15" customFormat="1" x14ac:dyDescent="0.25"/>
    <row r="173" spans="2:20" s="15" customFormat="1" x14ac:dyDescent="0.25"/>
    <row r="174" spans="2:20" s="15" customFormat="1" x14ac:dyDescent="0.25"/>
    <row r="175" spans="2:20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1886-BDB5-4D83-99B0-928C6C7A165A}">
  <dimension ref="A3:O28"/>
  <sheetViews>
    <sheetView workbookViewId="0">
      <selection activeCell="O3" sqref="O3:O27"/>
    </sheetView>
  </sheetViews>
  <sheetFormatPr baseColWidth="10" defaultRowHeight="15" x14ac:dyDescent="0.25"/>
  <sheetData>
    <row r="3" spans="1:15" x14ac:dyDescent="0.25">
      <c r="C3" s="1" t="s">
        <v>0</v>
      </c>
      <c r="D3" s="1" t="s">
        <v>1</v>
      </c>
      <c r="E3" t="s">
        <v>25</v>
      </c>
      <c r="F3" t="s">
        <v>26</v>
      </c>
      <c r="N3" s="1">
        <v>282</v>
      </c>
      <c r="O3" s="1" t="s">
        <v>2</v>
      </c>
    </row>
    <row r="4" spans="1:15" x14ac:dyDescent="0.25">
      <c r="C4" s="1">
        <v>282</v>
      </c>
      <c r="D4" s="1" t="s">
        <v>2</v>
      </c>
      <c r="E4">
        <v>157391</v>
      </c>
      <c r="F4">
        <f>E4/52</f>
        <v>3026.75</v>
      </c>
      <c r="N4" s="1">
        <v>1064</v>
      </c>
      <c r="O4" s="1" t="s">
        <v>3</v>
      </c>
    </row>
    <row r="5" spans="1:15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  <c r="N5" s="1">
        <v>269</v>
      </c>
      <c r="O5" s="1" t="s">
        <v>4</v>
      </c>
    </row>
    <row r="6" spans="1:15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  <c r="N6" s="1">
        <v>268</v>
      </c>
      <c r="O6" t="s">
        <v>37</v>
      </c>
    </row>
    <row r="7" spans="1:15" x14ac:dyDescent="0.25">
      <c r="C7" s="1">
        <v>268</v>
      </c>
      <c r="D7" s="1" t="s">
        <v>5</v>
      </c>
      <c r="E7">
        <v>20000</v>
      </c>
      <c r="F7">
        <f t="shared" si="0"/>
        <v>384.61538461538464</v>
      </c>
      <c r="N7" s="1">
        <v>235</v>
      </c>
      <c r="O7" s="1" t="s">
        <v>27</v>
      </c>
    </row>
    <row r="8" spans="1:15" x14ac:dyDescent="0.25">
      <c r="C8" s="1">
        <v>235</v>
      </c>
      <c r="D8" s="1" t="s">
        <v>27</v>
      </c>
      <c r="E8">
        <v>462691</v>
      </c>
      <c r="F8">
        <f t="shared" si="0"/>
        <v>8897.9038461538457</v>
      </c>
      <c r="N8" s="1">
        <v>1063</v>
      </c>
      <c r="O8" s="1" t="s">
        <v>6</v>
      </c>
    </row>
    <row r="9" spans="1:15" x14ac:dyDescent="0.25">
      <c r="C9" s="1">
        <v>1063</v>
      </c>
      <c r="D9" s="1" t="s">
        <v>6</v>
      </c>
      <c r="E9">
        <v>11166640</v>
      </c>
      <c r="F9">
        <f t="shared" si="0"/>
        <v>214743.07692307694</v>
      </c>
      <c r="N9" s="1">
        <v>220</v>
      </c>
      <c r="O9" s="1" t="s">
        <v>7</v>
      </c>
    </row>
    <row r="10" spans="1:15" x14ac:dyDescent="0.25">
      <c r="A10" t="s">
        <v>29</v>
      </c>
      <c r="B10" t="s">
        <v>28</v>
      </c>
      <c r="C10" s="1">
        <v>220</v>
      </c>
      <c r="D10" s="1" t="s">
        <v>7</v>
      </c>
      <c r="E10">
        <v>6770000</v>
      </c>
      <c r="F10">
        <f t="shared" si="0"/>
        <v>130192.30769230769</v>
      </c>
      <c r="N10" s="1">
        <v>250</v>
      </c>
      <c r="O10" s="1" t="s">
        <v>8</v>
      </c>
    </row>
    <row r="11" spans="1:15" x14ac:dyDescent="0.25">
      <c r="C11" s="1">
        <v>250</v>
      </c>
      <c r="D11" s="1" t="s">
        <v>8</v>
      </c>
      <c r="E11">
        <v>15299970</v>
      </c>
      <c r="F11">
        <f t="shared" si="0"/>
        <v>294230.19230769231</v>
      </c>
      <c r="N11" s="1">
        <v>253</v>
      </c>
      <c r="O11" s="1" t="s">
        <v>9</v>
      </c>
    </row>
    <row r="12" spans="1:15" x14ac:dyDescent="0.25">
      <c r="C12" s="1">
        <v>253</v>
      </c>
      <c r="D12" s="1" t="s">
        <v>9</v>
      </c>
      <c r="E12">
        <v>12020000</v>
      </c>
      <c r="F12">
        <f t="shared" si="0"/>
        <v>231153.84615384616</v>
      </c>
      <c r="N12" s="1">
        <v>218</v>
      </c>
      <c r="O12" s="1" t="s">
        <v>10</v>
      </c>
    </row>
    <row r="13" spans="1:15" x14ac:dyDescent="0.25">
      <c r="C13" s="1">
        <v>218</v>
      </c>
      <c r="D13" s="1" t="s">
        <v>10</v>
      </c>
      <c r="E13">
        <v>1400000</v>
      </c>
      <c r="F13">
        <f t="shared" si="0"/>
        <v>26923.076923076922</v>
      </c>
      <c r="N13" s="1">
        <v>245</v>
      </c>
      <c r="O13" s="1" t="s">
        <v>11</v>
      </c>
    </row>
    <row r="14" spans="1:15" x14ac:dyDescent="0.25">
      <c r="C14" s="1">
        <v>245</v>
      </c>
      <c r="D14" s="1" t="s">
        <v>11</v>
      </c>
      <c r="E14">
        <v>4900000</v>
      </c>
      <c r="F14">
        <f t="shared" si="0"/>
        <v>94230.769230769234</v>
      </c>
      <c r="N14" s="1">
        <v>1065</v>
      </c>
      <c r="O14" s="1" t="s">
        <v>12</v>
      </c>
    </row>
    <row r="15" spans="1:15" x14ac:dyDescent="0.25">
      <c r="C15" s="1">
        <v>1065</v>
      </c>
      <c r="D15" s="1" t="s">
        <v>12</v>
      </c>
      <c r="E15">
        <v>1800000</v>
      </c>
      <c r="F15">
        <f t="shared" si="0"/>
        <v>34615.384615384617</v>
      </c>
      <c r="N15" s="1">
        <v>294</v>
      </c>
      <c r="O15" s="1" t="s">
        <v>13</v>
      </c>
    </row>
    <row r="16" spans="1:15" x14ac:dyDescent="0.25">
      <c r="C16" s="1">
        <v>294</v>
      </c>
      <c r="D16" s="1" t="s">
        <v>13</v>
      </c>
      <c r="E16">
        <v>1200000</v>
      </c>
      <c r="F16">
        <f t="shared" si="0"/>
        <v>23076.923076923078</v>
      </c>
      <c r="N16" s="1">
        <v>111</v>
      </c>
      <c r="O16" s="1" t="s">
        <v>14</v>
      </c>
    </row>
    <row r="17" spans="3:15" x14ac:dyDescent="0.25">
      <c r="C17" s="1">
        <v>111</v>
      </c>
      <c r="D17" s="1" t="s">
        <v>14</v>
      </c>
      <c r="E17">
        <v>717954</v>
      </c>
      <c r="F17">
        <f t="shared" si="0"/>
        <v>13806.807692307691</v>
      </c>
      <c r="N17" s="1">
        <v>1069</v>
      </c>
      <c r="O17" s="1" t="s">
        <v>15</v>
      </c>
    </row>
    <row r="18" spans="3:15" x14ac:dyDescent="0.25">
      <c r="C18" s="1">
        <v>1069</v>
      </c>
      <c r="D18" s="1" t="s">
        <v>15</v>
      </c>
      <c r="E18">
        <v>9300000</v>
      </c>
      <c r="F18">
        <f t="shared" si="0"/>
        <v>178846.15384615384</v>
      </c>
      <c r="G18" t="s">
        <v>30</v>
      </c>
      <c r="N18" s="1">
        <v>288</v>
      </c>
      <c r="O18" s="1" t="s">
        <v>16</v>
      </c>
    </row>
    <row r="19" spans="3:15" x14ac:dyDescent="0.25">
      <c r="C19" s="1">
        <v>288</v>
      </c>
      <c r="D19" s="1" t="s">
        <v>16</v>
      </c>
      <c r="E19">
        <v>228822</v>
      </c>
      <c r="F19">
        <f t="shared" si="0"/>
        <v>4400.4230769230771</v>
      </c>
      <c r="N19" s="1">
        <v>285</v>
      </c>
      <c r="O19" t="s">
        <v>31</v>
      </c>
    </row>
    <row r="20" spans="3:15" x14ac:dyDescent="0.25">
      <c r="C20" s="1">
        <v>285</v>
      </c>
      <c r="D20" s="1" t="s">
        <v>17</v>
      </c>
      <c r="E20">
        <v>1190</v>
      </c>
      <c r="F20">
        <f t="shared" si="0"/>
        <v>22.884615384615383</v>
      </c>
      <c r="N20" s="1">
        <v>297</v>
      </c>
      <c r="O20" s="1" t="s">
        <v>18</v>
      </c>
    </row>
    <row r="21" spans="3:15" x14ac:dyDescent="0.25">
      <c r="C21" s="1">
        <v>297</v>
      </c>
      <c r="D21" s="1" t="s">
        <v>18</v>
      </c>
      <c r="E21">
        <v>214866</v>
      </c>
      <c r="F21">
        <f t="shared" si="0"/>
        <v>4132.0384615384619</v>
      </c>
      <c r="N21" s="1">
        <v>61</v>
      </c>
      <c r="O21" s="1" t="s">
        <v>19</v>
      </c>
    </row>
    <row r="22" spans="3:15" x14ac:dyDescent="0.25">
      <c r="C22" s="1">
        <v>61</v>
      </c>
      <c r="D22" s="1" t="s">
        <v>19</v>
      </c>
      <c r="E22">
        <v>5125385</v>
      </c>
      <c r="F22">
        <f t="shared" si="0"/>
        <v>98565.096153846156</v>
      </c>
      <c r="N22" s="1">
        <v>462</v>
      </c>
      <c r="O22" s="1" t="s">
        <v>20</v>
      </c>
    </row>
    <row r="23" spans="3:15" x14ac:dyDescent="0.25">
      <c r="C23" s="1">
        <v>462</v>
      </c>
      <c r="D23" s="1" t="s">
        <v>20</v>
      </c>
      <c r="E23">
        <v>232314</v>
      </c>
      <c r="F23">
        <f t="shared" si="0"/>
        <v>4467.5769230769229</v>
      </c>
      <c r="G23" t="s">
        <v>32</v>
      </c>
      <c r="N23" s="1">
        <v>275</v>
      </c>
      <c r="O23" t="s">
        <v>38</v>
      </c>
    </row>
    <row r="24" spans="3:15" x14ac:dyDescent="0.25">
      <c r="C24" s="1">
        <v>275</v>
      </c>
      <c r="D24" s="1" t="s">
        <v>21</v>
      </c>
      <c r="E24">
        <v>40000</v>
      </c>
      <c r="F24">
        <f t="shared" si="0"/>
        <v>769.23076923076928</v>
      </c>
      <c r="N24" s="1">
        <v>163</v>
      </c>
      <c r="O24" s="1" t="s">
        <v>22</v>
      </c>
    </row>
    <row r="25" spans="3:15" x14ac:dyDescent="0.25">
      <c r="C25" s="1">
        <v>163</v>
      </c>
      <c r="D25" s="1" t="s">
        <v>22</v>
      </c>
      <c r="E25">
        <v>538918</v>
      </c>
      <c r="F25">
        <f t="shared" si="0"/>
        <v>10363.807692307691</v>
      </c>
      <c r="N25" s="1">
        <v>271</v>
      </c>
      <c r="O25" t="s">
        <v>34</v>
      </c>
    </row>
    <row r="26" spans="3:15" x14ac:dyDescent="0.25">
      <c r="C26" s="1">
        <v>271</v>
      </c>
      <c r="D26" s="1" t="s">
        <v>23</v>
      </c>
      <c r="E26">
        <v>66989</v>
      </c>
      <c r="F26">
        <f t="shared" si="0"/>
        <v>1288.25</v>
      </c>
      <c r="H26" t="s">
        <v>35</v>
      </c>
      <c r="N26" s="1">
        <v>272</v>
      </c>
      <c r="O26" t="s">
        <v>33</v>
      </c>
    </row>
    <row r="27" spans="3:15" x14ac:dyDescent="0.25">
      <c r="C27" s="1">
        <v>272</v>
      </c>
      <c r="D27" s="1" t="s">
        <v>24</v>
      </c>
      <c r="E27">
        <v>50000</v>
      </c>
      <c r="F27">
        <f t="shared" si="0"/>
        <v>961.53846153846155</v>
      </c>
      <c r="N27" s="1">
        <v>283</v>
      </c>
      <c r="O27" s="1" t="s">
        <v>36</v>
      </c>
    </row>
    <row r="28" spans="3:15" x14ac:dyDescent="0.25">
      <c r="C28" s="1">
        <v>283</v>
      </c>
      <c r="D28" s="1" t="s">
        <v>36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dimension ref="A1:R117"/>
  <sheetViews>
    <sheetView topLeftCell="A37"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46</v>
      </c>
      <c r="C1" s="4" t="s">
        <v>47</v>
      </c>
      <c r="D1" s="3" t="s">
        <v>48</v>
      </c>
      <c r="E1" s="3" t="s">
        <v>49</v>
      </c>
      <c r="F1" s="5" t="s">
        <v>50</v>
      </c>
    </row>
    <row r="2" spans="1:18" ht="15" x14ac:dyDescent="0.25">
      <c r="A2" s="3">
        <v>1</v>
      </c>
      <c r="B2" t="s">
        <v>51</v>
      </c>
      <c r="C2">
        <v>253</v>
      </c>
      <c r="D2" s="3">
        <v>3977071</v>
      </c>
      <c r="E2" s="3">
        <v>51056031</v>
      </c>
      <c r="F2" s="7" t="s">
        <v>52</v>
      </c>
      <c r="J2" s="6"/>
      <c r="L2" s="6"/>
      <c r="M2" s="14"/>
      <c r="R2"/>
    </row>
    <row r="3" spans="1:18" ht="15" x14ac:dyDescent="0.25">
      <c r="A3" s="3">
        <v>2</v>
      </c>
      <c r="B3" t="s">
        <v>53</v>
      </c>
      <c r="C3">
        <f>C2</f>
        <v>253</v>
      </c>
      <c r="D3" s="3">
        <v>5007976</v>
      </c>
      <c r="E3" s="3">
        <v>51441127</v>
      </c>
      <c r="F3" s="7" t="s">
        <v>54</v>
      </c>
      <c r="J3" s="6"/>
      <c r="L3" s="6"/>
      <c r="M3" s="14"/>
      <c r="R3"/>
    </row>
    <row r="4" spans="1:18" ht="15" x14ac:dyDescent="0.25">
      <c r="A4" s="3">
        <v>3</v>
      </c>
      <c r="B4" t="s">
        <v>55</v>
      </c>
      <c r="C4">
        <v>235</v>
      </c>
      <c r="D4" s="3">
        <v>3123165</v>
      </c>
      <c r="E4" s="3">
        <v>51124189</v>
      </c>
      <c r="F4" s="7" t="s">
        <v>56</v>
      </c>
      <c r="J4" s="6"/>
      <c r="L4" s="6"/>
      <c r="M4" s="14"/>
      <c r="R4"/>
    </row>
    <row r="5" spans="1:18" ht="15" x14ac:dyDescent="0.25">
      <c r="A5" s="3">
        <v>4</v>
      </c>
      <c r="B5" t="s">
        <v>57</v>
      </c>
      <c r="C5">
        <v>245</v>
      </c>
      <c r="D5" s="3">
        <v>8788959</v>
      </c>
      <c r="E5" s="3">
        <v>53142071</v>
      </c>
      <c r="F5" s="7" t="s">
        <v>58</v>
      </c>
      <c r="J5" s="6"/>
      <c r="L5" s="6"/>
      <c r="M5" s="14"/>
      <c r="R5"/>
    </row>
    <row r="6" spans="1:18" ht="15" x14ac:dyDescent="0.25">
      <c r="A6" s="3">
        <v>5</v>
      </c>
      <c r="B6" t="s">
        <v>59</v>
      </c>
      <c r="C6">
        <v>1069</v>
      </c>
      <c r="D6" s="3">
        <v>9779604</v>
      </c>
      <c r="E6" s="3">
        <v>53902936</v>
      </c>
      <c r="F6" s="7" t="s">
        <v>60</v>
      </c>
      <c r="J6" s="6"/>
      <c r="L6" s="6"/>
      <c r="M6" s="14"/>
      <c r="R6"/>
    </row>
    <row r="7" spans="1:18" ht="15" x14ac:dyDescent="0.25">
      <c r="A7" s="3">
        <v>6</v>
      </c>
      <c r="B7" t="s">
        <v>61</v>
      </c>
      <c r="C7">
        <f>C6</f>
        <v>1069</v>
      </c>
      <c r="D7" s="3">
        <v>11868153</v>
      </c>
      <c r="E7" s="3">
        <v>53708458</v>
      </c>
      <c r="F7" s="7" t="s">
        <v>62</v>
      </c>
      <c r="J7" s="6"/>
      <c r="L7" s="6"/>
      <c r="M7" s="14"/>
      <c r="R7"/>
    </row>
    <row r="8" spans="1:18" ht="15" x14ac:dyDescent="0.25">
      <c r="A8" s="3">
        <v>7</v>
      </c>
      <c r="B8" t="s">
        <v>63</v>
      </c>
      <c r="C8">
        <f>C7</f>
        <v>1069</v>
      </c>
      <c r="D8" s="3">
        <v>9980268</v>
      </c>
      <c r="E8" s="3">
        <v>53485807</v>
      </c>
      <c r="F8" s="7" t="s">
        <v>64</v>
      </c>
      <c r="J8" s="6"/>
      <c r="L8" s="6"/>
      <c r="M8" s="14"/>
      <c r="R8"/>
    </row>
    <row r="9" spans="1:18" ht="15" x14ac:dyDescent="0.25">
      <c r="A9" s="3">
        <v>8</v>
      </c>
      <c r="B9" t="s">
        <v>65</v>
      </c>
      <c r="C9">
        <v>245</v>
      </c>
      <c r="D9" s="3">
        <v>7544631</v>
      </c>
      <c r="E9" s="3">
        <v>53435080</v>
      </c>
      <c r="F9" s="7" t="s">
        <v>66</v>
      </c>
      <c r="J9" s="6"/>
      <c r="L9" s="6"/>
      <c r="M9" s="14"/>
      <c r="R9"/>
    </row>
    <row r="10" spans="1:18" ht="15" x14ac:dyDescent="0.25">
      <c r="A10" s="3">
        <v>9</v>
      </c>
      <c r="B10" t="s">
        <v>67</v>
      </c>
      <c r="C10">
        <v>253</v>
      </c>
      <c r="D10" s="3">
        <v>7627532</v>
      </c>
      <c r="E10" s="3">
        <v>52350409</v>
      </c>
      <c r="F10" s="7" t="s">
        <v>68</v>
      </c>
      <c r="J10" s="6"/>
      <c r="L10" s="6"/>
      <c r="M10" s="14"/>
      <c r="R10"/>
    </row>
    <row r="11" spans="1:18" ht="15" x14ac:dyDescent="0.25">
      <c r="A11" s="3">
        <v>10</v>
      </c>
      <c r="B11" t="s">
        <v>69</v>
      </c>
      <c r="C11">
        <v>1069</v>
      </c>
      <c r="D11" s="3">
        <v>9450896</v>
      </c>
      <c r="E11" s="3">
        <v>54765741</v>
      </c>
      <c r="F11" s="7" t="s">
        <v>70</v>
      </c>
      <c r="J11" s="6"/>
      <c r="L11" s="6"/>
      <c r="M11" s="14"/>
      <c r="R11"/>
    </row>
    <row r="12" spans="1:18" ht="15" x14ac:dyDescent="0.25">
      <c r="A12" s="3">
        <v>11</v>
      </c>
      <c r="B12" t="s">
        <v>71</v>
      </c>
      <c r="C12">
        <v>288</v>
      </c>
      <c r="D12" s="3">
        <v>-8049491</v>
      </c>
      <c r="E12" s="3">
        <v>43014444</v>
      </c>
      <c r="F12" s="7" t="s">
        <v>72</v>
      </c>
      <c r="J12" s="6"/>
      <c r="L12" s="6"/>
      <c r="M12" s="14"/>
      <c r="R12"/>
    </row>
    <row r="13" spans="1:18" ht="15" x14ac:dyDescent="0.25">
      <c r="A13" s="3">
        <v>12</v>
      </c>
      <c r="B13" t="s">
        <v>73</v>
      </c>
      <c r="C13">
        <v>285</v>
      </c>
      <c r="D13" s="3">
        <v>-5874719</v>
      </c>
      <c r="E13" s="3">
        <v>43424336</v>
      </c>
      <c r="F13" s="7" t="s">
        <v>74</v>
      </c>
      <c r="J13" s="6"/>
      <c r="L13" s="6"/>
      <c r="M13" s="14"/>
      <c r="R13"/>
    </row>
    <row r="14" spans="1:18" ht="15" x14ac:dyDescent="0.25">
      <c r="A14" s="3">
        <v>13</v>
      </c>
      <c r="B14" t="s">
        <v>75</v>
      </c>
      <c r="C14">
        <v>163</v>
      </c>
      <c r="D14" s="3">
        <v>-4131409</v>
      </c>
      <c r="E14" s="3">
        <v>43277646</v>
      </c>
      <c r="F14" s="7" t="s">
        <v>76</v>
      </c>
      <c r="J14" s="6"/>
      <c r="L14" s="6"/>
      <c r="M14" s="14"/>
      <c r="R14"/>
    </row>
    <row r="15" spans="1:18" ht="15" x14ac:dyDescent="0.25">
      <c r="A15" s="3">
        <v>14</v>
      </c>
      <c r="B15" t="s">
        <v>77</v>
      </c>
      <c r="C15">
        <v>163</v>
      </c>
      <c r="D15" s="3">
        <v>-2670293</v>
      </c>
      <c r="E15" s="3">
        <v>43315678</v>
      </c>
      <c r="F15" s="7" t="s">
        <v>78</v>
      </c>
      <c r="J15" s="6"/>
      <c r="L15" s="6"/>
      <c r="M15" s="14"/>
      <c r="R15"/>
    </row>
    <row r="16" spans="1:18" ht="15" x14ac:dyDescent="0.25">
      <c r="A16" s="3">
        <v>15</v>
      </c>
      <c r="B16" t="s">
        <v>79</v>
      </c>
      <c r="C16">
        <v>1063</v>
      </c>
      <c r="D16" s="3">
        <v>1311517</v>
      </c>
      <c r="E16" s="3">
        <v>42073992</v>
      </c>
      <c r="F16" s="7" t="s">
        <v>80</v>
      </c>
      <c r="J16" s="6"/>
      <c r="L16" s="6"/>
      <c r="M16" s="14"/>
      <c r="R16"/>
    </row>
    <row r="17" spans="1:18" ht="15" x14ac:dyDescent="0.25">
      <c r="A17" s="3">
        <v>16</v>
      </c>
      <c r="B17" t="s">
        <v>81</v>
      </c>
      <c r="C17">
        <v>1064</v>
      </c>
      <c r="D17" s="3">
        <v>-726743</v>
      </c>
      <c r="E17" s="3">
        <v>40696321</v>
      </c>
      <c r="F17" s="7" t="s">
        <v>82</v>
      </c>
      <c r="J17" s="6"/>
      <c r="L17" s="6"/>
      <c r="M17" s="14"/>
      <c r="R17"/>
    </row>
    <row r="18" spans="1:18" ht="15" x14ac:dyDescent="0.25">
      <c r="A18" s="3">
        <v>17</v>
      </c>
      <c r="B18" t="s">
        <v>83</v>
      </c>
      <c r="C18">
        <v>61</v>
      </c>
      <c r="D18" s="3">
        <v>-4560438</v>
      </c>
      <c r="E18" s="3">
        <v>37900386</v>
      </c>
      <c r="F18" s="7" t="s">
        <v>84</v>
      </c>
      <c r="J18" s="6"/>
      <c r="L18" s="6"/>
      <c r="M18" s="14"/>
      <c r="R18"/>
    </row>
    <row r="19" spans="1:18" ht="15" x14ac:dyDescent="0.25">
      <c r="A19" s="3">
        <v>18</v>
      </c>
      <c r="B19" t="s">
        <v>85</v>
      </c>
      <c r="C19">
        <v>1064</v>
      </c>
      <c r="D19" s="3">
        <v>-1567875</v>
      </c>
      <c r="E19" s="3">
        <v>38202995</v>
      </c>
      <c r="F19" s="7" t="s">
        <v>86</v>
      </c>
      <c r="J19" s="6"/>
      <c r="L19" s="6"/>
      <c r="M19" s="14"/>
      <c r="R19"/>
    </row>
    <row r="20" spans="1:18" ht="15" x14ac:dyDescent="0.25">
      <c r="A20" s="3">
        <v>19</v>
      </c>
      <c r="B20" s="8" t="s">
        <v>87</v>
      </c>
      <c r="C20">
        <v>268</v>
      </c>
      <c r="D20" s="3">
        <v>571508</v>
      </c>
      <c r="E20" s="3">
        <v>48757721</v>
      </c>
      <c r="F20" s="9" t="s">
        <v>88</v>
      </c>
      <c r="J20" s="6"/>
      <c r="L20" s="6"/>
      <c r="M20" s="14"/>
      <c r="R20"/>
    </row>
    <row r="21" spans="1:18" ht="15" x14ac:dyDescent="0.25">
      <c r="A21" s="3">
        <v>20</v>
      </c>
      <c r="B21" s="8" t="s">
        <v>89</v>
      </c>
      <c r="C21" s="10">
        <v>269</v>
      </c>
      <c r="D21" s="3">
        <v>1111617</v>
      </c>
      <c r="E21" s="3">
        <v>49896542</v>
      </c>
      <c r="F21" s="9" t="s">
        <v>90</v>
      </c>
      <c r="J21" s="6"/>
      <c r="L21" s="6"/>
      <c r="M21" s="14"/>
      <c r="P21" s="10"/>
      <c r="R21"/>
    </row>
    <row r="22" spans="1:18" ht="15" x14ac:dyDescent="0.25">
      <c r="A22" s="3">
        <v>21</v>
      </c>
      <c r="B22" s="8" t="s">
        <v>91</v>
      </c>
      <c r="C22" s="10">
        <v>220</v>
      </c>
      <c r="D22" s="3">
        <v>2240088</v>
      </c>
      <c r="E22" s="3">
        <v>50691170</v>
      </c>
      <c r="F22" s="7" t="s">
        <v>92</v>
      </c>
      <c r="J22" s="6"/>
      <c r="L22" s="6"/>
      <c r="M22" s="14"/>
      <c r="P22" s="10"/>
      <c r="R22"/>
    </row>
    <row r="23" spans="1:18" ht="15" x14ac:dyDescent="0.25">
      <c r="A23" s="3">
        <v>22</v>
      </c>
      <c r="B23" s="8" t="s">
        <v>93</v>
      </c>
      <c r="C23" s="10">
        <v>282</v>
      </c>
      <c r="D23" s="3">
        <v>-295848</v>
      </c>
      <c r="E23" s="3">
        <v>47531443</v>
      </c>
      <c r="F23" s="7" t="s">
        <v>94</v>
      </c>
      <c r="J23" s="6"/>
      <c r="L23" s="6"/>
      <c r="M23" s="14"/>
      <c r="R23"/>
    </row>
    <row r="24" spans="1:18" ht="15" x14ac:dyDescent="0.25">
      <c r="A24" s="3">
        <v>23</v>
      </c>
      <c r="B24" s="8" t="s">
        <v>95</v>
      </c>
      <c r="C24" s="10">
        <v>283</v>
      </c>
      <c r="D24" s="3">
        <v>-1843648</v>
      </c>
      <c r="E24" s="3">
        <v>48212407</v>
      </c>
      <c r="F24" s="7" t="s">
        <v>96</v>
      </c>
      <c r="J24" s="6"/>
      <c r="L24" s="6"/>
      <c r="M24" s="14"/>
      <c r="R24"/>
    </row>
    <row r="25" spans="1:18" ht="15" x14ac:dyDescent="0.25">
      <c r="A25" s="3">
        <v>24</v>
      </c>
      <c r="B25" s="8" t="s">
        <v>97</v>
      </c>
      <c r="C25">
        <f>C24</f>
        <v>283</v>
      </c>
      <c r="D25" s="3">
        <v>-725136</v>
      </c>
      <c r="E25" s="3">
        <v>44252240</v>
      </c>
      <c r="F25" s="7" t="s">
        <v>98</v>
      </c>
      <c r="J25" s="6"/>
      <c r="L25" s="6"/>
      <c r="M25" s="14"/>
      <c r="R25"/>
    </row>
    <row r="26" spans="1:18" ht="15" x14ac:dyDescent="0.25">
      <c r="A26" s="3">
        <v>25</v>
      </c>
      <c r="B26" s="8" t="s">
        <v>99</v>
      </c>
      <c r="C26">
        <f>C25</f>
        <v>283</v>
      </c>
      <c r="D26" s="3">
        <v>1299447</v>
      </c>
      <c r="E26" s="3">
        <v>46122303</v>
      </c>
      <c r="F26" s="7" t="s">
        <v>100</v>
      </c>
      <c r="J26" s="6"/>
      <c r="L26" s="6"/>
      <c r="M26" s="14"/>
      <c r="R26"/>
    </row>
    <row r="27" spans="1:18" ht="15" x14ac:dyDescent="0.25">
      <c r="A27" s="3">
        <v>26</v>
      </c>
      <c r="B27" s="8" t="s">
        <v>101</v>
      </c>
      <c r="C27" s="10">
        <v>1063</v>
      </c>
      <c r="D27" s="3">
        <v>2545157</v>
      </c>
      <c r="E27" s="3">
        <v>43217336</v>
      </c>
      <c r="F27" s="7" t="s">
        <v>102</v>
      </c>
      <c r="J27" s="6"/>
      <c r="L27" s="6"/>
      <c r="M27" s="14"/>
    </row>
    <row r="28" spans="1:18" ht="15" x14ac:dyDescent="0.25">
      <c r="A28" s="3">
        <v>27</v>
      </c>
      <c r="B28" s="8" t="s">
        <v>103</v>
      </c>
      <c r="C28" s="10">
        <v>269</v>
      </c>
      <c r="D28" s="3">
        <v>2528531</v>
      </c>
      <c r="E28" s="3">
        <v>47410961</v>
      </c>
      <c r="F28" s="7" t="s">
        <v>104</v>
      </c>
      <c r="J28" s="6"/>
      <c r="L28" s="6"/>
      <c r="M28" s="14"/>
    </row>
    <row r="29" spans="1:18" ht="15" x14ac:dyDescent="0.25">
      <c r="A29" s="3">
        <v>28</v>
      </c>
      <c r="B29" s="8" t="s">
        <v>105</v>
      </c>
      <c r="C29" s="11">
        <v>283</v>
      </c>
      <c r="D29" s="3">
        <v>-621061</v>
      </c>
      <c r="E29" s="3">
        <v>46056221</v>
      </c>
      <c r="F29" s="7" t="s">
        <v>106</v>
      </c>
      <c r="J29" s="6"/>
      <c r="L29" s="6"/>
      <c r="M29" s="14"/>
    </row>
    <row r="30" spans="1:18" ht="15" x14ac:dyDescent="0.25">
      <c r="A30" s="3">
        <v>29</v>
      </c>
      <c r="B30" s="8" t="s">
        <v>107</v>
      </c>
      <c r="C30" s="11">
        <v>269</v>
      </c>
      <c r="D30" s="3">
        <v>1257854</v>
      </c>
      <c r="E30" s="3">
        <v>44267792</v>
      </c>
      <c r="F30" s="7" t="s">
        <v>108</v>
      </c>
      <c r="J30" s="6"/>
      <c r="L30" s="6"/>
      <c r="M30" s="14"/>
    </row>
    <row r="31" spans="1:18" ht="15" x14ac:dyDescent="0.25">
      <c r="A31" s="3">
        <v>30</v>
      </c>
      <c r="B31" t="s">
        <v>109</v>
      </c>
      <c r="C31">
        <v>245</v>
      </c>
      <c r="D31" s="3">
        <v>6461970</v>
      </c>
      <c r="E31" s="3">
        <v>53511817</v>
      </c>
      <c r="F31" s="7" t="s">
        <v>110</v>
      </c>
      <c r="J31" s="6"/>
      <c r="L31" s="6"/>
      <c r="M31" s="14"/>
    </row>
    <row r="32" spans="1:18" ht="15" x14ac:dyDescent="0.25">
      <c r="A32" s="3">
        <v>31</v>
      </c>
      <c r="B32" t="s">
        <v>111</v>
      </c>
      <c r="C32" s="12">
        <v>218</v>
      </c>
      <c r="D32" s="3">
        <v>6145767</v>
      </c>
      <c r="E32" s="3">
        <v>53131117</v>
      </c>
      <c r="F32" s="7" t="s">
        <v>112</v>
      </c>
      <c r="J32" s="6"/>
      <c r="L32" s="6"/>
      <c r="M32" s="14"/>
    </row>
    <row r="33" spans="1:13" ht="15" x14ac:dyDescent="0.25">
      <c r="A33" s="3">
        <v>32</v>
      </c>
      <c r="B33" t="s">
        <v>113</v>
      </c>
      <c r="C33">
        <v>218</v>
      </c>
      <c r="D33" s="3">
        <v>5958752</v>
      </c>
      <c r="E33" s="3">
        <v>52449552</v>
      </c>
      <c r="F33" s="7" t="s">
        <v>114</v>
      </c>
      <c r="J33" s="6"/>
      <c r="L33" s="6"/>
      <c r="M33" s="14"/>
    </row>
    <row r="34" spans="1:13" ht="15" x14ac:dyDescent="0.25">
      <c r="A34" s="3">
        <v>33</v>
      </c>
      <c r="B34" t="s">
        <v>115</v>
      </c>
      <c r="C34">
        <v>250</v>
      </c>
      <c r="D34" s="3">
        <v>4308773</v>
      </c>
      <c r="E34" s="3">
        <v>52031749</v>
      </c>
      <c r="F34" s="7" t="s">
        <v>116</v>
      </c>
      <c r="J34" s="6"/>
      <c r="L34" s="6"/>
      <c r="M34" s="14"/>
    </row>
    <row r="35" spans="1:13" ht="15" x14ac:dyDescent="0.25">
      <c r="A35" s="3">
        <v>34</v>
      </c>
      <c r="B35" t="s">
        <v>117</v>
      </c>
      <c r="C35">
        <f>C34</f>
        <v>250</v>
      </c>
      <c r="D35" s="3">
        <v>3806523</v>
      </c>
      <c r="E35" s="3">
        <v>51688411</v>
      </c>
      <c r="F35" s="7" t="s">
        <v>118</v>
      </c>
      <c r="J35" s="6"/>
      <c r="L35" s="6"/>
      <c r="M35" s="14"/>
    </row>
    <row r="36" spans="1:13" ht="15" x14ac:dyDescent="0.25">
      <c r="A36" s="3">
        <v>35</v>
      </c>
      <c r="B36" t="s">
        <v>119</v>
      </c>
      <c r="C36">
        <v>253</v>
      </c>
      <c r="D36" s="3">
        <v>5365344</v>
      </c>
      <c r="E36" s="3">
        <v>51858701</v>
      </c>
      <c r="F36" s="7" t="s">
        <v>120</v>
      </c>
      <c r="J36" s="6"/>
      <c r="L36" s="6"/>
      <c r="M36" s="14"/>
    </row>
    <row r="37" spans="1:13" ht="15" x14ac:dyDescent="0.25">
      <c r="A37" s="3">
        <v>36</v>
      </c>
      <c r="B37" t="s">
        <v>121</v>
      </c>
      <c r="C37">
        <v>111</v>
      </c>
      <c r="D37" s="3">
        <v>-7903712</v>
      </c>
      <c r="E37" s="3">
        <v>41645164</v>
      </c>
      <c r="F37" s="7" t="s">
        <v>122</v>
      </c>
      <c r="J37" s="6"/>
      <c r="L37" s="6"/>
      <c r="M37" s="14"/>
    </row>
    <row r="38" spans="1:13" ht="15" x14ac:dyDescent="0.25">
      <c r="A38" s="3">
        <v>37</v>
      </c>
      <c r="B38" t="s">
        <v>123</v>
      </c>
      <c r="C38">
        <v>1065</v>
      </c>
      <c r="D38" s="3">
        <v>-8060565</v>
      </c>
      <c r="E38" s="3">
        <v>37432045</v>
      </c>
      <c r="F38" s="7" t="s">
        <v>124</v>
      </c>
      <c r="J38" s="6"/>
      <c r="L38" s="6"/>
      <c r="M38" s="14"/>
    </row>
    <row r="39" spans="1:13" ht="15" x14ac:dyDescent="0.25">
      <c r="A39" s="3">
        <v>38</v>
      </c>
      <c r="B39" t="s">
        <v>125</v>
      </c>
      <c r="C39">
        <v>111</v>
      </c>
      <c r="D39" s="3">
        <v>-7621893</v>
      </c>
      <c r="E39" s="3">
        <v>40004387</v>
      </c>
      <c r="F39" s="7" t="s">
        <v>126</v>
      </c>
      <c r="J39" s="6"/>
      <c r="L39" s="6"/>
      <c r="M39" s="14"/>
    </row>
    <row r="40" spans="1:13" ht="15" x14ac:dyDescent="0.25">
      <c r="A40" s="3">
        <v>39</v>
      </c>
      <c r="B40" t="s">
        <v>127</v>
      </c>
      <c r="C40">
        <v>294</v>
      </c>
      <c r="D40" s="3">
        <v>-8731857</v>
      </c>
      <c r="E40" s="3">
        <v>38823270</v>
      </c>
      <c r="F40" s="7" t="s">
        <v>128</v>
      </c>
      <c r="J40" s="6"/>
      <c r="L40" s="6"/>
      <c r="M40" s="14"/>
    </row>
    <row r="41" spans="1:13" ht="15" x14ac:dyDescent="0.25">
      <c r="A41" s="3">
        <v>40</v>
      </c>
      <c r="B41" t="s">
        <v>129</v>
      </c>
      <c r="C41">
        <v>1065</v>
      </c>
      <c r="D41" s="3">
        <v>-7322763</v>
      </c>
      <c r="E41" s="3">
        <v>40723574</v>
      </c>
      <c r="F41" s="7" t="s">
        <v>130</v>
      </c>
      <c r="J41" s="6"/>
      <c r="L41" s="6"/>
      <c r="M41" s="14"/>
    </row>
    <row r="42" spans="1:13" ht="15" x14ac:dyDescent="0.25">
      <c r="A42" s="3">
        <v>41</v>
      </c>
      <c r="B42" t="s">
        <v>51</v>
      </c>
      <c r="C42">
        <v>250</v>
      </c>
      <c r="D42" s="3">
        <v>3977071</v>
      </c>
      <c r="E42" s="3">
        <v>51056031</v>
      </c>
      <c r="J42" s="6"/>
      <c r="L42" s="6"/>
      <c r="M42" s="14"/>
    </row>
    <row r="43" spans="1:13" ht="15" x14ac:dyDescent="0.25">
      <c r="A43" s="3">
        <v>42</v>
      </c>
      <c r="B43" t="s">
        <v>53</v>
      </c>
      <c r="C43">
        <v>220</v>
      </c>
      <c r="D43" s="3">
        <v>5007976</v>
      </c>
      <c r="E43" s="3">
        <v>51441127</v>
      </c>
      <c r="J43" s="6"/>
      <c r="L43" s="6"/>
      <c r="M43" s="14"/>
    </row>
    <row r="44" spans="1:13" ht="15" x14ac:dyDescent="0.25">
      <c r="A44" s="3">
        <v>43</v>
      </c>
      <c r="B44" t="s">
        <v>55</v>
      </c>
      <c r="C44">
        <v>220</v>
      </c>
      <c r="D44" s="3">
        <v>3123165</v>
      </c>
      <c r="E44" s="3">
        <v>51124189</v>
      </c>
      <c r="J44" s="6"/>
      <c r="L44" s="6"/>
      <c r="M44" s="14"/>
    </row>
    <row r="45" spans="1:13" ht="15" x14ac:dyDescent="0.25">
      <c r="A45" s="3">
        <v>44</v>
      </c>
      <c r="B45" t="s">
        <v>57</v>
      </c>
      <c r="C45">
        <v>1069</v>
      </c>
      <c r="D45" s="3">
        <v>8788959</v>
      </c>
      <c r="E45" s="3">
        <v>53142071</v>
      </c>
      <c r="J45" s="6"/>
      <c r="L45" s="6"/>
      <c r="M45" s="14"/>
    </row>
    <row r="46" spans="1:13" ht="15" x14ac:dyDescent="0.25">
      <c r="A46" s="3">
        <v>45</v>
      </c>
      <c r="B46" t="s">
        <v>59</v>
      </c>
      <c r="C46">
        <v>245</v>
      </c>
      <c r="D46" s="3">
        <v>9779604</v>
      </c>
      <c r="E46" s="3">
        <v>53902936</v>
      </c>
      <c r="J46" s="6"/>
      <c r="L46" s="6"/>
      <c r="M46" s="14"/>
    </row>
    <row r="47" spans="1:13" ht="15" x14ac:dyDescent="0.25">
      <c r="A47" s="3">
        <v>46</v>
      </c>
      <c r="B47" t="s">
        <v>61</v>
      </c>
      <c r="C47">
        <v>245</v>
      </c>
      <c r="D47" s="3">
        <v>11868153</v>
      </c>
      <c r="E47" s="3">
        <v>53708458</v>
      </c>
      <c r="J47" s="6"/>
      <c r="L47" s="6"/>
      <c r="M47" s="14"/>
    </row>
    <row r="48" spans="1:13" ht="15" x14ac:dyDescent="0.25">
      <c r="A48" s="3">
        <v>47</v>
      </c>
      <c r="B48" t="s">
        <v>63</v>
      </c>
      <c r="C48">
        <v>245</v>
      </c>
      <c r="D48" s="3">
        <v>9980268</v>
      </c>
      <c r="E48" s="3">
        <v>53485807</v>
      </c>
      <c r="J48" s="6"/>
      <c r="L48" s="6"/>
      <c r="M48" s="14"/>
    </row>
    <row r="49" spans="1:13" ht="15" x14ac:dyDescent="0.25">
      <c r="A49" s="3">
        <v>48</v>
      </c>
      <c r="B49" t="s">
        <v>65</v>
      </c>
      <c r="C49">
        <v>1069</v>
      </c>
      <c r="D49" s="3">
        <v>7544631</v>
      </c>
      <c r="E49" s="3">
        <v>53435080</v>
      </c>
      <c r="J49" s="6"/>
      <c r="L49" s="6"/>
      <c r="M49" s="14"/>
    </row>
    <row r="50" spans="1:13" ht="15" x14ac:dyDescent="0.25">
      <c r="A50" s="3">
        <v>49</v>
      </c>
      <c r="B50" t="s">
        <v>67</v>
      </c>
      <c r="C50">
        <v>245</v>
      </c>
      <c r="D50" s="3">
        <v>7627532</v>
      </c>
      <c r="E50" s="3">
        <v>52350409</v>
      </c>
      <c r="J50" s="6"/>
      <c r="L50" s="6"/>
      <c r="M50" s="14"/>
    </row>
    <row r="51" spans="1:13" ht="15" x14ac:dyDescent="0.25">
      <c r="A51" s="3">
        <v>50</v>
      </c>
      <c r="B51" t="s">
        <v>69</v>
      </c>
      <c r="C51">
        <v>245</v>
      </c>
      <c r="D51" s="3">
        <v>9450896</v>
      </c>
      <c r="E51" s="3">
        <v>54765741</v>
      </c>
      <c r="J51" s="6"/>
      <c r="L51" s="6"/>
      <c r="M51" s="14"/>
    </row>
    <row r="52" spans="1:13" ht="15" x14ac:dyDescent="0.25">
      <c r="A52" s="3">
        <v>51</v>
      </c>
      <c r="B52" t="s">
        <v>71</v>
      </c>
      <c r="C52">
        <v>285</v>
      </c>
      <c r="D52" s="3">
        <v>-8049491</v>
      </c>
      <c r="E52" s="3">
        <v>43014444</v>
      </c>
      <c r="J52" s="6"/>
      <c r="L52" s="6"/>
      <c r="M52" s="14"/>
    </row>
    <row r="53" spans="1:13" ht="15" x14ac:dyDescent="0.25">
      <c r="A53" s="3">
        <v>52</v>
      </c>
      <c r="B53" t="s">
        <v>73</v>
      </c>
      <c r="C53">
        <v>163</v>
      </c>
      <c r="D53" s="3">
        <v>-5874719</v>
      </c>
      <c r="E53" s="3">
        <v>43424336</v>
      </c>
      <c r="J53" s="6"/>
      <c r="L53" s="6"/>
      <c r="M53" s="14"/>
    </row>
    <row r="54" spans="1:13" ht="15" x14ac:dyDescent="0.25">
      <c r="A54" s="3">
        <v>53</v>
      </c>
      <c r="B54" t="s">
        <v>75</v>
      </c>
      <c r="C54">
        <v>285</v>
      </c>
      <c r="D54" s="3">
        <v>-4131409</v>
      </c>
      <c r="E54" s="3">
        <v>43277646</v>
      </c>
      <c r="J54" s="6"/>
      <c r="L54" s="6"/>
      <c r="M54" s="14"/>
    </row>
    <row r="55" spans="1:13" ht="15" x14ac:dyDescent="0.25">
      <c r="A55" s="3">
        <v>54</v>
      </c>
      <c r="B55" t="s">
        <v>77</v>
      </c>
      <c r="C55">
        <v>1063</v>
      </c>
      <c r="D55" s="3">
        <v>-2670293</v>
      </c>
      <c r="E55" s="3">
        <v>43315678</v>
      </c>
      <c r="J55" s="6"/>
      <c r="L55" s="6"/>
      <c r="M55" s="14"/>
    </row>
    <row r="56" spans="1:13" ht="15" x14ac:dyDescent="0.25">
      <c r="A56" s="3">
        <v>55</v>
      </c>
      <c r="B56" t="s">
        <v>79</v>
      </c>
      <c r="C56">
        <v>1064</v>
      </c>
      <c r="D56" s="3">
        <v>1311517</v>
      </c>
      <c r="E56" s="3">
        <v>42073992</v>
      </c>
      <c r="J56" s="6"/>
      <c r="L56" s="6"/>
      <c r="M56" s="14"/>
    </row>
    <row r="57" spans="1:13" ht="15" x14ac:dyDescent="0.25">
      <c r="A57" s="3">
        <v>56</v>
      </c>
      <c r="B57" t="s">
        <v>81</v>
      </c>
      <c r="C57">
        <v>1063</v>
      </c>
      <c r="D57" s="3">
        <v>-726743</v>
      </c>
      <c r="E57" s="3">
        <v>40696321</v>
      </c>
      <c r="J57" s="6"/>
      <c r="L57" s="6"/>
      <c r="M57" s="14"/>
    </row>
    <row r="58" spans="1:13" ht="15" x14ac:dyDescent="0.25">
      <c r="A58" s="3">
        <v>57</v>
      </c>
      <c r="B58" t="s">
        <v>83</v>
      </c>
      <c r="C58">
        <v>297</v>
      </c>
      <c r="D58" s="3">
        <v>-4560438</v>
      </c>
      <c r="E58" s="3">
        <v>37900386</v>
      </c>
      <c r="J58" s="6"/>
      <c r="L58" s="6"/>
      <c r="M58" s="14"/>
    </row>
    <row r="59" spans="1:13" ht="15" x14ac:dyDescent="0.25">
      <c r="A59" s="3">
        <v>58</v>
      </c>
      <c r="B59" t="s">
        <v>85</v>
      </c>
      <c r="C59">
        <v>462</v>
      </c>
      <c r="D59" s="3">
        <v>-1567875</v>
      </c>
      <c r="E59" s="3">
        <v>38202995</v>
      </c>
      <c r="J59" s="6"/>
      <c r="L59" s="6"/>
      <c r="M59" s="14"/>
    </row>
    <row r="60" spans="1:13" ht="15" x14ac:dyDescent="0.25">
      <c r="A60" s="3">
        <v>59</v>
      </c>
      <c r="B60" t="s">
        <v>87</v>
      </c>
      <c r="C60">
        <v>269</v>
      </c>
      <c r="D60" s="3">
        <v>571508</v>
      </c>
      <c r="E60" s="3">
        <v>48757721</v>
      </c>
      <c r="J60" s="6"/>
      <c r="L60" s="6"/>
      <c r="M60" s="14"/>
    </row>
    <row r="61" spans="1:13" ht="15" x14ac:dyDescent="0.25">
      <c r="A61" s="3">
        <v>60</v>
      </c>
      <c r="B61" t="s">
        <v>89</v>
      </c>
      <c r="C61">
        <v>271</v>
      </c>
      <c r="D61" s="3">
        <v>1111617</v>
      </c>
      <c r="E61" s="3">
        <v>49896542</v>
      </c>
      <c r="J61" s="6"/>
      <c r="L61" s="6"/>
      <c r="M61" s="14"/>
    </row>
    <row r="62" spans="1:13" ht="15" x14ac:dyDescent="0.25">
      <c r="A62" s="3">
        <v>61</v>
      </c>
      <c r="B62" t="s">
        <v>91</v>
      </c>
      <c r="C62">
        <v>235</v>
      </c>
      <c r="D62" s="3">
        <v>2240088</v>
      </c>
      <c r="E62" s="3">
        <v>50691170</v>
      </c>
      <c r="J62" s="6"/>
      <c r="L62" s="6"/>
      <c r="M62" s="14"/>
    </row>
    <row r="63" spans="1:13" ht="15" x14ac:dyDescent="0.25">
      <c r="A63" s="3">
        <v>62</v>
      </c>
      <c r="B63" t="s">
        <v>93</v>
      </c>
      <c r="C63">
        <v>283</v>
      </c>
      <c r="D63" s="3">
        <v>-295848</v>
      </c>
      <c r="E63" s="3">
        <v>47531443</v>
      </c>
      <c r="J63" s="6"/>
      <c r="L63" s="6"/>
      <c r="M63" s="14"/>
    </row>
    <row r="64" spans="1:13" ht="15" x14ac:dyDescent="0.25">
      <c r="A64" s="3">
        <v>63</v>
      </c>
      <c r="B64" t="s">
        <v>95</v>
      </c>
      <c r="C64">
        <v>282</v>
      </c>
      <c r="D64" s="3">
        <v>-1843648</v>
      </c>
      <c r="E64" s="3">
        <v>48212407</v>
      </c>
      <c r="J64" s="6"/>
      <c r="L64" s="6"/>
      <c r="M64" s="14"/>
    </row>
    <row r="65" spans="1:13" ht="15" x14ac:dyDescent="0.25">
      <c r="A65" s="3">
        <v>64</v>
      </c>
      <c r="B65" t="s">
        <v>97</v>
      </c>
      <c r="C65">
        <v>275</v>
      </c>
      <c r="D65" s="3">
        <v>-725136</v>
      </c>
      <c r="E65" s="3">
        <v>44252240</v>
      </c>
      <c r="J65" s="6"/>
      <c r="L65" s="6"/>
      <c r="M65" s="14"/>
    </row>
    <row r="66" spans="1:13" ht="15" x14ac:dyDescent="0.25">
      <c r="A66" s="3">
        <v>65</v>
      </c>
      <c r="B66" t="s">
        <v>99</v>
      </c>
      <c r="C66">
        <v>282</v>
      </c>
      <c r="D66" s="3">
        <v>1299447</v>
      </c>
      <c r="E66" s="3">
        <v>46122303</v>
      </c>
      <c r="J66" s="6"/>
      <c r="L66" s="6"/>
      <c r="M66" s="14"/>
    </row>
    <row r="67" spans="1:13" ht="15" x14ac:dyDescent="0.25">
      <c r="A67" s="3">
        <v>66</v>
      </c>
      <c r="B67" t="s">
        <v>101</v>
      </c>
      <c r="C67">
        <v>1064</v>
      </c>
      <c r="D67" s="3">
        <v>2545157</v>
      </c>
      <c r="E67" s="3">
        <v>43217336</v>
      </c>
      <c r="J67" s="6"/>
      <c r="L67" s="6"/>
      <c r="M67" s="14"/>
    </row>
    <row r="68" spans="1:13" ht="15" x14ac:dyDescent="0.25">
      <c r="A68" s="3">
        <v>67</v>
      </c>
      <c r="B68" t="s">
        <v>103</v>
      </c>
      <c r="C68">
        <v>235</v>
      </c>
      <c r="D68" s="3">
        <v>2528531</v>
      </c>
      <c r="E68" s="3">
        <v>47410961</v>
      </c>
      <c r="J68" s="6"/>
      <c r="L68" s="6"/>
      <c r="M68" s="14"/>
    </row>
    <row r="69" spans="1:13" ht="15" x14ac:dyDescent="0.25">
      <c r="A69" s="3">
        <v>68</v>
      </c>
      <c r="B69" t="s">
        <v>105</v>
      </c>
      <c r="C69">
        <v>163</v>
      </c>
      <c r="D69" s="3">
        <v>1257854</v>
      </c>
      <c r="E69" s="3">
        <v>44267792</v>
      </c>
      <c r="J69" s="6"/>
      <c r="L69" s="6"/>
      <c r="M69" s="14"/>
    </row>
    <row r="70" spans="1:13" ht="15" x14ac:dyDescent="0.25">
      <c r="A70" s="3">
        <v>69</v>
      </c>
      <c r="B70" t="s">
        <v>107</v>
      </c>
      <c r="C70">
        <v>275</v>
      </c>
      <c r="D70" s="3">
        <v>-621061</v>
      </c>
      <c r="E70" s="3">
        <v>46056221</v>
      </c>
      <c r="J70" s="6"/>
      <c r="L70" s="6"/>
      <c r="M70" s="14"/>
    </row>
    <row r="71" spans="1:13" ht="15" x14ac:dyDescent="0.25">
      <c r="A71" s="3">
        <v>70</v>
      </c>
      <c r="B71" t="s">
        <v>109</v>
      </c>
      <c r="C71">
        <v>218</v>
      </c>
      <c r="D71" s="3">
        <v>6461970</v>
      </c>
      <c r="E71" s="3">
        <v>53511817</v>
      </c>
      <c r="J71" s="6"/>
      <c r="L71" s="6"/>
      <c r="M71" s="14"/>
    </row>
    <row r="72" spans="1:13" ht="15" x14ac:dyDescent="0.25">
      <c r="A72" s="3">
        <v>71</v>
      </c>
      <c r="B72" t="s">
        <v>111</v>
      </c>
      <c r="C72">
        <v>250</v>
      </c>
      <c r="D72" s="3">
        <v>6145767</v>
      </c>
      <c r="E72" s="3">
        <v>53131117</v>
      </c>
      <c r="J72" s="6"/>
      <c r="L72" s="6"/>
      <c r="M72" s="14"/>
    </row>
    <row r="73" spans="1:13" ht="15" x14ac:dyDescent="0.25">
      <c r="A73" s="3">
        <v>72</v>
      </c>
      <c r="B73" t="s">
        <v>113</v>
      </c>
      <c r="C73">
        <v>253</v>
      </c>
      <c r="D73" s="3">
        <v>5958752</v>
      </c>
      <c r="E73" s="3">
        <v>52449552</v>
      </c>
      <c r="J73" s="6"/>
      <c r="L73" s="6"/>
      <c r="M73" s="14"/>
    </row>
    <row r="74" spans="1:13" ht="15" x14ac:dyDescent="0.25">
      <c r="A74" s="3">
        <v>73</v>
      </c>
      <c r="B74" t="s">
        <v>115</v>
      </c>
      <c r="C74">
        <v>220</v>
      </c>
      <c r="D74" s="3">
        <v>4308773</v>
      </c>
      <c r="E74" s="3">
        <v>52031749</v>
      </c>
      <c r="J74" s="6"/>
      <c r="L74" s="6"/>
      <c r="M74" s="14"/>
    </row>
    <row r="75" spans="1:13" ht="15" x14ac:dyDescent="0.25">
      <c r="A75" s="3">
        <v>74</v>
      </c>
      <c r="B75" t="s">
        <v>117</v>
      </c>
      <c r="C75">
        <v>218</v>
      </c>
      <c r="D75" s="3">
        <v>3806523</v>
      </c>
      <c r="E75" s="3">
        <v>51688411</v>
      </c>
      <c r="J75" s="6"/>
      <c r="L75" s="6"/>
      <c r="M75" s="14"/>
    </row>
    <row r="76" spans="1:13" ht="15" x14ac:dyDescent="0.25">
      <c r="A76" s="3">
        <v>75</v>
      </c>
      <c r="B76" t="s">
        <v>119</v>
      </c>
      <c r="C76">
        <v>218</v>
      </c>
      <c r="D76" s="3">
        <v>5365344</v>
      </c>
      <c r="E76" s="3">
        <v>51858701</v>
      </c>
      <c r="J76" s="6"/>
      <c r="L76" s="6"/>
      <c r="M76" s="14"/>
    </row>
    <row r="77" spans="1:13" ht="15" x14ac:dyDescent="0.25">
      <c r="A77" s="3">
        <v>76</v>
      </c>
      <c r="B77" t="s">
        <v>121</v>
      </c>
      <c r="C77">
        <v>288</v>
      </c>
      <c r="D77" s="3">
        <v>-7903712</v>
      </c>
      <c r="E77" s="3">
        <v>41645164</v>
      </c>
      <c r="J77" s="6"/>
      <c r="L77" s="6"/>
      <c r="M77" s="14"/>
    </row>
    <row r="78" spans="1:13" ht="15" x14ac:dyDescent="0.25">
      <c r="A78" s="3">
        <v>77</v>
      </c>
      <c r="B78" t="s">
        <v>123</v>
      </c>
      <c r="C78">
        <v>61</v>
      </c>
      <c r="D78" s="3">
        <v>-8060565</v>
      </c>
      <c r="E78" s="3">
        <v>37432045</v>
      </c>
      <c r="J78" s="6"/>
      <c r="L78" s="6"/>
      <c r="M78" s="14"/>
    </row>
    <row r="79" spans="1:13" ht="15" x14ac:dyDescent="0.25">
      <c r="A79" s="3">
        <v>78</v>
      </c>
      <c r="B79" t="s">
        <v>125</v>
      </c>
      <c r="C79">
        <v>294</v>
      </c>
      <c r="D79" s="3">
        <v>-7621893</v>
      </c>
      <c r="E79" s="3">
        <v>40004387</v>
      </c>
      <c r="J79" s="6"/>
      <c r="L79" s="6"/>
      <c r="M79" s="14"/>
    </row>
    <row r="80" spans="1:13" ht="15" x14ac:dyDescent="0.25">
      <c r="A80" s="3">
        <v>79</v>
      </c>
      <c r="B80" t="s">
        <v>127</v>
      </c>
      <c r="C80">
        <v>297</v>
      </c>
      <c r="D80" s="3">
        <v>-8731857</v>
      </c>
      <c r="E80" s="3">
        <v>38823270</v>
      </c>
      <c r="J80" s="6"/>
      <c r="L80" s="6"/>
      <c r="M80" s="14"/>
    </row>
    <row r="81" spans="1:13" ht="15" x14ac:dyDescent="0.25">
      <c r="A81" s="3">
        <v>80</v>
      </c>
      <c r="B81" t="s">
        <v>129</v>
      </c>
      <c r="C81">
        <v>61</v>
      </c>
      <c r="D81" s="3">
        <v>-7322763</v>
      </c>
      <c r="E81" s="3">
        <v>40723574</v>
      </c>
      <c r="J81" s="6"/>
      <c r="L81" s="6"/>
      <c r="M81" s="14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5E78-463D-47F7-9F11-9DD3066497F5}">
  <dimension ref="B1:AC197"/>
  <sheetViews>
    <sheetView topLeftCell="F1" workbookViewId="0">
      <selection activeCell="K34" sqref="K34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138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287483.5864706767</v>
      </c>
      <c r="I4" s="16">
        <v>1196870.41936183</v>
      </c>
      <c r="J4" s="15">
        <v>135416.16140000001</v>
      </c>
      <c r="K4" s="15">
        <v>7.3999999999999995</v>
      </c>
      <c r="L4" s="15">
        <v>13.490452772978106</v>
      </c>
      <c r="M4" s="15">
        <v>3.3579427468194201</v>
      </c>
      <c r="N4" s="15">
        <v>1583.5630706642501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ES52</v>
      </c>
      <c r="E5" s="15">
        <f>VLOOKUP(G5,NUTS_Europa!$A$2:$C$81,3,FALSE)</f>
        <v>1064</v>
      </c>
      <c r="F5" s="15">
        <v>1</v>
      </c>
      <c r="G5" s="15">
        <v>16</v>
      </c>
      <c r="H5" s="15">
        <v>1635415.6301625178</v>
      </c>
      <c r="I5" s="15">
        <v>1858342.9980037955</v>
      </c>
      <c r="J5" s="15">
        <v>163171.4883</v>
      </c>
      <c r="K5" s="15">
        <v>103.11764705882354</v>
      </c>
      <c r="L5" s="15">
        <v>11.929274069383615</v>
      </c>
      <c r="M5" s="15">
        <v>22.634880678722602</v>
      </c>
      <c r="N5" s="15">
        <v>10690.2529406715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358177.00907127018</v>
      </c>
      <c r="I6" s="15">
        <v>1196870.41936183</v>
      </c>
      <c r="J6" s="15">
        <v>135416.16140000001</v>
      </c>
      <c r="K6" s="15">
        <v>7.3999999999999995</v>
      </c>
      <c r="L6" s="15">
        <v>13.490452772978106</v>
      </c>
      <c r="M6" s="15">
        <v>3.3579427468194201</v>
      </c>
      <c r="N6" s="15">
        <v>1583.5630706642501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710040.50075883919</v>
      </c>
      <c r="I7" s="15">
        <v>1536080.3080856083</v>
      </c>
      <c r="J7" s="15">
        <v>145277.79319999999</v>
      </c>
      <c r="K7" s="15">
        <v>45.641764705882352</v>
      </c>
      <c r="L7" s="15">
        <v>16.470549214336447</v>
      </c>
      <c r="M7" s="15">
        <v>7.0662764780142728</v>
      </c>
      <c r="N7" s="15">
        <v>2892.2254104356139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1738051.8198311215</v>
      </c>
      <c r="I8" s="15">
        <v>9482633.3583584372</v>
      </c>
      <c r="J8" s="15">
        <v>159445.52859999999</v>
      </c>
      <c r="K8" s="15">
        <v>65.335294117647067</v>
      </c>
      <c r="L8" s="15">
        <v>10.25118275652223</v>
      </c>
      <c r="M8" s="15">
        <v>1.9065612803793595</v>
      </c>
      <c r="N8" s="15">
        <v>900.45194509486157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11086274.84455571</v>
      </c>
      <c r="J9" s="15">
        <v>114346.8514</v>
      </c>
      <c r="K9" s="15">
        <v>59.172941176470594</v>
      </c>
      <c r="L9" s="15">
        <v>12.52936492633669</v>
      </c>
      <c r="M9" s="15">
        <v>3.3050550653124483E-2</v>
      </c>
      <c r="N9" s="15">
        <v>15.609481283570693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1912015.5757098368</v>
      </c>
      <c r="I10" s="15">
        <v>1528512.6355292108</v>
      </c>
      <c r="J10" s="15">
        <v>145277.79319999999</v>
      </c>
      <c r="K10" s="15">
        <v>30.65</v>
      </c>
      <c r="L10" s="15">
        <v>11.896552097012099</v>
      </c>
      <c r="M10" s="15">
        <v>30.233619618668261</v>
      </c>
      <c r="N10" s="15">
        <v>14279.069796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10806526.643187892</v>
      </c>
      <c r="I11" s="15">
        <v>1761622.6959929939</v>
      </c>
      <c r="J11" s="15">
        <v>118487.9544</v>
      </c>
      <c r="K11" s="15">
        <v>98.398823529411757</v>
      </c>
      <c r="L11" s="15">
        <v>10.985228381956503</v>
      </c>
      <c r="M11" s="15">
        <v>28.979790261034321</v>
      </c>
      <c r="N11" s="15">
        <v>17378.684486844912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ES13</v>
      </c>
      <c r="E12" s="15">
        <f>VLOOKUP(G12,NUTS_Europa!$A$2:$C$81,3,FALSE)</f>
        <v>163</v>
      </c>
      <c r="F12" s="15">
        <v>6</v>
      </c>
      <c r="G12" s="15">
        <v>13</v>
      </c>
      <c r="H12" s="15">
        <v>1535140.6151872044</v>
      </c>
      <c r="I12" s="15">
        <v>1603565.4279717421</v>
      </c>
      <c r="J12" s="15">
        <v>135416.16140000001</v>
      </c>
      <c r="K12" s="15">
        <v>61.65</v>
      </c>
      <c r="L12" s="15">
        <v>13.728098714628681</v>
      </c>
      <c r="M12" s="15">
        <v>6.1238192795340431</v>
      </c>
      <c r="N12" s="15">
        <v>2892.2254104356139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FRD1</v>
      </c>
      <c r="E13" s="15">
        <f>VLOOKUP(G13,NUTS_Europa!$A$2:$C$81,3,FALSE)</f>
        <v>268</v>
      </c>
      <c r="F13" s="15">
        <v>6</v>
      </c>
      <c r="G13" s="15">
        <v>19</v>
      </c>
      <c r="H13" s="15">
        <v>64634.136935735914</v>
      </c>
      <c r="I13" s="15">
        <v>1572582.2161396458</v>
      </c>
      <c r="J13" s="15">
        <v>114346.8514</v>
      </c>
      <c r="K13" s="15">
        <v>36.767647058823528</v>
      </c>
      <c r="L13" s="15">
        <v>11.90837319471016</v>
      </c>
      <c r="M13" s="15">
        <v>0.19696169132682906</v>
      </c>
      <c r="N13" s="15">
        <v>93.023256000000003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1268032.5314351821</v>
      </c>
      <c r="I14" s="15">
        <v>1473203.4223548477</v>
      </c>
      <c r="J14" s="15">
        <v>163171.4883</v>
      </c>
      <c r="K14" s="15">
        <v>15.88058823529412</v>
      </c>
      <c r="L14" s="15">
        <v>10.118988029957336</v>
      </c>
      <c r="M14" s="15">
        <v>8.053152700177959</v>
      </c>
      <c r="N14" s="15">
        <v>4803.0739633682033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525765.00082886359</v>
      </c>
      <c r="I15" s="15">
        <v>1473203.4223548477</v>
      </c>
      <c r="J15" s="15">
        <v>199058.85829999999</v>
      </c>
      <c r="K15" s="15">
        <v>15.88058823529412</v>
      </c>
      <c r="L15" s="15">
        <v>10.118988029957336</v>
      </c>
      <c r="M15" s="15">
        <v>8.053152700177959</v>
      </c>
      <c r="N15" s="15">
        <v>4803.0739633682033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1754367.4688050735</v>
      </c>
      <c r="I16" s="15">
        <v>9482633.3583584372</v>
      </c>
      <c r="J16" s="15">
        <v>123840.01519999999</v>
      </c>
      <c r="K16" s="15">
        <v>65.335294117647067</v>
      </c>
      <c r="L16" s="15">
        <v>10.25118275652223</v>
      </c>
      <c r="M16" s="15">
        <v>1.9065612803793595</v>
      </c>
      <c r="N16" s="15">
        <v>900.45194509486157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11086274.84455571</v>
      </c>
      <c r="J17" s="15">
        <v>117061.7148</v>
      </c>
      <c r="K17" s="15">
        <v>59.172941176470594</v>
      </c>
      <c r="L17" s="15">
        <v>12.52936492633669</v>
      </c>
      <c r="M17" s="15">
        <v>3.3050550653124483E-2</v>
      </c>
      <c r="N17" s="15">
        <v>15.609481283570693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66469.386173544568</v>
      </c>
      <c r="I18" s="15">
        <v>1514924.761101902</v>
      </c>
      <c r="J18" s="15">
        <v>117061.7148</v>
      </c>
      <c r="K18" s="15">
        <v>22.347647058823529</v>
      </c>
      <c r="L18" s="15">
        <v>14.650823694417927</v>
      </c>
      <c r="M18" s="15">
        <v>0.22727414101589555</v>
      </c>
      <c r="N18" s="15">
        <v>93.023256000000003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FRH0</v>
      </c>
      <c r="E19" s="15">
        <f>VLOOKUP(G19,NUTS_Europa!$A$2:$C$81,3,FALSE)</f>
        <v>283</v>
      </c>
      <c r="F19" s="15">
        <v>9</v>
      </c>
      <c r="G19" s="15">
        <v>23</v>
      </c>
      <c r="H19" s="15">
        <v>1438060.9935311121</v>
      </c>
      <c r="I19" s="15">
        <v>1398398.2450999981</v>
      </c>
      <c r="J19" s="15">
        <v>144185.261</v>
      </c>
      <c r="K19" s="15">
        <v>40.623529411764707</v>
      </c>
      <c r="L19" s="15">
        <v>11.628812408447022</v>
      </c>
      <c r="M19" s="15">
        <v>4.4459174976875824</v>
      </c>
      <c r="N19" s="15">
        <v>2032.1852811951153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1003111.9910445396</v>
      </c>
      <c r="I20" s="15">
        <v>1603565.4279717421</v>
      </c>
      <c r="J20" s="15">
        <v>163171.4883</v>
      </c>
      <c r="K20" s="15">
        <v>61.65</v>
      </c>
      <c r="L20" s="15">
        <v>13.728098714628681</v>
      </c>
      <c r="M20" s="15">
        <v>6.1238192795340431</v>
      </c>
      <c r="N20" s="15">
        <v>2892.2254104356139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832984.35106173193</v>
      </c>
      <c r="I21" s="15">
        <v>1603565.4279717421</v>
      </c>
      <c r="J21" s="15">
        <v>199058.85829999999</v>
      </c>
      <c r="K21" s="15">
        <v>61.65</v>
      </c>
      <c r="L21" s="15">
        <v>13.728098714628681</v>
      </c>
      <c r="M21" s="15">
        <v>6.1238192795340431</v>
      </c>
      <c r="N21" s="15">
        <v>2892.2254104356139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9240741.6720720083</v>
      </c>
      <c r="J22" s="15">
        <v>135416.16140000001</v>
      </c>
      <c r="K22" s="15">
        <v>9.5294117647058822</v>
      </c>
      <c r="L22" s="15">
        <v>6.1989061005288608</v>
      </c>
      <c r="M22" s="15">
        <v>19.151367325594006</v>
      </c>
      <c r="N22" s="15">
        <v>10690.2529406715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PT18</v>
      </c>
      <c r="E23" s="15">
        <f>VLOOKUP(G23,NUTS_Europa!$A$2:$C$81,3,FALSE)</f>
        <v>1065</v>
      </c>
      <c r="F23" s="15">
        <v>15</v>
      </c>
      <c r="G23" s="15">
        <v>40</v>
      </c>
      <c r="H23" s="15">
        <v>2815710.5031539048</v>
      </c>
      <c r="I23" s="15">
        <v>9552722.8384039868</v>
      </c>
      <c r="J23" s="15">
        <v>192445.7181</v>
      </c>
      <c r="K23" s="15">
        <v>47</v>
      </c>
      <c r="L23" s="15">
        <v>7.6307398698781483</v>
      </c>
      <c r="M23" s="15">
        <v>14.804504066181734</v>
      </c>
      <c r="N23" s="15">
        <v>8263.8430164293077</v>
      </c>
    </row>
    <row r="24" spans="2:14" s="15" customFormat="1" x14ac:dyDescent="0.25">
      <c r="B24" s="15" t="str">
        <f>VLOOKUP(F24,NUTS_Europa!$A$2:$C$81,2,FALSE)</f>
        <v>ES61</v>
      </c>
      <c r="C24" s="15">
        <f>VLOOKUP(F24,NUTS_Europa!$A$2:$C$81,3,FALSE)</f>
        <v>61</v>
      </c>
      <c r="D24" s="15" t="str">
        <f>VLOOKUP(G24,NUTS_Europa!$A$2:$C$81,2,FALSE)</f>
        <v>FRG0</v>
      </c>
      <c r="E24" s="15">
        <f>VLOOKUP(G24,NUTS_Europa!$A$2:$C$81,3,FALSE)</f>
        <v>282</v>
      </c>
      <c r="F24" s="15">
        <v>17</v>
      </c>
      <c r="G24" s="15">
        <v>22</v>
      </c>
      <c r="H24" s="15">
        <v>476167.94051590865</v>
      </c>
      <c r="I24" s="15">
        <v>1471091.8951003619</v>
      </c>
      <c r="J24" s="15">
        <v>115262.5922</v>
      </c>
      <c r="K24" s="15">
        <v>61.872705882352939</v>
      </c>
      <c r="L24" s="15">
        <v>10.789599856253229</v>
      </c>
      <c r="M24" s="15">
        <v>1.4592757807639287</v>
      </c>
      <c r="N24" s="15">
        <v>732.05116425480003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FRI3</v>
      </c>
      <c r="E25" s="15">
        <f>VLOOKUP(G25,NUTS_Europa!$A$2:$C$81,3,FALSE)</f>
        <v>283</v>
      </c>
      <c r="F25" s="15">
        <v>17</v>
      </c>
      <c r="G25" s="15">
        <v>25</v>
      </c>
      <c r="H25" s="15">
        <v>1004739.9827926827</v>
      </c>
      <c r="I25" s="15">
        <v>1402279.4449966208</v>
      </c>
      <c r="J25" s="15">
        <v>142392.87169999999</v>
      </c>
      <c r="K25" s="15">
        <v>60.34823529411765</v>
      </c>
      <c r="L25" s="15">
        <v>8.2045023627840585</v>
      </c>
      <c r="M25" s="15">
        <v>3.5318604844834551</v>
      </c>
      <c r="N25" s="15">
        <v>2032.1852811951153</v>
      </c>
    </row>
    <row r="26" spans="2:14" s="15" customFormat="1" x14ac:dyDescent="0.25">
      <c r="B26" s="15" t="str">
        <f>VLOOKUP(F26,NUTS_Europa!$A$2:$C$81,2,FALSE)</f>
        <v>ES62</v>
      </c>
      <c r="C26" s="15">
        <f>VLOOKUP(F26,NUTS_Europa!$A$2:$C$81,3,FALSE)</f>
        <v>1064</v>
      </c>
      <c r="D26" s="15" t="str">
        <f>VLOOKUP(G26,NUTS_Europa!$A$2:$C$81,2,FALSE)</f>
        <v>FRG0</v>
      </c>
      <c r="E26" s="15">
        <f>VLOOKUP(G26,NUTS_Europa!$A$2:$C$81,3,FALSE)</f>
        <v>282</v>
      </c>
      <c r="F26" s="15">
        <v>18</v>
      </c>
      <c r="G26" s="15">
        <v>22</v>
      </c>
      <c r="H26" s="15">
        <v>456199.01945854578</v>
      </c>
      <c r="I26" s="15">
        <v>1578605.2828953492</v>
      </c>
      <c r="J26" s="15">
        <v>135416.16140000001</v>
      </c>
      <c r="K26" s="15">
        <v>73.942294117647066</v>
      </c>
      <c r="L26" s="15">
        <v>8.9911950439725725</v>
      </c>
      <c r="M26" s="15">
        <v>1.5499998779810475</v>
      </c>
      <c r="N26" s="15">
        <v>732.05116425480003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FRH0</v>
      </c>
      <c r="E27" s="15">
        <f>VLOOKUP(G27,NUTS_Europa!$A$2:$C$81,3,FALSE)</f>
        <v>283</v>
      </c>
      <c r="F27" s="15">
        <v>18</v>
      </c>
      <c r="G27" s="15">
        <v>23</v>
      </c>
      <c r="H27" s="15">
        <v>1441415.0645366313</v>
      </c>
      <c r="I27" s="15">
        <v>1584255.860561541</v>
      </c>
      <c r="J27" s="15">
        <v>154854.3009</v>
      </c>
      <c r="K27" s="15">
        <v>83.566235294117647</v>
      </c>
      <c r="L27" s="15">
        <v>6.4060975505034028</v>
      </c>
      <c r="M27" s="15">
        <v>3.7837119724897934</v>
      </c>
      <c r="N27" s="15">
        <v>2032.1852811951153</v>
      </c>
    </row>
    <row r="28" spans="2:14" s="15" customFormat="1" x14ac:dyDescent="0.25">
      <c r="B28" s="15" t="str">
        <f>VLOOKUP(F28,NUTS_Europa!$A$2:$C$81,2,FALSE)</f>
        <v>FRD2</v>
      </c>
      <c r="C28" s="15">
        <f>VLOOKUP(F28,NUTS_Europa!$A$2:$C$81,3,FALSE)</f>
        <v>269</v>
      </c>
      <c r="D28" s="15" t="str">
        <f>VLOOKUP(G28,NUTS_Europa!$A$2:$C$81,2,FALSE)</f>
        <v>FRI1</v>
      </c>
      <c r="E28" s="15">
        <f>VLOOKUP(G28,NUTS_Europa!$A$2:$C$81,3,FALSE)</f>
        <v>283</v>
      </c>
      <c r="F28" s="15">
        <v>20</v>
      </c>
      <c r="G28" s="15">
        <v>24</v>
      </c>
      <c r="H28" s="15">
        <v>801539.02533580258</v>
      </c>
      <c r="I28" s="15">
        <v>1399993.752755258</v>
      </c>
      <c r="J28" s="15">
        <v>114346.8514</v>
      </c>
      <c r="K28" s="15">
        <v>27.235294117647058</v>
      </c>
      <c r="L28" s="15">
        <v>9.1158260778396532</v>
      </c>
      <c r="M28" s="15">
        <v>4.4459174976875824</v>
      </c>
      <c r="N28" s="15">
        <v>2032.1852811951153</v>
      </c>
    </row>
    <row r="29" spans="2:14" s="15" customFormat="1" x14ac:dyDescent="0.25">
      <c r="B29" s="15" t="str">
        <f>VLOOKUP(F29,NUTS_Europa!$A$2:$C$81,2,FALSE)</f>
        <v>FRE1</v>
      </c>
      <c r="C29" s="15">
        <f>VLOOKUP(F29,NUTS_Europa!$A$2:$C$81,3,FALSE)</f>
        <v>220</v>
      </c>
      <c r="D29" s="15" t="str">
        <f>VLOOKUP(G29,NUTS_Europa!$A$2:$C$81,2,FALSE)</f>
        <v>FRI1</v>
      </c>
      <c r="E29" s="15">
        <f>VLOOKUP(G29,NUTS_Europa!$A$2:$C$81,3,FALSE)</f>
        <v>283</v>
      </c>
      <c r="F29" s="15">
        <v>21</v>
      </c>
      <c r="G29" s="15">
        <v>24</v>
      </c>
      <c r="H29" s="15">
        <v>913234.69222615822</v>
      </c>
      <c r="I29" s="15">
        <v>1249679.3163876627</v>
      </c>
      <c r="J29" s="15">
        <v>123840.01519999999</v>
      </c>
      <c r="K29" s="15">
        <v>35.411176470588238</v>
      </c>
      <c r="L29" s="15">
        <v>8.650737509991913</v>
      </c>
      <c r="M29" s="15">
        <v>4.0076380446687878</v>
      </c>
      <c r="N29" s="15">
        <v>2032.1852811951153</v>
      </c>
    </row>
    <row r="30" spans="2:14" s="15" customFormat="1" x14ac:dyDescent="0.25">
      <c r="B30" s="15" t="str">
        <f>VLOOKUP(F30,NUTS_Europa!$A$2:$C$81,2,FALSE)</f>
        <v>FRE1</v>
      </c>
      <c r="C30" s="15">
        <f>VLOOKUP(F30,NUTS_Europa!$A$2:$C$81,3,FALSE)</f>
        <v>220</v>
      </c>
      <c r="D30" s="15" t="str">
        <f>VLOOKUP(G30,NUTS_Europa!$A$2:$C$81,2,FALSE)</f>
        <v>FRI3</v>
      </c>
      <c r="E30" s="15">
        <f>VLOOKUP(G30,NUTS_Europa!$A$2:$C$81,3,FALSE)</f>
        <v>283</v>
      </c>
      <c r="F30" s="15">
        <v>21</v>
      </c>
      <c r="G30" s="15">
        <v>25</v>
      </c>
      <c r="H30" s="15">
        <v>591709.44968395121</v>
      </c>
      <c r="I30" s="15">
        <v>1249679.3163876627</v>
      </c>
      <c r="J30" s="15">
        <v>117061.7148</v>
      </c>
      <c r="K30" s="15">
        <v>35.411176470588238</v>
      </c>
      <c r="L30" s="15">
        <v>8.650737509991913</v>
      </c>
      <c r="M30" s="15">
        <v>4.0076380446687878</v>
      </c>
      <c r="N30" s="15">
        <v>2032.1852811951153</v>
      </c>
    </row>
    <row r="31" spans="2:14" s="15" customFormat="1" x14ac:dyDescent="0.25">
      <c r="B31" s="15" t="str">
        <f>VLOOKUP(F31,NUTS_Europa!$A$2:$C$81,2,FALSE)</f>
        <v>FRJ1</v>
      </c>
      <c r="C31" s="15">
        <f>VLOOKUP(F31,NUTS_Europa!$A$2:$C$81,3,FALSE)</f>
        <v>1063</v>
      </c>
      <c r="D31" s="15" t="str">
        <f>VLOOKUP(G31,NUTS_Europa!$A$2:$C$81,2,FALSE)</f>
        <v>FRJ2</v>
      </c>
      <c r="E31" s="15">
        <f>VLOOKUP(G31,NUTS_Europa!$A$2:$C$81,3,FALSE)</f>
        <v>283</v>
      </c>
      <c r="F31" s="15">
        <v>26</v>
      </c>
      <c r="G31" s="15">
        <v>28</v>
      </c>
      <c r="H31" s="15">
        <v>2055989.0296441666</v>
      </c>
      <c r="I31" s="15">
        <v>9739259.5734960344</v>
      </c>
      <c r="J31" s="15">
        <v>142841.86170000001</v>
      </c>
      <c r="K31" s="15">
        <v>90.808058823529421</v>
      </c>
      <c r="L31" s="15">
        <v>5.8984444395922688</v>
      </c>
      <c r="M31" s="15">
        <v>3.7837119724897934</v>
      </c>
      <c r="N31" s="15">
        <v>2032.1852811951153</v>
      </c>
    </row>
    <row r="32" spans="2:14" s="15" customFormat="1" x14ac:dyDescent="0.25">
      <c r="B32" s="15" t="str">
        <f>VLOOKUP(F32,NUTS_Europa!$A$2:$C$81,2,FALSE)</f>
        <v>FRJ1</v>
      </c>
      <c r="C32" s="15">
        <f>VLOOKUP(F32,NUTS_Europa!$A$2:$C$81,3,FALSE)</f>
        <v>1063</v>
      </c>
      <c r="D32" s="15" t="str">
        <f>VLOOKUP(G32,NUTS_Europa!$A$2:$C$81,2,FALSE)</f>
        <v>PT17</v>
      </c>
      <c r="E32" s="15">
        <f>VLOOKUP(G32,NUTS_Europa!$A$2:$C$81,3,FALSE)</f>
        <v>294</v>
      </c>
      <c r="F32" s="15">
        <v>26</v>
      </c>
      <c r="G32" s="15">
        <v>39</v>
      </c>
      <c r="H32" s="15">
        <v>1462287.9541431174</v>
      </c>
      <c r="I32" s="15">
        <v>9528075.7483113427</v>
      </c>
      <c r="J32" s="15">
        <v>137713.6226</v>
      </c>
      <c r="K32" s="15">
        <v>47.882352941176471</v>
      </c>
      <c r="L32" s="15">
        <v>8.3247457636247475</v>
      </c>
      <c r="M32" s="15">
        <v>5.0614061579763447</v>
      </c>
      <c r="N32" s="15">
        <v>2825.2662665986036</v>
      </c>
    </row>
    <row r="33" spans="2:14" s="15" customFormat="1" x14ac:dyDescent="0.25">
      <c r="B33" s="15" t="str">
        <f>VLOOKUP(F33,NUTS_Europa!$A$2:$C$81,2,FALSE)</f>
        <v>FRF2</v>
      </c>
      <c r="C33" s="15">
        <f>VLOOKUP(F33,NUTS_Europa!$A$2:$C$81,3,FALSE)</f>
        <v>269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27</v>
      </c>
      <c r="G33" s="15">
        <v>28</v>
      </c>
      <c r="H33" s="15">
        <v>1682598.2376796759</v>
      </c>
      <c r="I33" s="15">
        <v>1399993.752755258</v>
      </c>
      <c r="J33" s="15">
        <v>176841.96369999999</v>
      </c>
      <c r="K33" s="15">
        <v>27.235294117647058</v>
      </c>
      <c r="L33" s="15">
        <v>9.1158260778396532</v>
      </c>
      <c r="M33" s="15">
        <v>4.4459174976875824</v>
      </c>
      <c r="N33" s="15">
        <v>2032.1852811951153</v>
      </c>
    </row>
    <row r="34" spans="2:14" s="15" customFormat="1" x14ac:dyDescent="0.25">
      <c r="B34" s="15" t="str">
        <f>VLOOKUP(F34,NUTS_Europa!$A$2:$C$81,2,FALSE)</f>
        <v>FRF2</v>
      </c>
      <c r="C34" s="15">
        <f>VLOOKUP(F34,NUTS_Europa!$A$2:$C$81,3,FALSE)</f>
        <v>269</v>
      </c>
      <c r="D34" s="15" t="str">
        <f>VLOOKUP(G34,NUTS_Europa!$A$2:$C$81,2,FALSE)</f>
        <v>NL32</v>
      </c>
      <c r="E34" s="15">
        <f>VLOOKUP(G34,NUTS_Europa!$A$2:$C$81,3,FALSE)</f>
        <v>218</v>
      </c>
      <c r="F34" s="15">
        <v>27</v>
      </c>
      <c r="G34" s="15">
        <v>32</v>
      </c>
      <c r="H34" s="15">
        <v>1535635.0219168253</v>
      </c>
      <c r="I34" s="15">
        <v>1603240.7985692192</v>
      </c>
      <c r="J34" s="15">
        <v>115262.5922</v>
      </c>
      <c r="K34" s="15">
        <v>16.176470588235293</v>
      </c>
      <c r="L34" s="15">
        <v>10.348452199057732</v>
      </c>
      <c r="M34" s="15">
        <v>9.6182767791229491</v>
      </c>
      <c r="N34" s="15">
        <v>4803.0739633682033</v>
      </c>
    </row>
    <row r="35" spans="2:14" s="15" customFormat="1" x14ac:dyDescent="0.25">
      <c r="B35" s="15" t="str">
        <f>VLOOKUP(F35,NUTS_Europa!$A$2:$C$81,2,FALSE)</f>
        <v>FRI2</v>
      </c>
      <c r="C35" s="15">
        <f>VLOOKUP(F35,NUTS_Europa!$A$2:$C$81,3,FALSE)</f>
        <v>269</v>
      </c>
      <c r="D35" s="15" t="str">
        <f>VLOOKUP(G35,NUTS_Europa!$A$2:$C$81,2,FALSE)</f>
        <v>NL12</v>
      </c>
      <c r="E35" s="15">
        <f>VLOOKUP(G35,NUTS_Europa!$A$2:$C$81,3,FALSE)</f>
        <v>218</v>
      </c>
      <c r="F35" s="15">
        <v>29</v>
      </c>
      <c r="G35" s="15">
        <v>31</v>
      </c>
      <c r="H35" s="15">
        <v>2303128.296978754</v>
      </c>
      <c r="I35" s="15">
        <v>1603240.7985692192</v>
      </c>
      <c r="J35" s="15">
        <v>154854.3009</v>
      </c>
      <c r="K35" s="15">
        <v>16.176470588235293</v>
      </c>
      <c r="L35" s="15">
        <v>10.348452199057732</v>
      </c>
      <c r="M35" s="15">
        <v>9.6182767791229491</v>
      </c>
      <c r="N35" s="15">
        <v>4803.0739633682033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FRG0</v>
      </c>
      <c r="E36" s="15">
        <f>VLOOKUP(G36,NUTS_Europa!$A$2:$C$81,3,FALSE)</f>
        <v>283</v>
      </c>
      <c r="F36" s="15">
        <v>29</v>
      </c>
      <c r="G36" s="15">
        <v>62</v>
      </c>
      <c r="H36" s="15">
        <v>1218321.1239672774</v>
      </c>
      <c r="I36" s="15">
        <v>1399993.752755258</v>
      </c>
      <c r="J36" s="15">
        <v>118487.9544</v>
      </c>
      <c r="K36" s="15">
        <v>27.235294117647058</v>
      </c>
      <c r="L36" s="15">
        <v>9.1158260778396532</v>
      </c>
      <c r="M36" s="15">
        <v>4.4459174976875824</v>
      </c>
      <c r="N36" s="15">
        <v>2032.1852811951153</v>
      </c>
    </row>
    <row r="37" spans="2:14" s="15" customFormat="1" x14ac:dyDescent="0.25">
      <c r="B37" s="15" t="str">
        <f>VLOOKUP(F37,NUTS_Europa!$A$2:$C$81,2,FALSE)</f>
        <v>NL11</v>
      </c>
      <c r="C37" s="15">
        <f>VLOOKUP(F37,NUTS_Europa!$A$2:$C$81,3,FALSE)</f>
        <v>245</v>
      </c>
      <c r="D37" s="15" t="str">
        <f>VLOOKUP(G37,NUTS_Europa!$A$2:$C$81,2,FALSE)</f>
        <v>FRD2</v>
      </c>
      <c r="E37" s="15">
        <f>VLOOKUP(G37,NUTS_Europa!$A$2:$C$81,3,FALSE)</f>
        <v>271</v>
      </c>
      <c r="F37" s="15">
        <v>30</v>
      </c>
      <c r="G37" s="15">
        <v>60</v>
      </c>
      <c r="H37" s="15">
        <v>676314.13987834984</v>
      </c>
      <c r="I37" s="15">
        <v>10958214.668984234</v>
      </c>
      <c r="J37" s="15">
        <v>199597.76430000001</v>
      </c>
      <c r="K37" s="15">
        <v>164.52941176470588</v>
      </c>
      <c r="L37" s="15">
        <v>11.424886608896283</v>
      </c>
      <c r="M37" s="15">
        <v>0.76124337162569133</v>
      </c>
      <c r="N37" s="15">
        <v>311.57674480919997</v>
      </c>
    </row>
    <row r="38" spans="2:14" s="15" customFormat="1" x14ac:dyDescent="0.25">
      <c r="B38" s="15" t="str">
        <f>VLOOKUP(F38,NUTS_Europa!$A$2:$C$81,2,FALSE)</f>
        <v>NL11</v>
      </c>
      <c r="C38" s="15">
        <f>VLOOKUP(F38,NUTS_Europa!$A$2:$C$81,3,FALSE)</f>
        <v>245</v>
      </c>
      <c r="D38" s="15" t="str">
        <f>VLOOKUP(G38,NUTS_Europa!$A$2:$C$81,2,FALSE)</f>
        <v>FRI1</v>
      </c>
      <c r="E38" s="15">
        <f>VLOOKUP(G38,NUTS_Europa!$A$2:$C$81,3,FALSE)</f>
        <v>275</v>
      </c>
      <c r="F38" s="15">
        <v>30</v>
      </c>
      <c r="G38" s="15">
        <v>64</v>
      </c>
      <c r="H38" s="15">
        <v>485414.41948588187</v>
      </c>
      <c r="I38" s="15">
        <v>11060908.160525516</v>
      </c>
      <c r="J38" s="15">
        <v>114346.8514</v>
      </c>
      <c r="K38" s="15">
        <v>70</v>
      </c>
      <c r="L38" s="15">
        <v>12.422014889960309</v>
      </c>
      <c r="M38" s="15">
        <v>0.4545482820317911</v>
      </c>
      <c r="N38" s="15">
        <v>186.04651200000001</v>
      </c>
    </row>
    <row r="39" spans="2:14" s="15" customFormat="1" x14ac:dyDescent="0.25">
      <c r="B39" s="15" t="str">
        <f>VLOOKUP(F39,NUTS_Europa!$A$2:$C$81,2,FALSE)</f>
        <v>NL33</v>
      </c>
      <c r="C39" s="15">
        <f>VLOOKUP(F39,NUTS_Europa!$A$2:$C$81,3,FALSE)</f>
        <v>250</v>
      </c>
      <c r="D39" s="15" t="str">
        <f>VLOOKUP(G39,NUTS_Europa!$A$2:$C$81,2,FALSE)</f>
        <v>PT15</v>
      </c>
      <c r="E39" s="15">
        <f>VLOOKUP(G39,NUTS_Europa!$A$2:$C$81,3,FALSE)</f>
        <v>1065</v>
      </c>
      <c r="F39" s="15">
        <v>33</v>
      </c>
      <c r="G39" s="15">
        <v>37</v>
      </c>
      <c r="H39" s="15">
        <v>2962494.451847347</v>
      </c>
      <c r="I39" s="15">
        <v>1784936.6371944866</v>
      </c>
      <c r="J39" s="15">
        <v>114346.8514</v>
      </c>
      <c r="K39" s="15">
        <v>68.574117647058827</v>
      </c>
      <c r="L39" s="15">
        <v>9.2816841747601018</v>
      </c>
      <c r="M39" s="15">
        <v>17.497350311790004</v>
      </c>
      <c r="N39" s="15">
        <v>8263.8430164293077</v>
      </c>
    </row>
    <row r="40" spans="2:14" s="15" customFormat="1" x14ac:dyDescent="0.25">
      <c r="B40" s="15" t="str">
        <f>VLOOKUP(F40,NUTS_Europa!$A$2:$C$81,2,FALSE)</f>
        <v>NL33</v>
      </c>
      <c r="C40" s="15">
        <f>VLOOKUP(F40,NUTS_Europa!$A$2:$C$81,3,FALSE)</f>
        <v>250</v>
      </c>
      <c r="D40" s="15" t="str">
        <f>VLOOKUP(G40,NUTS_Europa!$A$2:$C$81,2,FALSE)</f>
        <v>PT18</v>
      </c>
      <c r="E40" s="15">
        <f>VLOOKUP(G40,NUTS_Europa!$A$2:$C$81,3,FALSE)</f>
        <v>1065</v>
      </c>
      <c r="F40" s="15">
        <v>33</v>
      </c>
      <c r="G40" s="15">
        <v>40</v>
      </c>
      <c r="H40" s="15">
        <v>2376571.4542964767</v>
      </c>
      <c r="I40" s="15">
        <v>1784936.6371944866</v>
      </c>
      <c r="J40" s="15">
        <v>137713.6226</v>
      </c>
      <c r="K40" s="15">
        <v>68.574117647058827</v>
      </c>
      <c r="L40" s="15">
        <v>9.2816841747601018</v>
      </c>
      <c r="M40" s="15">
        <v>17.497350311790004</v>
      </c>
      <c r="N40" s="15">
        <v>8263.8430164293077</v>
      </c>
    </row>
    <row r="41" spans="2:14" s="15" customFormat="1" x14ac:dyDescent="0.25">
      <c r="B41" s="15" t="str">
        <f>VLOOKUP(F41,[1]NUTS_Europa!$A$2:$C$81,2,FALSE)</f>
        <v>NL34</v>
      </c>
      <c r="C41" s="15">
        <f>VLOOKUP(F41,[1]NUTS_Europa!$A$2:$C$81,3,FALSE)</f>
        <v>250</v>
      </c>
      <c r="D41" s="15" t="str">
        <f>VLOOKUP(G41,[1]NUTS_Europa!$A$2:$C$81,2,FALSE)</f>
        <v>PT11</v>
      </c>
      <c r="E41" s="15">
        <f>VLOOKUP(G41,[1]NUTS_Europa!$A$2:$C$81,3,FALSE)</f>
        <v>111</v>
      </c>
      <c r="F41" s="15">
        <v>34</v>
      </c>
      <c r="G41" s="15">
        <v>36</v>
      </c>
      <c r="H41" s="15">
        <v>1368714.9194496979</v>
      </c>
      <c r="I41" s="15">
        <v>1650095.4497314666</v>
      </c>
      <c r="J41" s="15">
        <v>176841.96369999999</v>
      </c>
      <c r="K41" s="15">
        <v>56.695294117647059</v>
      </c>
      <c r="L41" s="15">
        <v>8.1648554886115647</v>
      </c>
      <c r="M41" s="15">
        <v>6.9790514753910591</v>
      </c>
      <c r="N41" s="15">
        <v>3296.1439742878965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PT16</v>
      </c>
      <c r="E42" s="15">
        <f>VLOOKUP(G42,[1]NUTS_Europa!$A$2:$C$81,3,FALSE)</f>
        <v>111</v>
      </c>
      <c r="F42" s="15">
        <v>34</v>
      </c>
      <c r="G42" s="15">
        <v>38</v>
      </c>
      <c r="H42" s="15">
        <v>1260518.9934936978</v>
      </c>
      <c r="I42" s="15">
        <v>1650095.4497314666</v>
      </c>
      <c r="J42" s="15">
        <v>199058.85829999999</v>
      </c>
      <c r="K42" s="15">
        <v>56.695294117647059</v>
      </c>
      <c r="L42" s="15">
        <v>8.1648554886115647</v>
      </c>
      <c r="M42" s="15">
        <v>6.9790514753910591</v>
      </c>
      <c r="N42" s="15">
        <v>3296.1439742878965</v>
      </c>
    </row>
    <row r="43" spans="2:14" s="15" customFormat="1" x14ac:dyDescent="0.25">
      <c r="B43" s="15" t="str">
        <f>VLOOKUP(F43,[1]NUTS_Europa!$A$2:$C$81,2,FALSE)</f>
        <v>NL41</v>
      </c>
      <c r="C43" s="15">
        <f>VLOOKUP(F43,[1]NUTS_Europa!$A$2:$C$81,3,FALSE)</f>
        <v>253</v>
      </c>
      <c r="D43" s="15" t="str">
        <f>VLOOKUP(G43,[1]NUTS_Europa!$A$2:$C$81,2,FALSE)</f>
        <v>PT11</v>
      </c>
      <c r="E43" s="15">
        <f>VLOOKUP(G43,[1]NUTS_Europa!$A$2:$C$81,3,FALSE)</f>
        <v>111</v>
      </c>
      <c r="F43" s="15">
        <v>35</v>
      </c>
      <c r="G43" s="15">
        <v>36</v>
      </c>
      <c r="H43" s="15">
        <v>1109255.1158545234</v>
      </c>
      <c r="I43" s="15">
        <v>1568260.0589236054</v>
      </c>
      <c r="J43" s="15">
        <v>163029.68049999999</v>
      </c>
      <c r="K43" s="15">
        <v>56.758823529411764</v>
      </c>
      <c r="L43" s="15">
        <v>12.244279152584365</v>
      </c>
      <c r="M43" s="15">
        <v>6.9790514753910591</v>
      </c>
      <c r="N43" s="15">
        <v>3296.1439742878965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PT16</v>
      </c>
      <c r="E44" s="15">
        <f>VLOOKUP(G44,[1]NUTS_Europa!$A$2:$C$81,3,FALSE)</f>
        <v>111</v>
      </c>
      <c r="F44" s="15">
        <v>35</v>
      </c>
      <c r="G44" s="15">
        <v>38</v>
      </c>
      <c r="H44" s="15">
        <v>1001059.1898985233</v>
      </c>
      <c r="I44" s="15">
        <v>1568260.0589236054</v>
      </c>
      <c r="J44" s="15">
        <v>122072.6309</v>
      </c>
      <c r="K44" s="15">
        <v>56.758823529411764</v>
      </c>
      <c r="L44" s="15">
        <v>12.244279152584365</v>
      </c>
      <c r="M44" s="15">
        <v>6.9790514753910591</v>
      </c>
      <c r="N44" s="15">
        <v>3296.1439742878965</v>
      </c>
    </row>
    <row r="45" spans="2:14" s="15" customFormat="1" x14ac:dyDescent="0.25">
      <c r="B45" s="15" t="str">
        <f>VLOOKUP(F45,NUTS_Europa!$A$2:$C$81,2,FALSE)</f>
        <v>PT15</v>
      </c>
      <c r="C45" s="15">
        <f>VLOOKUP(F45,NUTS_Europa!$A$2:$C$81,3,FALSE)</f>
        <v>1065</v>
      </c>
      <c r="D45" s="15" t="str">
        <f>VLOOKUP(G45,NUTS_Europa!$A$2:$C$81,2,FALSE)</f>
        <v>PT17</v>
      </c>
      <c r="E45" s="15">
        <f>VLOOKUP(G45,NUTS_Europa!$A$2:$C$81,3,FALSE)</f>
        <v>294</v>
      </c>
      <c r="F45" s="15">
        <v>37</v>
      </c>
      <c r="G45" s="15">
        <v>39</v>
      </c>
      <c r="H45" s="15">
        <v>887913.33398106415</v>
      </c>
      <c r="I45" s="15">
        <v>1177708.9857931701</v>
      </c>
      <c r="J45" s="15">
        <v>507158.32770000002</v>
      </c>
      <c r="K45" s="15">
        <v>2.6470588235294117</v>
      </c>
      <c r="L45" s="15">
        <v>10.264232643885169</v>
      </c>
      <c r="M45" s="15">
        <v>5.0614061579763447</v>
      </c>
      <c r="N45" s="15">
        <v>2825.2662665986036</v>
      </c>
    </row>
    <row r="46" spans="2:14" s="15" customFormat="1" x14ac:dyDescent="0.25">
      <c r="B46" s="15" t="str">
        <f>VLOOKUP(F46,[1]NUTS_Europa!$A$2:$C$81,2,FALSE)</f>
        <v>BE21</v>
      </c>
      <c r="C46" s="15">
        <f>VLOOKUP(F46,[1]NUTS_Europa!$A$2:$C$81,3,FALSE)</f>
        <v>250</v>
      </c>
      <c r="D46" s="15" t="str">
        <f>VLOOKUP(G46,[1]NUTS_Europa!$A$2:$C$81,2,FALSE)</f>
        <v>FRE1</v>
      </c>
      <c r="E46" s="15">
        <f>VLOOKUP(G46,[1]NUTS_Europa!$A$2:$C$81,3,FALSE)</f>
        <v>235</v>
      </c>
      <c r="F46" s="15">
        <v>41</v>
      </c>
      <c r="G46" s="15">
        <v>61</v>
      </c>
      <c r="H46" s="15">
        <v>530699.53349116351</v>
      </c>
      <c r="I46" s="15">
        <v>1295833.492130596</v>
      </c>
      <c r="J46" s="15">
        <v>142392.87169999999</v>
      </c>
      <c r="K46" s="15">
        <v>8.2941176470588243</v>
      </c>
      <c r="L46" s="15">
        <v>9.4110291090053053</v>
      </c>
      <c r="M46" s="15">
        <v>3.3579427468194201</v>
      </c>
      <c r="N46" s="15">
        <v>1583.5630706642501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FRF2</v>
      </c>
      <c r="E47" s="15">
        <f>VLOOKUP(G47,[1]NUTS_Europa!$A$2:$C$81,3,FALSE)</f>
        <v>235</v>
      </c>
      <c r="F47" s="15">
        <v>41</v>
      </c>
      <c r="G47" s="15">
        <v>67</v>
      </c>
      <c r="H47" s="15">
        <v>1047177.3621378519</v>
      </c>
      <c r="I47" s="15">
        <v>1295833.492130596</v>
      </c>
      <c r="J47" s="15">
        <v>156784.57750000001</v>
      </c>
      <c r="K47" s="15">
        <v>8.2941176470588243</v>
      </c>
      <c r="L47" s="15">
        <v>9.4110291090053053</v>
      </c>
      <c r="M47" s="15">
        <v>3.3579427468194201</v>
      </c>
      <c r="N47" s="15">
        <v>1583.5630706642501</v>
      </c>
    </row>
    <row r="48" spans="2:14" s="15" customFormat="1" x14ac:dyDescent="0.25">
      <c r="B48" s="15" t="str">
        <f>VLOOKUP(F48,NUTS_Europa!$A$2:$C$81,2,FALSE)</f>
        <v>BE23</v>
      </c>
      <c r="C48" s="15">
        <f>VLOOKUP(F48,NUTS_Europa!$A$2:$C$81,3,FALSE)</f>
        <v>220</v>
      </c>
      <c r="D48" s="15" t="str">
        <f>VLOOKUP(G48,NUTS_Europa!$A$2:$C$81,2,FALSE)</f>
        <v>ES12</v>
      </c>
      <c r="E48" s="15">
        <f>VLOOKUP(G48,NUTS_Europa!$A$2:$C$81,3,FALSE)</f>
        <v>163</v>
      </c>
      <c r="F48" s="15">
        <v>42</v>
      </c>
      <c r="G48" s="15">
        <v>52</v>
      </c>
      <c r="H48" s="15">
        <v>1436722.1017367132</v>
      </c>
      <c r="I48" s="15">
        <v>1405282.2090989642</v>
      </c>
      <c r="J48" s="15">
        <v>137713.6226</v>
      </c>
      <c r="K48" s="15">
        <v>42.941176470588232</v>
      </c>
      <c r="L48" s="15">
        <v>13.492474315881337</v>
      </c>
      <c r="M48" s="15">
        <v>6.4425129941318824</v>
      </c>
      <c r="N48" s="15">
        <v>2892.2254104356139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NL11</v>
      </c>
      <c r="E49" s="15">
        <f>VLOOKUP(G49,NUTS_Europa!$A$2:$C$81,3,FALSE)</f>
        <v>218</v>
      </c>
      <c r="F49" s="15">
        <v>42</v>
      </c>
      <c r="G49" s="15">
        <v>70</v>
      </c>
      <c r="H49" s="15">
        <v>1680355.997834922</v>
      </c>
      <c r="I49" s="15">
        <v>1340587.9405508863</v>
      </c>
      <c r="J49" s="15">
        <v>117061.7148</v>
      </c>
      <c r="K49" s="15">
        <v>7.3529411764705879</v>
      </c>
      <c r="L49" s="15">
        <v>9.883363631209992</v>
      </c>
      <c r="M49" s="15">
        <v>8.582402418180898</v>
      </c>
      <c r="N49" s="15">
        <v>4803.0739633682033</v>
      </c>
    </row>
    <row r="50" spans="2:14" s="15" customFormat="1" x14ac:dyDescent="0.25">
      <c r="B50" s="15" t="str">
        <f>VLOOKUP(F50,NUTS_Europa!$A$2:$C$81,2,FALSE)</f>
        <v>BE25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43</v>
      </c>
      <c r="G50" s="15">
        <v>70</v>
      </c>
      <c r="H50" s="15">
        <v>1498730.6377545313</v>
      </c>
      <c r="I50" s="15">
        <v>1340587.9405508863</v>
      </c>
      <c r="J50" s="15">
        <v>156784.57750000001</v>
      </c>
      <c r="K50" s="15">
        <v>7.3529411764705879</v>
      </c>
      <c r="L50" s="15">
        <v>9.883363631209992</v>
      </c>
      <c r="M50" s="15">
        <v>8.582402418180898</v>
      </c>
      <c r="N50" s="15">
        <v>4803.0739633682033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PT18</v>
      </c>
      <c r="E51" s="15">
        <f>VLOOKUP(G51,NUTS_Europa!$A$2:$C$81,3,FALSE)</f>
        <v>61</v>
      </c>
      <c r="F51" s="15">
        <v>43</v>
      </c>
      <c r="G51" s="15">
        <v>80</v>
      </c>
      <c r="H51" s="15">
        <v>11583968.343997588</v>
      </c>
      <c r="I51" s="15">
        <v>1561238.9069218971</v>
      </c>
      <c r="J51" s="15">
        <v>117768.50930000001</v>
      </c>
      <c r="K51" s="15">
        <v>79.627647058823527</v>
      </c>
      <c r="L51" s="15">
        <v>10.749603983209159</v>
      </c>
      <c r="M51" s="15">
        <v>30.894743879086619</v>
      </c>
      <c r="N51" s="15">
        <v>17378.684486844912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1584508.01071793</v>
      </c>
      <c r="I52" s="15">
        <v>1603565.4279717421</v>
      </c>
      <c r="J52" s="15">
        <v>120125.8052</v>
      </c>
      <c r="K52" s="15">
        <v>61.65</v>
      </c>
      <c r="L52" s="15">
        <v>13.728098714628681</v>
      </c>
      <c r="M52" s="15">
        <v>6.1238192795340431</v>
      </c>
      <c r="N52" s="15">
        <v>2892.2254104356139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2545273.4775851262</v>
      </c>
      <c r="I53" s="15">
        <v>1603565.4279717421</v>
      </c>
      <c r="J53" s="15">
        <v>122072.6309</v>
      </c>
      <c r="K53" s="15">
        <v>61.65</v>
      </c>
      <c r="L53" s="15">
        <v>13.728098714628681</v>
      </c>
      <c r="M53" s="15">
        <v>6.1238192795340431</v>
      </c>
      <c r="N53" s="15">
        <v>2892.2254104356139</v>
      </c>
    </row>
    <row r="54" spans="2:14" s="15" customFormat="1" x14ac:dyDescent="0.25">
      <c r="B54" s="15" t="str">
        <f>VLOOKUP(F54,NUTS_Europa!$A$2:$C$81,2,FALSE)</f>
        <v>DE60</v>
      </c>
      <c r="C54" s="15">
        <f>VLOOKUP(F54,NUTS_Europa!$A$2:$C$81,3,FALSE)</f>
        <v>245</v>
      </c>
      <c r="D54" s="15" t="str">
        <f>VLOOKUP(G54,NUTS_Europa!$A$2:$C$81,2,FALSE)</f>
        <v>ES62</v>
      </c>
      <c r="E54" s="15">
        <f>VLOOKUP(G54,NUTS_Europa!$A$2:$C$81,3,FALSE)</f>
        <v>462</v>
      </c>
      <c r="F54" s="15">
        <v>45</v>
      </c>
      <c r="G54" s="15">
        <v>58</v>
      </c>
      <c r="H54" s="15">
        <v>2248791.0438682288</v>
      </c>
      <c r="I54" s="15">
        <v>9775859.6638977733</v>
      </c>
      <c r="J54" s="15">
        <v>114346.8514</v>
      </c>
      <c r="K54" s="15">
        <v>100.59058823529412</v>
      </c>
      <c r="L54" s="15">
        <v>10.463116266077161</v>
      </c>
      <c r="M54" s="15">
        <v>1.9356568832508829</v>
      </c>
      <c r="N54" s="15">
        <v>914.19353969713836</v>
      </c>
    </row>
    <row r="55" spans="2:14" s="15" customFormat="1" x14ac:dyDescent="0.25">
      <c r="B55" s="15" t="str">
        <f>VLOOKUP(F55,NUTS_Europa!$A$2:$C$81,2,FALSE)</f>
        <v>DE60</v>
      </c>
      <c r="C55" s="15">
        <f>VLOOKUP(F55,NUTS_Europa!$A$2:$C$81,3,FALSE)</f>
        <v>245</v>
      </c>
      <c r="D55" s="15" t="str">
        <f>VLOOKUP(G55,NUTS_Europa!$A$2:$C$81,2,FALSE)</f>
        <v>FRD2</v>
      </c>
      <c r="E55" s="15">
        <f>VLOOKUP(G55,NUTS_Europa!$A$2:$C$81,3,FALSE)</f>
        <v>271</v>
      </c>
      <c r="F55" s="15">
        <v>45</v>
      </c>
      <c r="G55" s="15">
        <v>60</v>
      </c>
      <c r="H55" s="15">
        <v>673450.43801680848</v>
      </c>
      <c r="I55" s="15">
        <v>10958214.668984234</v>
      </c>
      <c r="J55" s="15">
        <v>141734.02660000001</v>
      </c>
      <c r="K55" s="15">
        <v>164.52941176470588</v>
      </c>
      <c r="L55" s="15">
        <v>11.424886608896283</v>
      </c>
      <c r="M55" s="15">
        <v>0.76124337162569133</v>
      </c>
      <c r="N55" s="15">
        <v>311.57674480919997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37151.401480135915</v>
      </c>
      <c r="I56" s="15">
        <v>11086274.84455571</v>
      </c>
      <c r="J56" s="15">
        <v>127001.217</v>
      </c>
      <c r="K56" s="15">
        <v>59.172941176470594</v>
      </c>
      <c r="L56" s="15">
        <v>12.52936492633669</v>
      </c>
      <c r="M56" s="15">
        <v>3.3050550653124483E-2</v>
      </c>
      <c r="N56" s="15">
        <v>15.609481283570693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43894.338376568929</v>
      </c>
      <c r="I57" s="15">
        <v>11086274.84455571</v>
      </c>
      <c r="J57" s="15">
        <v>117768.50930000001</v>
      </c>
      <c r="K57" s="15">
        <v>59.172941176470594</v>
      </c>
      <c r="L57" s="15">
        <v>12.52936492633669</v>
      </c>
      <c r="M57" s="15">
        <v>3.3050550653124483E-2</v>
      </c>
      <c r="N57" s="15">
        <v>15.609481283570693</v>
      </c>
    </row>
    <row r="58" spans="2:14" s="15" customFormat="1" x14ac:dyDescent="0.25">
      <c r="B58" s="15" t="str">
        <f>VLOOKUP(F58,NUTS_Europa!$A$2:$C$81,2,FALSE)</f>
        <v>DE93</v>
      </c>
      <c r="C58" s="15">
        <f>VLOOKUP(F58,NUTS_Europa!$A$2:$C$81,3,FALSE)</f>
        <v>245</v>
      </c>
      <c r="D58" s="15" t="str">
        <f>VLOOKUP(G58,NUTS_Europa!$A$2:$C$81,2,FALSE)</f>
        <v>FRI1</v>
      </c>
      <c r="E58" s="15">
        <f>VLOOKUP(G58,NUTS_Europa!$A$2:$C$81,3,FALSE)</f>
        <v>275</v>
      </c>
      <c r="F58" s="15">
        <v>47</v>
      </c>
      <c r="G58" s="15">
        <v>64</v>
      </c>
      <c r="H58" s="15">
        <v>487368.65204792982</v>
      </c>
      <c r="I58" s="15">
        <v>11060908.160525516</v>
      </c>
      <c r="J58" s="15">
        <v>154854.3009</v>
      </c>
      <c r="K58" s="15">
        <v>70</v>
      </c>
      <c r="L58" s="15">
        <v>12.422014889960309</v>
      </c>
      <c r="M58" s="15">
        <v>0.4545482820317911</v>
      </c>
      <c r="N58" s="15">
        <v>186.04651200000001</v>
      </c>
    </row>
    <row r="59" spans="2:14" s="15" customFormat="1" x14ac:dyDescent="0.25">
      <c r="B59" s="15" t="str">
        <f>VLOOKUP(F59,NUTS_Europa!$A$2:$C$81,2,FALSE)</f>
        <v>DE93</v>
      </c>
      <c r="C59" s="15">
        <f>VLOOKUP(F59,NUTS_Europa!$A$2:$C$81,3,FALSE)</f>
        <v>245</v>
      </c>
      <c r="D59" s="15" t="str">
        <f>VLOOKUP(G59,NUTS_Europa!$A$2:$C$81,2,FALSE)</f>
        <v>FRI2</v>
      </c>
      <c r="E59" s="15">
        <f>VLOOKUP(G59,NUTS_Europa!$A$2:$C$81,3,FALSE)</f>
        <v>275</v>
      </c>
      <c r="F59" s="15">
        <v>47</v>
      </c>
      <c r="G59" s="15">
        <v>69</v>
      </c>
      <c r="H59" s="15">
        <v>455123.81477413775</v>
      </c>
      <c r="I59" s="15">
        <v>11060908.160525516</v>
      </c>
      <c r="J59" s="15">
        <v>114346.8514</v>
      </c>
      <c r="K59" s="15">
        <v>70</v>
      </c>
      <c r="L59" s="15">
        <v>12.422014889960309</v>
      </c>
      <c r="M59" s="15">
        <v>0.4545482820317911</v>
      </c>
      <c r="N59" s="15">
        <v>186.04651200000001</v>
      </c>
    </row>
    <row r="60" spans="2:14" s="15" customFormat="1" x14ac:dyDescent="0.25">
      <c r="B60" s="15" t="str">
        <f>VLOOKUP(F60,[1]NUTS_Europa!$A$2:$C$81,2,FALSE)</f>
        <v>DE94</v>
      </c>
      <c r="C60" s="15">
        <f>VLOOKUP(F60,[1]NUTS_Europa!$A$2:$C$81,3,FALSE)</f>
        <v>1069</v>
      </c>
      <c r="D60" s="15" t="str">
        <f>VLOOKUP(G60,[1]NUTS_Europa!$A$2:$C$81,2,FALSE)</f>
        <v>FRE1</v>
      </c>
      <c r="E60" s="15">
        <f>VLOOKUP(G60,[1]NUTS_Europa!$A$2:$C$81,3,FALSE)</f>
        <v>235</v>
      </c>
      <c r="F60" s="15">
        <v>48</v>
      </c>
      <c r="G60" s="15">
        <v>61</v>
      </c>
      <c r="H60" s="15">
        <v>584104.63077122567</v>
      </c>
      <c r="I60" s="15">
        <v>1268114.1523719686</v>
      </c>
      <c r="J60" s="15">
        <v>507158.32770000002</v>
      </c>
      <c r="K60" s="15">
        <v>23.98</v>
      </c>
      <c r="L60" s="15">
        <v>10.748002273270339</v>
      </c>
      <c r="M60" s="15">
        <v>2.8419247318299878</v>
      </c>
      <c r="N60" s="15">
        <v>1583.5630706642501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FRF2</v>
      </c>
      <c r="E61" s="15">
        <f>VLOOKUP(G61,[1]NUTS_Europa!$A$2:$C$81,3,FALSE)</f>
        <v>235</v>
      </c>
      <c r="F61" s="15">
        <v>48</v>
      </c>
      <c r="G61" s="15">
        <v>67</v>
      </c>
      <c r="H61" s="15">
        <v>1100582.4594179143</v>
      </c>
      <c r="I61" s="15">
        <v>1268114.1523719686</v>
      </c>
      <c r="J61" s="15">
        <v>126450.71709999999</v>
      </c>
      <c r="K61" s="15">
        <v>23.98</v>
      </c>
      <c r="L61" s="15">
        <v>10.748002273270339</v>
      </c>
      <c r="M61" s="15">
        <v>2.8419247318299878</v>
      </c>
      <c r="N61" s="15">
        <v>1583.5630706642501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35942.181793541546</v>
      </c>
      <c r="I62" s="15">
        <v>11086274.84455571</v>
      </c>
      <c r="J62" s="15">
        <v>176841.96369999999</v>
      </c>
      <c r="K62" s="15">
        <v>59.172941176470594</v>
      </c>
      <c r="L62" s="15">
        <v>12.52936492633669</v>
      </c>
      <c r="M62" s="15">
        <v>3.3050550653124483E-2</v>
      </c>
      <c r="N62" s="15">
        <v>15.609481283570693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42685.118689974559</v>
      </c>
      <c r="I63" s="15">
        <v>11086274.84455571</v>
      </c>
      <c r="J63" s="15">
        <v>199058.85829999999</v>
      </c>
      <c r="K63" s="15">
        <v>59.172941176470594</v>
      </c>
      <c r="L63" s="15">
        <v>12.52936492633669</v>
      </c>
      <c r="M63" s="15">
        <v>3.3050550653124483E-2</v>
      </c>
      <c r="N63" s="15">
        <v>15.609481283570693</v>
      </c>
    </row>
    <row r="64" spans="2:14" s="15" customFormat="1" x14ac:dyDescent="0.25">
      <c r="B64" s="15" t="str">
        <f>VLOOKUP(F64,NUTS_Europa!$A$2:$C$81,2,FALSE)</f>
        <v>DEF0</v>
      </c>
      <c r="C64" s="15">
        <f>VLOOKUP(F64,NUTS_Europa!$A$2:$C$81,3,FALSE)</f>
        <v>245</v>
      </c>
      <c r="D64" s="15" t="str">
        <f>VLOOKUP(G64,NUTS_Europa!$A$2:$C$81,2,FALSE)</f>
        <v>ES62</v>
      </c>
      <c r="E64" s="15">
        <f>VLOOKUP(G64,NUTS_Europa!$A$2:$C$81,3,FALSE)</f>
        <v>462</v>
      </c>
      <c r="F64" s="15">
        <v>50</v>
      </c>
      <c r="G64" s="15">
        <v>58</v>
      </c>
      <c r="H64" s="15">
        <v>2201977.9352809568</v>
      </c>
      <c r="I64" s="15">
        <v>9775859.6638977733</v>
      </c>
      <c r="J64" s="15">
        <v>117923.68180000001</v>
      </c>
      <c r="K64" s="15">
        <v>100.59058823529412</v>
      </c>
      <c r="L64" s="15">
        <v>10.463116266077161</v>
      </c>
      <c r="M64" s="15">
        <v>1.9356568832508829</v>
      </c>
      <c r="N64" s="15">
        <v>914.19353969713836</v>
      </c>
    </row>
    <row r="65" spans="2:14" s="15" customFormat="1" x14ac:dyDescent="0.25">
      <c r="B65" s="15" t="str">
        <f>VLOOKUP(F65,NUTS_Europa!$A$2:$C$81,2,FALSE)</f>
        <v>DEF0</v>
      </c>
      <c r="C65" s="15">
        <f>VLOOKUP(F65,NUTS_Europa!$A$2:$C$81,3,FALSE)</f>
        <v>245</v>
      </c>
      <c r="D65" s="15" t="str">
        <f>VLOOKUP(G65,NUTS_Europa!$A$2:$C$81,2,FALSE)</f>
        <v>PT11</v>
      </c>
      <c r="E65" s="15">
        <f>VLOOKUP(G65,NUTS_Europa!$A$2:$C$81,3,FALSE)</f>
        <v>288</v>
      </c>
      <c r="F65" s="15">
        <v>50</v>
      </c>
      <c r="G65" s="15">
        <v>76</v>
      </c>
      <c r="H65" s="15">
        <v>1954411.5127465697</v>
      </c>
      <c r="I65" s="15">
        <v>9482633.3583584372</v>
      </c>
      <c r="J65" s="15">
        <v>114203.5226</v>
      </c>
      <c r="K65" s="15">
        <v>65.335294117647067</v>
      </c>
      <c r="L65" s="15">
        <v>10.25118275652223</v>
      </c>
      <c r="M65" s="15">
        <v>1.9065612803793595</v>
      </c>
      <c r="N65" s="15">
        <v>900.45194509486157</v>
      </c>
    </row>
    <row r="66" spans="2:14" s="15" customFormat="1" x14ac:dyDescent="0.25">
      <c r="B66" s="15" t="str">
        <f>VLOOKUP(F66,NUTS_Europa!$A$2:$C$81,2,FALSE)</f>
        <v>ES21</v>
      </c>
      <c r="C66" s="15">
        <f>VLOOKUP(F66,NUTS_Europa!$A$2:$C$81,3,FALSE)</f>
        <v>1063</v>
      </c>
      <c r="D66" s="15" t="str">
        <f>VLOOKUP(G66,NUTS_Europa!$A$2:$C$81,2,FALSE)</f>
        <v>ES61</v>
      </c>
      <c r="E66" s="15">
        <f>VLOOKUP(G66,NUTS_Europa!$A$2:$C$81,3,FALSE)</f>
        <v>297</v>
      </c>
      <c r="F66" s="15">
        <v>54</v>
      </c>
      <c r="G66" s="15">
        <v>57</v>
      </c>
      <c r="H66" s="15">
        <v>989829.29948564572</v>
      </c>
      <c r="I66" s="15">
        <v>9359185.8066316117</v>
      </c>
      <c r="J66" s="15">
        <v>199597.76430000001</v>
      </c>
      <c r="K66" s="15">
        <v>34.470588235294116</v>
      </c>
      <c r="L66" s="15">
        <v>7.9878843989701096</v>
      </c>
      <c r="M66" s="15">
        <v>1.5147545612721038</v>
      </c>
      <c r="N66" s="15">
        <v>845.53280858406924</v>
      </c>
    </row>
    <row r="67" spans="2:14" s="15" customFormat="1" x14ac:dyDescent="0.25">
      <c r="B67" s="15" t="str">
        <f>VLOOKUP(F67,NUTS_Europa!$A$2:$C$81,2,FALSE)</f>
        <v>ES21</v>
      </c>
      <c r="C67" s="15">
        <f>VLOOKUP(F67,NUTS_Europa!$A$2:$C$81,3,FALSE)</f>
        <v>1063</v>
      </c>
      <c r="D67" s="15" t="str">
        <f>VLOOKUP(G67,NUTS_Europa!$A$2:$C$81,2,FALSE)</f>
        <v>FRI3</v>
      </c>
      <c r="E67" s="15">
        <f>VLOOKUP(G67,NUTS_Europa!$A$2:$C$81,3,FALSE)</f>
        <v>282</v>
      </c>
      <c r="F67" s="15">
        <v>54</v>
      </c>
      <c r="G67" s="15">
        <v>65</v>
      </c>
      <c r="H67" s="15">
        <v>893570.53097322444</v>
      </c>
      <c r="I67" s="15">
        <v>9778087.4281612895</v>
      </c>
      <c r="J67" s="15">
        <v>117923.68180000001</v>
      </c>
      <c r="K67" s="15">
        <v>86.470588235294116</v>
      </c>
      <c r="L67" s="15">
        <v>8.4835419330614386</v>
      </c>
      <c r="M67" s="15">
        <v>1.5499998779810475</v>
      </c>
      <c r="N67" s="15">
        <v>732.05116425480003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FRH0</v>
      </c>
      <c r="E68" s="15">
        <f>VLOOKUP(G68,NUTS_Europa!$A$2:$C$81,3,FALSE)</f>
        <v>282</v>
      </c>
      <c r="F68" s="15">
        <v>55</v>
      </c>
      <c r="G68" s="15">
        <v>63</v>
      </c>
      <c r="H68" s="15">
        <v>513870.01017853891</v>
      </c>
      <c r="I68" s="15">
        <v>1578605.2828953492</v>
      </c>
      <c r="J68" s="15">
        <v>127001.217</v>
      </c>
      <c r="K68" s="15">
        <v>73.942294117647066</v>
      </c>
      <c r="L68" s="15">
        <v>8.9911950439725725</v>
      </c>
      <c r="M68" s="15">
        <v>1.5499998779810475</v>
      </c>
      <c r="N68" s="15">
        <v>732.05116425480003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FRI3</v>
      </c>
      <c r="E69" s="15">
        <f>VLOOKUP(G69,NUTS_Europa!$A$2:$C$81,3,FALSE)</f>
        <v>282</v>
      </c>
      <c r="F69" s="15">
        <v>55</v>
      </c>
      <c r="G69" s="15">
        <v>65</v>
      </c>
      <c r="H69" s="15">
        <v>649396.83837052283</v>
      </c>
      <c r="I69" s="15">
        <v>1578605.2828953492</v>
      </c>
      <c r="J69" s="15">
        <v>117768.50930000001</v>
      </c>
      <c r="K69" s="15">
        <v>73.942294117647066</v>
      </c>
      <c r="L69" s="15">
        <v>8.9911950439725725</v>
      </c>
      <c r="M69" s="15">
        <v>1.5499998779810475</v>
      </c>
      <c r="N69" s="15">
        <v>732.05116425480003</v>
      </c>
    </row>
    <row r="70" spans="2:14" s="15" customFormat="1" x14ac:dyDescent="0.25">
      <c r="B70" s="15" t="str">
        <f>VLOOKUP(F70,NUTS_Europa!$A$2:$C$81,2,FALSE)</f>
        <v>ES52</v>
      </c>
      <c r="C70" s="15">
        <f>VLOOKUP(F70,NUTS_Europa!$A$2:$C$81,3,FALSE)</f>
        <v>1063</v>
      </c>
      <c r="D70" s="15" t="str">
        <f>VLOOKUP(G70,NUTS_Europa!$A$2:$C$81,2,FALSE)</f>
        <v>ES61</v>
      </c>
      <c r="E70" s="15">
        <f>VLOOKUP(G70,NUTS_Europa!$A$2:$C$81,3,FALSE)</f>
        <v>297</v>
      </c>
      <c r="F70" s="15">
        <v>56</v>
      </c>
      <c r="G70" s="15">
        <v>57</v>
      </c>
      <c r="H70" s="15">
        <v>718944.26253395027</v>
      </c>
      <c r="I70" s="15">
        <v>9359185.8066316117</v>
      </c>
      <c r="J70" s="15">
        <v>176841.96369999999</v>
      </c>
      <c r="K70" s="15">
        <v>34.470588235294116</v>
      </c>
      <c r="L70" s="15">
        <v>7.9878843989701096</v>
      </c>
      <c r="M70" s="15">
        <v>1.5147545612721038</v>
      </c>
      <c r="N70" s="15">
        <v>845.53280858406924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FRH0</v>
      </c>
      <c r="E71" s="15">
        <f>VLOOKUP(G71,NUTS_Europa!$A$2:$C$81,3,FALSE)</f>
        <v>282</v>
      </c>
      <c r="F71" s="15">
        <v>56</v>
      </c>
      <c r="G71" s="15">
        <v>63</v>
      </c>
      <c r="H71" s="15">
        <v>523515.00718660181</v>
      </c>
      <c r="I71" s="15">
        <v>9778087.4281612895</v>
      </c>
      <c r="J71" s="15">
        <v>163029.68049999999</v>
      </c>
      <c r="K71" s="15">
        <v>86.470588235294116</v>
      </c>
      <c r="L71" s="15">
        <v>8.4835419330614386</v>
      </c>
      <c r="M71" s="15">
        <v>1.5499998779810475</v>
      </c>
      <c r="N71" s="15">
        <v>732.05116425480003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1004860.3820305426</v>
      </c>
      <c r="I72" s="15">
        <v>1399993.752755258</v>
      </c>
      <c r="J72" s="15">
        <v>159445.52859999999</v>
      </c>
      <c r="K72" s="15">
        <v>27.235294117647058</v>
      </c>
      <c r="L72" s="15">
        <v>9.1158260778396532</v>
      </c>
      <c r="M72" s="15">
        <v>4.4459174976875824</v>
      </c>
      <c r="N72" s="15">
        <v>2032.1852811951153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2627097.7828859161</v>
      </c>
      <c r="I73" s="15">
        <v>1558193.8110212283</v>
      </c>
      <c r="J73" s="15">
        <v>145277.79319999999</v>
      </c>
      <c r="K73" s="15">
        <v>35.764117647058825</v>
      </c>
      <c r="L73" s="15">
        <v>13.957562883729079</v>
      </c>
      <c r="M73" s="15">
        <v>7.0662764780142728</v>
      </c>
      <c r="N73" s="15">
        <v>2892.2254104356139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FRI2</v>
      </c>
      <c r="E74" s="15">
        <f>VLOOKUP(G74,NUTS_Europa!$A$2:$C$81,3,FALSE)</f>
        <v>275</v>
      </c>
      <c r="F74" s="15">
        <v>66</v>
      </c>
      <c r="G74" s="15">
        <v>69</v>
      </c>
      <c r="H74" s="15">
        <v>146832.72224366546</v>
      </c>
      <c r="I74" s="15">
        <v>1746087.381986409</v>
      </c>
      <c r="J74" s="15">
        <v>199058.85829999999</v>
      </c>
      <c r="K74" s="15">
        <v>104.70588235294117</v>
      </c>
      <c r="L74" s="15">
        <v>8.7573742025746988</v>
      </c>
      <c r="M74" s="15">
        <v>0.39392338265365812</v>
      </c>
      <c r="N74" s="15">
        <v>186.04651200000001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785407.85913538933</v>
      </c>
      <c r="I75" s="15">
        <v>1196593.6190170436</v>
      </c>
      <c r="J75" s="15">
        <v>192445.7181</v>
      </c>
      <c r="K75" s="15">
        <v>27.235294117647058</v>
      </c>
      <c r="L75" s="15">
        <v>8.4955375098812436</v>
      </c>
      <c r="M75" s="15">
        <v>1.5147545612721038</v>
      </c>
      <c r="N75" s="15">
        <v>845.53280858406924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633328.97386582196</v>
      </c>
      <c r="I76" s="15">
        <v>1684731.1353414664</v>
      </c>
      <c r="J76" s="15">
        <v>142841.86170000001</v>
      </c>
      <c r="K76" s="15">
        <v>53.518823529411769</v>
      </c>
      <c r="L76" s="15">
        <v>7.7298332631074373</v>
      </c>
      <c r="M76" s="15">
        <v>1.9065612803793595</v>
      </c>
      <c r="N76" s="15">
        <v>900.45194509486157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2216128.2216144339</v>
      </c>
      <c r="I77" s="15">
        <v>1733343.0327864871</v>
      </c>
      <c r="J77" s="15">
        <v>135416.16140000001</v>
      </c>
      <c r="K77" s="15">
        <v>65.747647058823532</v>
      </c>
      <c r="L77" s="15">
        <v>9.9756900685067009</v>
      </c>
      <c r="M77" s="15">
        <v>5.9820441279533032</v>
      </c>
      <c r="N77" s="15">
        <v>2825.2662665986036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2430914.2415192355</v>
      </c>
      <c r="I78" s="15">
        <v>1475407.9883205299</v>
      </c>
      <c r="J78" s="15">
        <v>120125.8052</v>
      </c>
      <c r="K78" s="15">
        <v>10.528823529411765</v>
      </c>
      <c r="L78" s="15">
        <v>12.861438529665101</v>
      </c>
      <c r="M78" s="15">
        <v>9.6182767791229491</v>
      </c>
      <c r="N78" s="15">
        <v>4803.0739633682033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2084060.2552546007</v>
      </c>
      <c r="I79" s="15">
        <v>1475407.9883205299</v>
      </c>
      <c r="J79" s="15">
        <v>159445.52859999999</v>
      </c>
      <c r="K79" s="15">
        <v>10.528823529411765</v>
      </c>
      <c r="L79" s="15">
        <v>12.861438529665101</v>
      </c>
      <c r="M79" s="15">
        <v>9.6182767791229491</v>
      </c>
      <c r="N79" s="15">
        <v>4803.0739633682033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2558842.5485015335</v>
      </c>
      <c r="I80" s="15">
        <v>1340587.9405508863</v>
      </c>
      <c r="J80" s="15">
        <v>145277.79319999999</v>
      </c>
      <c r="K80" s="15">
        <v>7.3529411764705879</v>
      </c>
      <c r="L80" s="15">
        <v>9.883363631209992</v>
      </c>
      <c r="M80" s="15">
        <v>8.582402418180898</v>
      </c>
      <c r="N80" s="15">
        <v>4803.0739633682033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2211988.5622368986</v>
      </c>
      <c r="I81" s="15">
        <v>1340587.9405508863</v>
      </c>
      <c r="J81" s="15">
        <v>176841.96369999999</v>
      </c>
      <c r="K81" s="15">
        <v>7.3529411764705879</v>
      </c>
      <c r="L81" s="15">
        <v>9.883363631209992</v>
      </c>
      <c r="M81" s="15">
        <v>8.582402418180898</v>
      </c>
      <c r="N81" s="15">
        <v>4803.0739633682033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2360488.3169278544</v>
      </c>
      <c r="I82" s="15">
        <v>1186131.3262447326</v>
      </c>
      <c r="J82" s="15">
        <v>127001.217</v>
      </c>
      <c r="K82" s="15">
        <v>18.099999999999998</v>
      </c>
      <c r="L82" s="15">
        <v>10.630803686816538</v>
      </c>
      <c r="M82" s="15">
        <v>4.7112670639472247</v>
      </c>
      <c r="N82" s="15">
        <v>2825.2662665986036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718644.11733548774</v>
      </c>
      <c r="I83" s="15">
        <v>1016701.7972984624</v>
      </c>
      <c r="J83" s="15">
        <v>113696.3812</v>
      </c>
      <c r="K83" s="15">
        <v>4.4117647058823533</v>
      </c>
      <c r="L83" s="15">
        <v>10.2939423221619</v>
      </c>
      <c r="M83" s="15">
        <v>1.4099665294077837</v>
      </c>
      <c r="N83" s="15">
        <v>845.53280858406924</v>
      </c>
    </row>
    <row r="84" spans="2:29" s="15" customFormat="1" x14ac:dyDescent="0.25">
      <c r="N84" s="15">
        <f>SUM(N4:N83)</f>
        <v>235537.56483392889</v>
      </c>
    </row>
    <row r="85" spans="2:29" s="15" customFormat="1" x14ac:dyDescent="0.25"/>
    <row r="86" spans="2:29" s="15" customFormat="1" x14ac:dyDescent="0.25">
      <c r="B86" s="15" t="s">
        <v>159</v>
      </c>
    </row>
    <row r="87" spans="2:29" s="15" customFormat="1" x14ac:dyDescent="0.25">
      <c r="B87" s="15" t="str">
        <f>B3</f>
        <v>nodo inicial</v>
      </c>
      <c r="C87" s="15" t="str">
        <f t="shared" ref="C87:I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">
        <v>173</v>
      </c>
      <c r="K87" s="15" t="str">
        <f>J3</f>
        <v>flow</v>
      </c>
      <c r="L87" s="15" t="str">
        <f>K3</f>
        <v>TiempoNav</v>
      </c>
      <c r="M87" s="15" t="str">
        <f>L3</f>
        <v>TiempoPort</v>
      </c>
      <c r="N87" s="15" t="str">
        <f>M3</f>
        <v>TiempoCD</v>
      </c>
      <c r="O87" s="15" t="str">
        <f>N3</f>
        <v>offer</v>
      </c>
      <c r="P87" s="15" t="str">
        <f>'29 buques 12,8 kn 30000 charter'!P86</f>
        <v>Tiempo C/D</v>
      </c>
      <c r="Q87" s="15" t="str">
        <f>'29 buques 12,8 kn 30000 charter'!Q86</f>
        <v>Tiempo total</v>
      </c>
      <c r="R87" s="15" t="str">
        <f>'29 buques 12,8 kn 30000 charter'!R86</f>
        <v>TEUs/buque</v>
      </c>
      <c r="S87" s="15" t="str">
        <f>'29 buques 12,8 kn 30000 charter'!S86</f>
        <v>Coste variable</v>
      </c>
      <c r="T87" s="15" t="str">
        <f>'29 buques 12,8 kn 30000 charter'!T86</f>
        <v>Coste fijo</v>
      </c>
      <c r="U87" s="15" t="str">
        <f>'29 buques 12,8 kn 30000 charter'!U86</f>
        <v>Coste Total</v>
      </c>
      <c r="V87" s="15" t="str">
        <f>'29 buques 12,8 kn 30000 charter'!V86</f>
        <v>Nodo inicial</v>
      </c>
      <c r="W87" s="15" t="str">
        <f>'29 buques 12,8 kn 30000 charter'!W86</f>
        <v>Puerto O</v>
      </c>
      <c r="X87" s="15" t="str">
        <f>'29 buques 12,8 kn 30000 charter'!X86</f>
        <v>Nodo final</v>
      </c>
      <c r="Y87" s="15" t="str">
        <f>'29 buques 12,8 kn 30000 charter'!Y86</f>
        <v>Puerto D</v>
      </c>
    </row>
    <row r="88" spans="2:29" s="15" customFormat="1" x14ac:dyDescent="0.25">
      <c r="B88" s="15" t="str">
        <f>VLOOKUP(F88,NUTS_Europa!$A$2:$C$81,2,FALSE)</f>
        <v>ES21</v>
      </c>
      <c r="C88" s="15">
        <f>VLOOKUP(F88,NUTS_Europa!$A$2:$C$81,3,FALSE)</f>
        <v>1063</v>
      </c>
      <c r="D88" s="15" t="str">
        <f>VLOOKUP(G88,NUTS_Europa!$A$2:$C$81,2,FALSE)</f>
        <v>ES61</v>
      </c>
      <c r="E88" s="15">
        <f>VLOOKUP(G88,NUTS_Europa!$A$2:$C$81,3,FALSE)</f>
        <v>297</v>
      </c>
      <c r="F88" s="15">
        <v>54</v>
      </c>
      <c r="G88" s="15">
        <v>57</v>
      </c>
      <c r="H88" s="15">
        <v>989829.29948564572</v>
      </c>
      <c r="I88" s="15">
        <v>9359185.8066316117</v>
      </c>
      <c r="K88" s="15">
        <v>199597.76430000001</v>
      </c>
      <c r="L88" s="15">
        <v>34.470588235294116</v>
      </c>
      <c r="M88" s="15">
        <v>7.9878843989701096</v>
      </c>
      <c r="N88" s="15">
        <v>1.5147545612721038</v>
      </c>
      <c r="O88" s="15">
        <v>845.53280858406924</v>
      </c>
    </row>
    <row r="89" spans="2:29" s="15" customFormat="1" x14ac:dyDescent="0.25">
      <c r="B89" s="15" t="str">
        <f>VLOOKUP(G89,NUTS_Europa!$A$2:$C$81,2,FALSE)</f>
        <v>ES61</v>
      </c>
      <c r="C89" s="15">
        <f>VLOOKUP(G89,NUTS_Europa!$A$2:$C$81,3,FALSE)</f>
        <v>297</v>
      </c>
      <c r="D89" s="15" t="str">
        <f>VLOOKUP(F89,NUTS_Europa!$A$2:$C$81,2,FALSE)</f>
        <v>ES52</v>
      </c>
      <c r="E89" s="15">
        <f>VLOOKUP(F89,NUTS_Europa!$A$2:$C$81,3,FALSE)</f>
        <v>1063</v>
      </c>
      <c r="F89" s="15">
        <v>56</v>
      </c>
      <c r="G89" s="15">
        <v>57</v>
      </c>
      <c r="H89" s="15">
        <v>718944.26253395027</v>
      </c>
      <c r="I89" s="15">
        <v>9359185.8066316117</v>
      </c>
      <c r="K89" s="15">
        <v>176841.96369999999</v>
      </c>
      <c r="L89" s="15">
        <v>34.470588235294116</v>
      </c>
      <c r="M89" s="15">
        <v>7.9878843989701096</v>
      </c>
      <c r="N89" s="15">
        <v>1.5147545612721038</v>
      </c>
      <c r="O89" s="15">
        <v>845.53280858406924</v>
      </c>
    </row>
    <row r="90" spans="2:29" s="15" customFormat="1" x14ac:dyDescent="0.25">
      <c r="B90" s="15" t="str">
        <f>VLOOKUP(F90,NUTS_Europa!$A$2:$C$81,2,FALSE)</f>
        <v>ES52</v>
      </c>
      <c r="C90" s="15">
        <f>VLOOKUP(F90,NUTS_Europa!$A$2:$C$81,3,FALSE)</f>
        <v>1063</v>
      </c>
      <c r="D90" s="15" t="str">
        <f>VLOOKUP(G90,NUTS_Europa!$A$2:$C$81,2,FALSE)</f>
        <v>FRH0</v>
      </c>
      <c r="E90" s="15">
        <f>VLOOKUP(G90,NUTS_Europa!$A$2:$C$81,3,FALSE)</f>
        <v>282</v>
      </c>
      <c r="F90" s="15">
        <v>56</v>
      </c>
      <c r="G90" s="15">
        <v>63</v>
      </c>
      <c r="H90" s="15">
        <v>523515.00718660181</v>
      </c>
      <c r="I90" s="15">
        <v>9778087.4281612895</v>
      </c>
      <c r="J90" s="15">
        <f>I90/29</f>
        <v>337175.42855728586</v>
      </c>
      <c r="K90" s="15">
        <v>163029.68049999999</v>
      </c>
      <c r="L90" s="15">
        <v>86.470588235294116</v>
      </c>
      <c r="M90" s="15">
        <v>8.4835419330614386</v>
      </c>
      <c r="N90" s="15">
        <v>1.5499998779810475</v>
      </c>
      <c r="O90" s="17">
        <v>732.05116425480003</v>
      </c>
      <c r="P90" s="15">
        <f>N90*(R90/O90)</f>
        <v>1.3508617572633335</v>
      </c>
      <c r="Q90" s="15">
        <f>P90+M90+L90</f>
        <v>96.304991925618893</v>
      </c>
      <c r="R90" s="15">
        <v>638</v>
      </c>
      <c r="S90" s="15">
        <f>H90*(R90/O90)</f>
        <v>456255.77950559475</v>
      </c>
      <c r="T90" s="15">
        <f>2*J90</f>
        <v>674350.85711457173</v>
      </c>
      <c r="U90" s="15">
        <f>T90+S90</f>
        <v>1130606.6366201665</v>
      </c>
      <c r="V90" s="15" t="str">
        <f>VLOOKUP(B90,NUTS_Europa!$B$2:$F$41,5,FALSE)</f>
        <v xml:space="preserve">Comunitat Valenciana </v>
      </c>
      <c r="W90" s="15" t="str">
        <f>VLOOKUP(C90,Puertos!$N$3:$O$27,2,FALSE)</f>
        <v>Barcelona</v>
      </c>
      <c r="X90" s="15" t="str">
        <f>VLOOKUP(D90,NUTS_Europa!$B$2:$F$41,5,FALSE)</f>
        <v>Bretagne</v>
      </c>
      <c r="Y90" s="15" t="str">
        <f>VLOOKUP(E90,Puertos!$N$3:$O$27,2,FALSE)</f>
        <v>Saint Nazaire</v>
      </c>
      <c r="Z90" s="15">
        <f>Q90/24</f>
        <v>4.0127079969007875</v>
      </c>
      <c r="AA90" s="15">
        <f>SUM(Q90:Q93)</f>
        <v>361.17868568900371</v>
      </c>
      <c r="AB90" s="15">
        <f>AA90/24</f>
        <v>15.049111903708488</v>
      </c>
      <c r="AC90" s="15">
        <f>AB90/7</f>
        <v>2.1498731291012123</v>
      </c>
    </row>
    <row r="91" spans="2:29" s="15" customFormat="1" x14ac:dyDescent="0.25">
      <c r="B91" s="15" t="str">
        <f>VLOOKUP(G91,NUTS_Europa!$A$2:$C$81,2,FALSE)</f>
        <v>FRH0</v>
      </c>
      <c r="C91" s="15">
        <f>VLOOKUP(G91,NUTS_Europa!$A$2:$C$81,3,FALSE)</f>
        <v>282</v>
      </c>
      <c r="D91" s="15" t="str">
        <f>VLOOKUP(F91,NUTS_Europa!$A$2:$C$81,2,FALSE)</f>
        <v>ES51</v>
      </c>
      <c r="E91" s="15">
        <f>VLOOKUP(F91,NUTS_Europa!$A$2:$C$81,3,FALSE)</f>
        <v>1064</v>
      </c>
      <c r="F91" s="15">
        <v>55</v>
      </c>
      <c r="G91" s="15">
        <v>63</v>
      </c>
      <c r="H91" s="15">
        <v>513870.01017853891</v>
      </c>
      <c r="I91" s="15">
        <v>1578605.2828953492</v>
      </c>
      <c r="J91" s="15">
        <f t="shared" ref="J91:J144" si="1">I91/29</f>
        <v>54434.664927425838</v>
      </c>
      <c r="K91" s="15">
        <v>127001.217</v>
      </c>
      <c r="L91" s="15">
        <v>73.942294117647066</v>
      </c>
      <c r="M91" s="15">
        <v>8.9911950439725725</v>
      </c>
      <c r="N91" s="15">
        <v>1.5499998779810475</v>
      </c>
      <c r="O91" s="17">
        <v>732.05116425480003</v>
      </c>
      <c r="P91" s="15">
        <f t="shared" ref="P91:P93" si="2">N91*(R91/O91)</f>
        <v>1.3508617572633335</v>
      </c>
      <c r="Q91" s="15">
        <f t="shared" ref="Q91:Q93" si="3">P91+M91+L91</f>
        <v>84.284350918882978</v>
      </c>
      <c r="R91" s="15">
        <v>638</v>
      </c>
      <c r="S91" s="15">
        <f t="shared" ref="S91:S93" si="4">H91*(R91/O91)</f>
        <v>447849.93522637943</v>
      </c>
      <c r="T91" s="15">
        <f t="shared" ref="T91:T93" si="5">2*J91</f>
        <v>108869.32985485168</v>
      </c>
      <c r="U91" s="15">
        <f t="shared" ref="U91:U93" si="6">T91+S91</f>
        <v>556719.26508123113</v>
      </c>
      <c r="V91" s="15" t="str">
        <f>VLOOKUP(B91,NUTS_Europa!$B$2:$F$41,5,FALSE)</f>
        <v>Bretagne</v>
      </c>
      <c r="W91" s="15" t="str">
        <f>VLOOKUP(C91,Puertos!$N$3:$O$27,2,FALSE)</f>
        <v>Saint Nazaire</v>
      </c>
      <c r="X91" s="15" t="str">
        <f>VLOOKUP(D91,NUTS_Europa!$B$2:$F$41,5,FALSE)</f>
        <v>Cataluña</v>
      </c>
      <c r="Y91" s="15" t="str">
        <f>VLOOKUP(E91,Puertos!$N$3:$O$27,2,FALSE)</f>
        <v>Valencia</v>
      </c>
      <c r="Z91" s="15">
        <f t="shared" ref="Z91:Z93" si="7">Q91/24</f>
        <v>3.5118479549534576</v>
      </c>
    </row>
    <row r="92" spans="2:29" s="15" customFormat="1" x14ac:dyDescent="0.25">
      <c r="B92" s="15" t="str">
        <f>VLOOKUP(F92,NUTS_Europa!$A$2:$C$81,2,FALSE)</f>
        <v>ES51</v>
      </c>
      <c r="C92" s="15">
        <f>VLOOKUP(F92,NUTS_Europa!$A$2:$C$81,3,FALSE)</f>
        <v>1064</v>
      </c>
      <c r="D92" s="15" t="str">
        <f>VLOOKUP(G92,NUTS_Europa!$A$2:$C$81,2,FALSE)</f>
        <v>FRI3</v>
      </c>
      <c r="E92" s="15">
        <f>VLOOKUP(G92,NUTS_Europa!$A$2:$C$81,3,FALSE)</f>
        <v>282</v>
      </c>
      <c r="F92" s="15">
        <v>55</v>
      </c>
      <c r="G92" s="15">
        <v>65</v>
      </c>
      <c r="H92" s="15">
        <v>649396.83837052283</v>
      </c>
      <c r="I92" s="15">
        <v>1578605.2828953492</v>
      </c>
      <c r="J92" s="15">
        <f t="shared" si="1"/>
        <v>54434.664927425838</v>
      </c>
      <c r="K92" s="15">
        <v>117768.50930000001</v>
      </c>
      <c r="L92" s="15">
        <v>73.942294117647066</v>
      </c>
      <c r="M92" s="15">
        <v>8.9911950439725725</v>
      </c>
      <c r="N92" s="15">
        <v>1.5499998779810475</v>
      </c>
      <c r="O92" s="17">
        <v>732.05116425480003</v>
      </c>
      <c r="P92" s="15">
        <f t="shared" si="2"/>
        <v>1.3508617572633335</v>
      </c>
      <c r="Q92" s="15">
        <f t="shared" si="3"/>
        <v>84.284350918882978</v>
      </c>
      <c r="R92" s="15">
        <v>638</v>
      </c>
      <c r="S92" s="15">
        <f t="shared" si="4"/>
        <v>565964.78922637948</v>
      </c>
      <c r="T92" s="15">
        <f t="shared" si="5"/>
        <v>108869.32985485168</v>
      </c>
      <c r="U92" s="15">
        <f t="shared" si="6"/>
        <v>674834.11908123118</v>
      </c>
      <c r="V92" s="15" t="str">
        <f>VLOOKUP(B92,NUTS_Europa!$B$2:$F$41,5,FALSE)</f>
        <v>Cataluña</v>
      </c>
      <c r="W92" s="15" t="str">
        <f>VLOOKUP(C92,Puertos!$N$3:$O$27,2,FALSE)</f>
        <v>Valencia</v>
      </c>
      <c r="X92" s="15" t="str">
        <f>VLOOKUP(D92,NUTS_Europa!$B$2:$F$41,5,FALSE)</f>
        <v>Poitou-Charentes</v>
      </c>
      <c r="Y92" s="15" t="str">
        <f>VLOOKUP(E92,Puertos!$N$3:$O$27,2,FALSE)</f>
        <v>Saint Nazaire</v>
      </c>
      <c r="Z92" s="15">
        <f t="shared" si="7"/>
        <v>3.5118479549534576</v>
      </c>
    </row>
    <row r="93" spans="2:29" s="15" customFormat="1" x14ac:dyDescent="0.25">
      <c r="B93" s="15" t="str">
        <f>VLOOKUP(G93,NUTS_Europa!$A$2:$C$81,2,FALSE)</f>
        <v>FRI3</v>
      </c>
      <c r="C93" s="15">
        <f>VLOOKUP(G93,NUTS_Europa!$A$2:$C$81,3,FALSE)</f>
        <v>282</v>
      </c>
      <c r="D93" s="15" t="str">
        <f>VLOOKUP(F93,NUTS_Europa!$A$2:$C$81,2,FALSE)</f>
        <v>ES21</v>
      </c>
      <c r="E93" s="15">
        <f>VLOOKUP(F93,NUTS_Europa!$A$2:$C$81,3,FALSE)</f>
        <v>1063</v>
      </c>
      <c r="F93" s="15">
        <v>54</v>
      </c>
      <c r="G93" s="15">
        <v>65</v>
      </c>
      <c r="H93" s="15">
        <v>893570.53097322444</v>
      </c>
      <c r="I93" s="15">
        <v>9778087.4281612895</v>
      </c>
      <c r="J93" s="15">
        <f t="shared" si="1"/>
        <v>337175.42855728586</v>
      </c>
      <c r="K93" s="15">
        <v>117923.68180000001</v>
      </c>
      <c r="L93" s="15">
        <v>86.470588235294116</v>
      </c>
      <c r="M93" s="15">
        <v>8.4835419330614386</v>
      </c>
      <c r="N93" s="15">
        <v>1.5499998779810475</v>
      </c>
      <c r="O93" s="17">
        <v>732.05116425480003</v>
      </c>
      <c r="P93" s="15">
        <f t="shared" si="2"/>
        <v>1.3508617572633335</v>
      </c>
      <c r="Q93" s="15">
        <f t="shared" si="3"/>
        <v>96.304991925618893</v>
      </c>
      <c r="R93" s="15">
        <v>638</v>
      </c>
      <c r="S93" s="15">
        <f t="shared" si="4"/>
        <v>778767.96950559469</v>
      </c>
      <c r="T93" s="15">
        <f t="shared" si="5"/>
        <v>674350.85711457173</v>
      </c>
      <c r="U93" s="15">
        <f t="shared" si="6"/>
        <v>1453118.8266201664</v>
      </c>
      <c r="V93" s="15" t="str">
        <f>VLOOKUP(B93,NUTS_Europa!$B$2:$F$41,5,FALSE)</f>
        <v>Poitou-Charentes</v>
      </c>
      <c r="W93" s="15" t="str">
        <f>VLOOKUP(C93,Puertos!$N$3:$O$27,2,FALSE)</f>
        <v>Saint Nazaire</v>
      </c>
      <c r="X93" s="15" t="str">
        <f>VLOOKUP(D93,NUTS_Europa!$B$2:$F$41,5,FALSE)</f>
        <v>País Vasco</v>
      </c>
      <c r="Y93" s="15" t="str">
        <f>VLOOKUP(E93,Puertos!$N$3:$O$27,2,FALSE)</f>
        <v>Barcelona</v>
      </c>
      <c r="Z93" s="15">
        <f t="shared" si="7"/>
        <v>4.0127079969007875</v>
      </c>
    </row>
    <row r="94" spans="2:29" s="15" customFormat="1" x14ac:dyDescent="0.25"/>
    <row r="95" spans="2:29" s="15" customFormat="1" x14ac:dyDescent="0.25">
      <c r="B95" s="15" t="s">
        <v>160</v>
      </c>
    </row>
    <row r="96" spans="2:29" s="15" customFormat="1" x14ac:dyDescent="0.25">
      <c r="B96" s="15" t="str">
        <f>B87</f>
        <v>nodo inicial</v>
      </c>
      <c r="C96" s="15" t="str">
        <f t="shared" ref="C96:I96" si="8">C87</f>
        <v>puerto O</v>
      </c>
      <c r="D96" s="15" t="str">
        <f t="shared" si="8"/>
        <v>nodo final</v>
      </c>
      <c r="E96" s="15" t="str">
        <f t="shared" si="8"/>
        <v>puerto D</v>
      </c>
      <c r="F96" s="15" t="str">
        <f t="shared" si="8"/>
        <v>Var1</v>
      </c>
      <c r="G96" s="15" t="str">
        <f t="shared" si="8"/>
        <v>Var2</v>
      </c>
      <c r="H96" s="15" t="str">
        <f t="shared" si="8"/>
        <v>Coste variable</v>
      </c>
      <c r="I96" s="15" t="str">
        <f t="shared" si="8"/>
        <v>Coste fijo</v>
      </c>
      <c r="K96" s="15" t="str">
        <f>K87</f>
        <v>flow</v>
      </c>
      <c r="L96" s="15" t="str">
        <f>L87</f>
        <v>TiempoNav</v>
      </c>
      <c r="M96" s="15" t="str">
        <f>M87</f>
        <v>TiempoPort</v>
      </c>
      <c r="N96" s="15" t="str">
        <f>N87</f>
        <v>TiempoCD</v>
      </c>
      <c r="O96" s="15" t="str">
        <f>O87</f>
        <v>offer</v>
      </c>
    </row>
    <row r="97" spans="2:15" s="15" customFormat="1" x14ac:dyDescent="0.25">
      <c r="B97" s="15" t="str">
        <f>VLOOKUP(F97,NUTS_Europa!$A$2:$C$81,2,FALSE)</f>
        <v>NL11</v>
      </c>
      <c r="C97" s="15">
        <f>VLOOKUP(F97,NUTS_Europa!$A$2:$C$81,3,FALSE)</f>
        <v>245</v>
      </c>
      <c r="D97" s="15" t="str">
        <f>VLOOKUP(G97,NUTS_Europa!$A$2:$C$81,2,FALSE)</f>
        <v>FRD2</v>
      </c>
      <c r="E97" s="15">
        <f>VLOOKUP(G97,NUTS_Europa!$A$2:$C$81,3,FALSE)</f>
        <v>271</v>
      </c>
      <c r="F97" s="15">
        <v>30</v>
      </c>
      <c r="G97" s="15">
        <v>60</v>
      </c>
      <c r="H97" s="15">
        <v>676314.13987834984</v>
      </c>
      <c r="I97" s="15">
        <v>10958214.668984234</v>
      </c>
      <c r="K97" s="15">
        <v>199597.76430000001</v>
      </c>
      <c r="L97" s="15">
        <v>164.52941176470588</v>
      </c>
      <c r="M97" s="15">
        <v>11.424886608896283</v>
      </c>
      <c r="N97" s="15">
        <v>0.76124337162569133</v>
      </c>
      <c r="O97" s="15">
        <v>311.57674480919997</v>
      </c>
    </row>
    <row r="98" spans="2:15" s="15" customFormat="1" x14ac:dyDescent="0.25">
      <c r="B98" s="15" t="str">
        <f>VLOOKUP(G98,NUTS_Europa!$A$2:$C$81,2,FALSE)</f>
        <v>FRD2</v>
      </c>
      <c r="C98" s="15">
        <f>VLOOKUP(G98,NUTS_Europa!$A$2:$C$81,3,FALSE)</f>
        <v>271</v>
      </c>
      <c r="D98" s="15" t="str">
        <f>VLOOKUP(F98,NUTS_Europa!$A$2:$C$81,2,FALSE)</f>
        <v>DE60</v>
      </c>
      <c r="E98" s="15">
        <f>VLOOKUP(F98,NUTS_Europa!$A$2:$C$81,3,FALSE)</f>
        <v>245</v>
      </c>
      <c r="F98" s="15">
        <v>45</v>
      </c>
      <c r="G98" s="15">
        <v>60</v>
      </c>
      <c r="H98" s="15">
        <v>673450.43801680848</v>
      </c>
      <c r="I98" s="15">
        <v>10958214.668984234</v>
      </c>
      <c r="K98" s="15">
        <v>141734.02660000001</v>
      </c>
      <c r="L98" s="15">
        <v>164.52941176470588</v>
      </c>
      <c r="M98" s="15">
        <v>11.424886608896283</v>
      </c>
      <c r="N98" s="15">
        <v>0.76124337162569133</v>
      </c>
      <c r="O98" s="15">
        <v>311.57674480919997</v>
      </c>
    </row>
    <row r="99" spans="2:15" s="15" customFormat="1" x14ac:dyDescent="0.25">
      <c r="B99" s="15" t="str">
        <f>VLOOKUP(F99,NUTS_Europa!$A$2:$C$81,2,FALSE)</f>
        <v>DE60</v>
      </c>
      <c r="C99" s="15">
        <f>VLOOKUP(F99,NUTS_Europa!$A$2:$C$81,3,FALSE)</f>
        <v>245</v>
      </c>
      <c r="D99" s="15" t="str">
        <f>VLOOKUP(G99,NUTS_Europa!$A$2:$C$81,2,FALSE)</f>
        <v>ES62</v>
      </c>
      <c r="E99" s="15">
        <f>VLOOKUP(G99,NUTS_Europa!$A$2:$C$81,3,FALSE)</f>
        <v>462</v>
      </c>
      <c r="F99" s="15">
        <v>45</v>
      </c>
      <c r="G99" s="15">
        <v>58</v>
      </c>
      <c r="H99" s="15">
        <v>2248791.0438682288</v>
      </c>
      <c r="I99" s="15">
        <v>9775859.6638977733</v>
      </c>
      <c r="K99" s="15">
        <v>114346.8514</v>
      </c>
      <c r="L99" s="15">
        <v>100.59058823529412</v>
      </c>
      <c r="M99" s="15">
        <v>10.463116266077161</v>
      </c>
      <c r="N99" s="15">
        <v>1.9356568832508829</v>
      </c>
      <c r="O99" s="15">
        <v>914.19353969713836</v>
      </c>
    </row>
    <row r="100" spans="2:15" s="15" customFormat="1" x14ac:dyDescent="0.25">
      <c r="B100" s="15" t="str">
        <f>VLOOKUP(G100,NUTS_Europa!$A$2:$C$81,2,FALSE)</f>
        <v>ES62</v>
      </c>
      <c r="C100" s="15">
        <f>VLOOKUP(G100,NUTS_Europa!$A$2:$C$81,3,FALSE)</f>
        <v>462</v>
      </c>
      <c r="D100" s="15" t="str">
        <f>VLOOKUP(F100,NUTS_Europa!$A$2:$C$81,2,FALSE)</f>
        <v>DEF0</v>
      </c>
      <c r="E100" s="15">
        <f>VLOOKUP(F100,NUTS_Europa!$A$2:$C$81,3,FALSE)</f>
        <v>245</v>
      </c>
      <c r="F100" s="15">
        <v>50</v>
      </c>
      <c r="G100" s="15">
        <v>58</v>
      </c>
      <c r="H100" s="15">
        <v>2201977.9352809568</v>
      </c>
      <c r="I100" s="15">
        <v>9775859.6638977733</v>
      </c>
      <c r="K100" s="15">
        <v>117923.68180000001</v>
      </c>
      <c r="L100" s="15">
        <v>100.59058823529412</v>
      </c>
      <c r="M100" s="15">
        <v>10.463116266077161</v>
      </c>
      <c r="N100" s="15">
        <v>1.9356568832508829</v>
      </c>
      <c r="O100" s="15">
        <v>914.19353969713836</v>
      </c>
    </row>
    <row r="101" spans="2:15" s="15" customFormat="1" x14ac:dyDescent="0.25">
      <c r="B101" s="15" t="str">
        <f>VLOOKUP(F101,NUTS_Europa!$A$2:$C$81,2,FALSE)</f>
        <v>DEF0</v>
      </c>
      <c r="C101" s="15">
        <f>VLOOKUP(F101,NUTS_Europa!$A$2:$C$81,3,FALSE)</f>
        <v>245</v>
      </c>
      <c r="D101" s="15" t="str">
        <f>VLOOKUP(G101,NUTS_Europa!$A$2:$C$81,2,FALSE)</f>
        <v>PT11</v>
      </c>
      <c r="E101" s="15">
        <f>VLOOKUP(G101,NUTS_Europa!$A$2:$C$81,3,FALSE)</f>
        <v>288</v>
      </c>
      <c r="F101" s="15">
        <v>50</v>
      </c>
      <c r="G101" s="15">
        <v>76</v>
      </c>
      <c r="H101" s="15">
        <v>1954411.5127465697</v>
      </c>
      <c r="I101" s="15">
        <v>9482633.3583584372</v>
      </c>
      <c r="K101" s="15">
        <v>114203.5226</v>
      </c>
      <c r="L101" s="15">
        <v>65.335294117647067</v>
      </c>
      <c r="M101" s="15">
        <v>10.25118275652223</v>
      </c>
      <c r="N101" s="15">
        <v>1.9065612803793595</v>
      </c>
      <c r="O101" s="15">
        <v>900.45194509486157</v>
      </c>
    </row>
    <row r="102" spans="2:15" s="15" customFormat="1" x14ac:dyDescent="0.25">
      <c r="B102" s="15" t="s">
        <v>121</v>
      </c>
      <c r="C102" s="15">
        <v>288</v>
      </c>
      <c r="D102" s="15" t="s">
        <v>111</v>
      </c>
      <c r="E102" s="15">
        <v>250</v>
      </c>
      <c r="F102" s="15">
        <v>71</v>
      </c>
      <c r="G102" s="15">
        <v>76</v>
      </c>
      <c r="H102" s="15">
        <v>633328.97386582196</v>
      </c>
      <c r="I102" s="15">
        <v>1684731.1353414664</v>
      </c>
      <c r="K102" s="15">
        <v>142841.86170000001</v>
      </c>
      <c r="L102" s="15">
        <v>53.518823529411769</v>
      </c>
      <c r="M102" s="15">
        <v>7.7298332631074373</v>
      </c>
      <c r="N102" s="15">
        <v>1.9065612803793595</v>
      </c>
      <c r="O102" s="15">
        <v>900.45194509486157</v>
      </c>
    </row>
    <row r="103" spans="2:15" s="15" customFormat="1" x14ac:dyDescent="0.25">
      <c r="B103" s="15" t="s">
        <v>111</v>
      </c>
      <c r="C103" s="15">
        <v>250</v>
      </c>
      <c r="D103" s="15" t="s">
        <v>125</v>
      </c>
      <c r="E103" s="15">
        <v>294</v>
      </c>
      <c r="F103" s="15">
        <v>71</v>
      </c>
      <c r="G103" s="15">
        <v>78</v>
      </c>
      <c r="H103" s="15">
        <v>2216128.2216144339</v>
      </c>
      <c r="I103" s="15">
        <v>1733343.0327864871</v>
      </c>
      <c r="K103" s="15">
        <v>135416.16140000001</v>
      </c>
      <c r="L103" s="15">
        <v>65.747647058823532</v>
      </c>
      <c r="M103" s="15">
        <v>9.9756900685067009</v>
      </c>
      <c r="N103" s="15">
        <v>5.9820441279533032</v>
      </c>
      <c r="O103" s="15">
        <v>2825.2662665986036</v>
      </c>
    </row>
    <row r="104" spans="2:15" s="15" customFormat="1" x14ac:dyDescent="0.25">
      <c r="B104" s="15" t="s">
        <v>125</v>
      </c>
      <c r="C104" s="15">
        <v>294</v>
      </c>
      <c r="D104" s="15" t="s">
        <v>123</v>
      </c>
      <c r="E104" s="15">
        <v>61</v>
      </c>
      <c r="F104" s="15">
        <v>77</v>
      </c>
      <c r="G104" s="15">
        <v>78</v>
      </c>
      <c r="H104" s="15">
        <v>2360488.3169278544</v>
      </c>
      <c r="I104" s="15">
        <v>1186131.3262447326</v>
      </c>
      <c r="K104" s="15">
        <v>127001.217</v>
      </c>
      <c r="L104" s="15">
        <v>18.099999999999998</v>
      </c>
      <c r="M104" s="15">
        <v>10.630803686816538</v>
      </c>
      <c r="N104" s="15">
        <v>4.7112670639472247</v>
      </c>
      <c r="O104" s="15">
        <v>2825.2662665986036</v>
      </c>
    </row>
    <row r="105" spans="2:15" s="15" customFormat="1" x14ac:dyDescent="0.25">
      <c r="B105" s="15" t="s">
        <v>123</v>
      </c>
      <c r="C105" s="15">
        <v>61</v>
      </c>
      <c r="D105" s="15" t="s">
        <v>127</v>
      </c>
      <c r="E105" s="15">
        <v>297</v>
      </c>
      <c r="F105" s="15">
        <v>77</v>
      </c>
      <c r="G105" s="15">
        <v>79</v>
      </c>
      <c r="H105" s="15">
        <v>718644.11733548774</v>
      </c>
      <c r="I105" s="15">
        <v>1016701.7972984624</v>
      </c>
      <c r="K105" s="15">
        <v>113696.3812</v>
      </c>
      <c r="L105" s="15">
        <v>4.4117647058823533</v>
      </c>
      <c r="M105" s="15">
        <v>10.2939423221619</v>
      </c>
      <c r="N105" s="15">
        <v>1.4099665294077837</v>
      </c>
      <c r="O105" s="15">
        <v>845.53280858406924</v>
      </c>
    </row>
    <row r="106" spans="2:15" s="15" customFormat="1" x14ac:dyDescent="0.25">
      <c r="B106" s="15" t="str">
        <f>VLOOKUP(G106,NUTS_Europa!$A$2:$C$81,2,FALSE)</f>
        <v>PT17</v>
      </c>
      <c r="C106" s="15">
        <f>VLOOKUP(G106,NUTS_Europa!$A$2:$C$81,3,FALSE)</f>
        <v>297</v>
      </c>
      <c r="D106" s="15" t="str">
        <f>VLOOKUP(F106,NUTS_Europa!$A$2:$C$81,2,FALSE)</f>
        <v>FRJ1</v>
      </c>
      <c r="E106" s="15">
        <f>VLOOKUP(F106,NUTS_Europa!$A$2:$C$81,3,FALSE)</f>
        <v>1064</v>
      </c>
      <c r="F106" s="15">
        <v>66</v>
      </c>
      <c r="G106" s="15">
        <v>79</v>
      </c>
      <c r="H106" s="15">
        <v>785407.85913538933</v>
      </c>
      <c r="I106" s="15">
        <v>1196593.6190170436</v>
      </c>
      <c r="K106" s="15">
        <v>192445.7181</v>
      </c>
      <c r="L106" s="15">
        <v>27.235294117647058</v>
      </c>
      <c r="M106" s="15">
        <v>8.4955375098812436</v>
      </c>
      <c r="N106" s="15">
        <v>1.5147545612721038</v>
      </c>
      <c r="O106" s="15">
        <v>845.53280858406924</v>
      </c>
    </row>
    <row r="107" spans="2:15" s="15" customFormat="1" x14ac:dyDescent="0.25">
      <c r="B107" s="15" t="str">
        <f>VLOOKUP(F107,NUTS_Europa!$A$2:$C$81,2,FALSE)</f>
        <v>FRJ1</v>
      </c>
      <c r="C107" s="15">
        <f>VLOOKUP(F107,NUTS_Europa!$A$2:$C$81,3,FALSE)</f>
        <v>1064</v>
      </c>
      <c r="D107" s="15" t="str">
        <f>VLOOKUP(G107,NUTS_Europa!$A$2:$C$81,2,FALSE)</f>
        <v>FRI2</v>
      </c>
      <c r="E107" s="15">
        <f>VLOOKUP(G107,NUTS_Europa!$A$2:$C$81,3,FALSE)</f>
        <v>275</v>
      </c>
      <c r="F107" s="15">
        <v>66</v>
      </c>
      <c r="G107" s="15">
        <v>69</v>
      </c>
      <c r="H107" s="15">
        <v>146832.72224366546</v>
      </c>
      <c r="I107" s="15">
        <v>1746087.381986409</v>
      </c>
      <c r="K107" s="15">
        <v>199058.85829999999</v>
      </c>
      <c r="L107" s="15">
        <v>104.70588235294117</v>
      </c>
      <c r="M107" s="15">
        <v>8.7573742025746988</v>
      </c>
      <c r="N107" s="15">
        <v>0.39392338265365812</v>
      </c>
      <c r="O107" s="15">
        <v>186.04651200000001</v>
      </c>
    </row>
    <row r="108" spans="2:15" s="15" customFormat="1" x14ac:dyDescent="0.25">
      <c r="B108" s="15" t="str">
        <f>VLOOKUP(G108,NUTS_Europa!$A$2:$C$81,2,FALSE)</f>
        <v>FRI2</v>
      </c>
      <c r="C108" s="15">
        <f>VLOOKUP(G108,NUTS_Europa!$A$2:$C$81,3,FALSE)</f>
        <v>275</v>
      </c>
      <c r="D108" s="15" t="str">
        <f>VLOOKUP(F108,NUTS_Europa!$A$2:$C$81,2,FALSE)</f>
        <v>DE93</v>
      </c>
      <c r="E108" s="15">
        <f>VLOOKUP(F108,NUTS_Europa!$A$2:$C$81,3,FALSE)</f>
        <v>245</v>
      </c>
      <c r="F108" s="15">
        <v>47</v>
      </c>
      <c r="G108" s="15">
        <v>69</v>
      </c>
      <c r="H108" s="15">
        <v>455123.81477413775</v>
      </c>
      <c r="I108" s="15">
        <v>11060908.160525516</v>
      </c>
      <c r="K108" s="15">
        <v>114346.8514</v>
      </c>
      <c r="L108" s="15">
        <v>70</v>
      </c>
      <c r="M108" s="15">
        <v>12.422014889960309</v>
      </c>
      <c r="N108" s="15">
        <v>0.4545482820317911</v>
      </c>
      <c r="O108" s="15">
        <v>186.04651200000001</v>
      </c>
    </row>
    <row r="109" spans="2:15" s="15" customFormat="1" x14ac:dyDescent="0.25">
      <c r="B109" s="15" t="str">
        <f>VLOOKUP(F109,NUTS_Europa!$A$2:$C$81,2,FALSE)</f>
        <v>DE93</v>
      </c>
      <c r="C109" s="15">
        <f>VLOOKUP(F109,NUTS_Europa!$A$2:$C$81,3,FALSE)</f>
        <v>245</v>
      </c>
      <c r="D109" s="15" t="str">
        <f>VLOOKUP(G109,NUTS_Europa!$A$2:$C$81,2,FALSE)</f>
        <v>FRI1</v>
      </c>
      <c r="E109" s="15">
        <f>VLOOKUP(G109,NUTS_Europa!$A$2:$C$81,3,FALSE)</f>
        <v>275</v>
      </c>
      <c r="F109" s="15">
        <v>47</v>
      </c>
      <c r="G109" s="15">
        <v>64</v>
      </c>
      <c r="H109" s="15">
        <v>487368.65204792982</v>
      </c>
      <c r="I109" s="15">
        <v>11060908.160525516</v>
      </c>
      <c r="K109" s="15">
        <v>154854.3009</v>
      </c>
      <c r="L109" s="15">
        <v>70</v>
      </c>
      <c r="M109" s="15">
        <v>12.422014889960309</v>
      </c>
      <c r="N109" s="15">
        <v>0.4545482820317911</v>
      </c>
      <c r="O109" s="15">
        <v>186.04651200000001</v>
      </c>
    </row>
    <row r="110" spans="2:15" s="15" customFormat="1" x14ac:dyDescent="0.25">
      <c r="B110" s="15" t="str">
        <f>VLOOKUP(G110,NUTS_Europa!$A$2:$C$81,2,FALSE)</f>
        <v>FRI1</v>
      </c>
      <c r="C110" s="15">
        <f>VLOOKUP(G110,NUTS_Europa!$A$2:$C$81,3,FALSE)</f>
        <v>275</v>
      </c>
      <c r="D110" s="15" t="str">
        <f>VLOOKUP(F110,NUTS_Europa!$A$2:$C$81,2,FALSE)</f>
        <v>NL11</v>
      </c>
      <c r="E110" s="15">
        <f>VLOOKUP(F110,NUTS_Europa!$A$2:$C$81,3,FALSE)</f>
        <v>245</v>
      </c>
      <c r="F110" s="15">
        <v>30</v>
      </c>
      <c r="G110" s="15">
        <v>64</v>
      </c>
      <c r="H110" s="15">
        <v>485414.41948588187</v>
      </c>
      <c r="I110" s="15">
        <v>11060908.160525516</v>
      </c>
      <c r="K110" s="15">
        <v>114346.8514</v>
      </c>
      <c r="L110" s="15">
        <v>70</v>
      </c>
      <c r="M110" s="15">
        <v>12.422014889960309</v>
      </c>
      <c r="N110" s="15">
        <v>0.4545482820317911</v>
      </c>
      <c r="O110" s="15">
        <v>186.04651200000001</v>
      </c>
    </row>
    <row r="111" spans="2:15" s="15" customFormat="1" x14ac:dyDescent="0.25"/>
    <row r="112" spans="2:15" s="15" customFormat="1" x14ac:dyDescent="0.25">
      <c r="B112" s="15" t="s">
        <v>161</v>
      </c>
    </row>
    <row r="113" spans="2:25" s="15" customFormat="1" x14ac:dyDescent="0.25">
      <c r="B113" s="15" t="str">
        <f>B3</f>
        <v>nodo inicial</v>
      </c>
      <c r="C113" s="15" t="str">
        <f t="shared" ref="C113:I113" si="9">C3</f>
        <v>puerto O</v>
      </c>
      <c r="D113" s="15" t="str">
        <f t="shared" si="9"/>
        <v>nodo final</v>
      </c>
      <c r="E113" s="15" t="str">
        <f t="shared" si="9"/>
        <v>puerto D</v>
      </c>
      <c r="F113" s="15" t="str">
        <f t="shared" si="9"/>
        <v>Var1</v>
      </c>
      <c r="G113" s="15" t="str">
        <f t="shared" si="9"/>
        <v>Var2</v>
      </c>
      <c r="H113" s="15" t="str">
        <f t="shared" si="9"/>
        <v>Coste variable</v>
      </c>
      <c r="I113" s="15" t="str">
        <f t="shared" si="9"/>
        <v>Coste fijo</v>
      </c>
      <c r="J113" s="15" t="str">
        <f>J87</f>
        <v>Coste fijo/buque</v>
      </c>
      <c r="K113" s="15" t="str">
        <f>J3</f>
        <v>flow</v>
      </c>
      <c r="L113" s="15" t="str">
        <f>K3</f>
        <v>TiempoNav</v>
      </c>
      <c r="M113" s="15" t="str">
        <f>L3</f>
        <v>TiempoPort</v>
      </c>
      <c r="N113" s="15" t="str">
        <f>M3</f>
        <v>TiempoCD</v>
      </c>
      <c r="O113" s="15" t="str">
        <f>N3</f>
        <v>offer</v>
      </c>
      <c r="P113" s="15" t="str">
        <f>P87</f>
        <v>Tiempo C/D</v>
      </c>
      <c r="Q113" s="15" t="str">
        <f t="shared" ref="Q113:Y113" si="10">Q87</f>
        <v>Tiempo total</v>
      </c>
      <c r="R113" s="15" t="str">
        <f t="shared" si="10"/>
        <v>TEUs/buque</v>
      </c>
      <c r="S113" s="15" t="str">
        <f t="shared" si="10"/>
        <v>Coste variable</v>
      </c>
      <c r="T113" s="15" t="str">
        <f t="shared" si="10"/>
        <v>Coste fijo</v>
      </c>
      <c r="U113" s="15" t="str">
        <f t="shared" si="10"/>
        <v>Coste Total</v>
      </c>
      <c r="V113" s="15" t="str">
        <f t="shared" si="10"/>
        <v>Nodo inicial</v>
      </c>
      <c r="W113" s="15" t="str">
        <f t="shared" si="10"/>
        <v>Puerto O</v>
      </c>
      <c r="X113" s="15" t="str">
        <f t="shared" si="10"/>
        <v>Nodo final</v>
      </c>
      <c r="Y113" s="15" t="str">
        <f t="shared" si="10"/>
        <v>Puerto D</v>
      </c>
    </row>
    <row r="114" spans="2:25" s="15" customFormat="1" x14ac:dyDescent="0.25">
      <c r="B114" s="15" t="str">
        <f>VLOOKUP(F114,NUTS_Europa!$A$2:$C$81,2,FALSE)</f>
        <v>FRJ1</v>
      </c>
      <c r="C114" s="15">
        <f>VLOOKUP(F114,NUTS_Europa!$A$2:$C$81,3,FALSE)</f>
        <v>1063</v>
      </c>
      <c r="D114" s="15" t="str">
        <f>VLOOKUP(G114,NUTS_Europa!$A$2:$C$81,2,FALSE)</f>
        <v>FRJ2</v>
      </c>
      <c r="E114" s="15">
        <f>VLOOKUP(G114,NUTS_Europa!$A$2:$C$81,3,FALSE)</f>
        <v>283</v>
      </c>
      <c r="F114" s="15">
        <v>26</v>
      </c>
      <c r="G114" s="15">
        <v>28</v>
      </c>
      <c r="H114" s="15">
        <v>2055989.0296441666</v>
      </c>
      <c r="I114" s="15">
        <v>9739259.5734960344</v>
      </c>
      <c r="J114" s="15">
        <f t="shared" si="1"/>
        <v>335836.53701710462</v>
      </c>
      <c r="K114" s="15">
        <v>142841.86170000001</v>
      </c>
      <c r="L114" s="15">
        <v>90.808058823529421</v>
      </c>
      <c r="M114" s="15">
        <v>5.8984444395922688</v>
      </c>
      <c r="N114" s="15">
        <v>3.7837119724897934</v>
      </c>
      <c r="O114" s="15">
        <v>2032.1852811951153</v>
      </c>
      <c r="V114" s="15" t="str">
        <f>VLOOKUP(B114,NUTS_Europa!$B$2:$F$41,5,FALSE)</f>
        <v>Languedoc-Roussillon</v>
      </c>
      <c r="W114" s="15" t="str">
        <f>VLOOKUP(C114,Puertos!$N$3:$O$27,2,FALSE)</f>
        <v>Barcelona</v>
      </c>
      <c r="X114" s="15" t="str">
        <f>VLOOKUP(D114,NUTS_Europa!$B$2:$F$41,5,FALSE)</f>
        <v>Midi-Pyrénées</v>
      </c>
      <c r="Y114" s="15" t="str">
        <f>VLOOKUP(E114,Puertos!$N$3:$O$27,2,FALSE)</f>
        <v>La Rochelle</v>
      </c>
    </row>
    <row r="115" spans="2:25" s="15" customFormat="1" x14ac:dyDescent="0.25">
      <c r="B115" s="15" t="str">
        <f>VLOOKUP(G115,NUTS_Europa!$A$2:$C$81,2,FALSE)</f>
        <v>FRJ2</v>
      </c>
      <c r="C115" s="15">
        <f>VLOOKUP(G115,NUTS_Europa!$A$2:$C$81,3,FALSE)</f>
        <v>283</v>
      </c>
      <c r="D115" s="15" t="str">
        <f>VLOOKUP(F115,NUTS_Europa!$A$2:$C$81,2,FALSE)</f>
        <v>FRF2</v>
      </c>
      <c r="E115" s="15">
        <f>VLOOKUP(F115,NUTS_Europa!$A$2:$C$81,3,FALSE)</f>
        <v>269</v>
      </c>
      <c r="F115" s="15">
        <v>27</v>
      </c>
      <c r="G115" s="15">
        <v>28</v>
      </c>
      <c r="H115" s="15">
        <v>1682598.2376796759</v>
      </c>
      <c r="I115" s="15">
        <v>1399993.752755258</v>
      </c>
      <c r="J115" s="15">
        <f t="shared" si="1"/>
        <v>48275.646646733032</v>
      </c>
      <c r="K115" s="15">
        <v>176841.96369999999</v>
      </c>
      <c r="L115" s="15">
        <v>27.235294117647058</v>
      </c>
      <c r="M115" s="15">
        <v>9.1158260778396532</v>
      </c>
      <c r="N115" s="15">
        <v>4.4459174976875824</v>
      </c>
      <c r="O115" s="15">
        <v>2032.1852811951153</v>
      </c>
      <c r="V115" s="15" t="str">
        <f>VLOOKUP(B115,NUTS_Europa!$B$2:$F$41,5,FALSE)</f>
        <v>Midi-Pyrénées</v>
      </c>
      <c r="W115" s="15" t="str">
        <f>VLOOKUP(C115,Puertos!$N$3:$O$27,2,FALSE)</f>
        <v>La Rochelle</v>
      </c>
      <c r="X115" s="15" t="str">
        <f>VLOOKUP(D115,NUTS_Europa!$B$2:$F$41,5,FALSE)</f>
        <v>Champagne-Ardenne</v>
      </c>
      <c r="Y115" s="15" t="str">
        <f>VLOOKUP(E115,Puertos!$N$3:$O$27,2,FALSE)</f>
        <v>Le Havre</v>
      </c>
    </row>
    <row r="116" spans="2:25" s="15" customFormat="1" x14ac:dyDescent="0.25">
      <c r="B116" s="15" t="str">
        <f>VLOOKUP(F116,NUTS_Europa!$A$2:$C$81,2,FALSE)</f>
        <v>FRF2</v>
      </c>
      <c r="C116" s="15">
        <f>VLOOKUP(F116,NUTS_Europa!$A$2:$C$81,3,FALSE)</f>
        <v>269</v>
      </c>
      <c r="D116" s="15" t="str">
        <f>VLOOKUP(G116,NUTS_Europa!$A$2:$C$81,2,FALSE)</f>
        <v>NL32</v>
      </c>
      <c r="E116" s="15">
        <f>VLOOKUP(G116,NUTS_Europa!$A$2:$C$81,3,FALSE)</f>
        <v>218</v>
      </c>
      <c r="F116" s="15">
        <v>27</v>
      </c>
      <c r="G116" s="15">
        <v>32</v>
      </c>
      <c r="H116" s="15">
        <v>1535635.0219168253</v>
      </c>
      <c r="I116" s="15">
        <v>1603240.7985692192</v>
      </c>
      <c r="J116" s="15">
        <f t="shared" si="1"/>
        <v>55284.165467904109</v>
      </c>
      <c r="K116" s="15">
        <v>115262.5922</v>
      </c>
      <c r="L116" s="15">
        <v>16.176470588235293</v>
      </c>
      <c r="M116" s="15">
        <v>10.348452199057732</v>
      </c>
      <c r="N116" s="15">
        <v>9.6182767791229491</v>
      </c>
      <c r="O116" s="15">
        <v>4803.0739633682033</v>
      </c>
      <c r="V116" s="15" t="str">
        <f>VLOOKUP(B116,NUTS_Europa!$B$2:$F$41,5,FALSE)</f>
        <v>Champagne-Ardenne</v>
      </c>
      <c r="W116" s="15" t="str">
        <f>VLOOKUP(C116,Puertos!$N$3:$O$27,2,FALSE)</f>
        <v>Le Havre</v>
      </c>
      <c r="X116" s="15" t="str">
        <f>VLOOKUP(D116,NUTS_Europa!$B$2:$F$41,5,FALSE)</f>
        <v>Noord-Holland</v>
      </c>
      <c r="Y116" s="15" t="str">
        <f>VLOOKUP(E116,Puertos!$N$3:$O$27,2,FALSE)</f>
        <v>Amsterdam</v>
      </c>
    </row>
    <row r="117" spans="2:25" s="15" customFormat="1" x14ac:dyDescent="0.25">
      <c r="B117" s="15" t="str">
        <f>VLOOKUP(G117,NUTS_Europa!$A$2:$C$81,2,FALSE)</f>
        <v>NL32</v>
      </c>
      <c r="C117" s="15">
        <f>VLOOKUP(G117,NUTS_Europa!$A$2:$C$81,3,FALSE)</f>
        <v>218</v>
      </c>
      <c r="D117" s="15" t="str">
        <f>VLOOKUP(F117,NUTS_Europa!$A$2:$C$81,2,FALSE)</f>
        <v>DE93</v>
      </c>
      <c r="E117" s="15">
        <f>VLOOKUP(F117,NUTS_Europa!$A$2:$C$81,3,FALSE)</f>
        <v>1069</v>
      </c>
      <c r="F117" s="15">
        <v>7</v>
      </c>
      <c r="G117" s="15">
        <v>32</v>
      </c>
      <c r="H117" s="15">
        <v>525765.00082886359</v>
      </c>
      <c r="I117" s="15">
        <v>1473203.4223548477</v>
      </c>
      <c r="J117" s="15">
        <f t="shared" si="1"/>
        <v>50800.118012236126</v>
      </c>
      <c r="K117" s="15">
        <v>199058.85829999999</v>
      </c>
      <c r="L117" s="15">
        <v>15.88058823529412</v>
      </c>
      <c r="M117" s="15">
        <v>10.118988029957336</v>
      </c>
      <c r="N117" s="15">
        <v>8.053152700177959</v>
      </c>
      <c r="O117" s="15">
        <v>4803.0739633682033</v>
      </c>
      <c r="V117" s="15" t="str">
        <f>VLOOKUP(B117,NUTS_Europa!$B$2:$F$41,5,FALSE)</f>
        <v>Noord-Holland</v>
      </c>
      <c r="W117" s="15" t="str">
        <f>VLOOKUP(C117,Puertos!$N$3:$O$27,2,FALSE)</f>
        <v>Amsterdam</v>
      </c>
      <c r="X117" s="15" t="str">
        <f>VLOOKUP(D117,NUTS_Europa!$B$2:$F$41,5,FALSE)</f>
        <v>Lüneburg</v>
      </c>
      <c r="Y117" s="15" t="str">
        <f>VLOOKUP(E117,Puertos!$N$3:$O$27,2,FALSE)</f>
        <v>Hamburgo</v>
      </c>
    </row>
    <row r="118" spans="2:25" s="15" customFormat="1" x14ac:dyDescent="0.25">
      <c r="B118" s="15" t="str">
        <f>VLOOKUP(F118,NUTS_Europa!$A$2:$C$81,2,FALSE)</f>
        <v>DE93</v>
      </c>
      <c r="C118" s="15">
        <f>VLOOKUP(F118,NUTS_Europa!$A$2:$C$81,3,FALSE)</f>
        <v>1069</v>
      </c>
      <c r="D118" s="15" t="str">
        <f>VLOOKUP(G118,NUTS_Europa!$A$2:$C$81,2,FALSE)</f>
        <v>NL12</v>
      </c>
      <c r="E118" s="15">
        <f>VLOOKUP(G118,NUTS_Europa!$A$2:$C$81,3,FALSE)</f>
        <v>218</v>
      </c>
      <c r="F118" s="15">
        <v>7</v>
      </c>
      <c r="G118" s="15">
        <v>31</v>
      </c>
      <c r="H118" s="15">
        <v>1268032.5314351821</v>
      </c>
      <c r="I118" s="15">
        <v>1473203.4223548477</v>
      </c>
      <c r="J118" s="15">
        <f t="shared" si="1"/>
        <v>50800.118012236126</v>
      </c>
      <c r="K118" s="15">
        <v>163171.4883</v>
      </c>
      <c r="L118" s="15">
        <v>15.88058823529412</v>
      </c>
      <c r="M118" s="15">
        <v>10.118988029957336</v>
      </c>
      <c r="N118" s="15">
        <v>8.053152700177959</v>
      </c>
      <c r="O118" s="15">
        <v>4803.0739633682033</v>
      </c>
      <c r="V118" s="15" t="str">
        <f>VLOOKUP(B118,NUTS_Europa!$B$2:$F$41,5,FALSE)</f>
        <v>Lüneburg</v>
      </c>
      <c r="W118" s="15" t="str">
        <f>VLOOKUP(C118,Puertos!$N$3:$O$27,2,FALSE)</f>
        <v>Hamburgo</v>
      </c>
      <c r="X118" s="15" t="str">
        <f>VLOOKUP(D118,NUTS_Europa!$B$2:$F$41,5,FALSE)</f>
        <v>Friesland (NL)</v>
      </c>
      <c r="Y118" s="15" t="str">
        <f>VLOOKUP(E118,Puertos!$N$3:$O$27,2,FALSE)</f>
        <v>Amsterdam</v>
      </c>
    </row>
    <row r="119" spans="2:25" s="15" customFormat="1" x14ac:dyDescent="0.25">
      <c r="B119" s="15" t="str">
        <f>VLOOKUP(G119,NUTS_Europa!$A$2:$C$81,2,FALSE)</f>
        <v>NL12</v>
      </c>
      <c r="C119" s="15">
        <f>VLOOKUP(G119,NUTS_Europa!$A$2:$C$81,3,FALSE)</f>
        <v>218</v>
      </c>
      <c r="D119" s="15" t="str">
        <f>VLOOKUP(F119,NUTS_Europa!$A$2:$C$81,2,FALSE)</f>
        <v>FRI2</v>
      </c>
      <c r="E119" s="15">
        <f>VLOOKUP(F119,NUTS_Europa!$A$2:$C$81,3,FALSE)</f>
        <v>269</v>
      </c>
      <c r="F119" s="15">
        <v>29</v>
      </c>
      <c r="G119" s="15">
        <v>31</v>
      </c>
      <c r="H119" s="15">
        <v>2303128.296978754</v>
      </c>
      <c r="I119" s="15">
        <v>1603240.7985692192</v>
      </c>
      <c r="J119" s="15">
        <f t="shared" si="1"/>
        <v>55284.165467904109</v>
      </c>
      <c r="K119" s="15">
        <v>154854.3009</v>
      </c>
      <c r="L119" s="15">
        <v>16.176470588235293</v>
      </c>
      <c r="M119" s="15">
        <v>10.348452199057732</v>
      </c>
      <c r="N119" s="15">
        <v>9.6182767791229491</v>
      </c>
      <c r="O119" s="15">
        <v>4803.0739633682033</v>
      </c>
      <c r="V119" s="15" t="str">
        <f>VLOOKUP(B119,NUTS_Europa!$B$2:$F$41,5,FALSE)</f>
        <v>Friesland (NL)</v>
      </c>
      <c r="W119" s="15" t="str">
        <f>VLOOKUP(C119,Puertos!$N$3:$O$27,2,FALSE)</f>
        <v>Amsterdam</v>
      </c>
      <c r="X119" s="15" t="str">
        <f>VLOOKUP(D119,NUTS_Europa!$B$2:$F$41,5,FALSE)</f>
        <v>Limousin</v>
      </c>
      <c r="Y119" s="15" t="str">
        <f>VLOOKUP(E119,Puertos!$N$3:$O$27,2,FALSE)</f>
        <v>Le Havre</v>
      </c>
    </row>
    <row r="120" spans="2:25" s="15" customFormat="1" x14ac:dyDescent="0.25">
      <c r="B120" s="15" t="str">
        <f>VLOOKUP(F120,NUTS_Europa!$A$2:$C$81,2,FALSE)</f>
        <v>FRI2</v>
      </c>
      <c r="C120" s="15">
        <f>VLOOKUP(F120,NUTS_Europa!$A$2:$C$81,3,FALSE)</f>
        <v>269</v>
      </c>
      <c r="D120" s="15" t="str">
        <f>VLOOKUP(G120,NUTS_Europa!$A$2:$C$81,2,FALSE)</f>
        <v>FRG0</v>
      </c>
      <c r="E120" s="15">
        <f>VLOOKUP(G120,NUTS_Europa!$A$2:$C$81,3,FALSE)</f>
        <v>283</v>
      </c>
      <c r="F120" s="15">
        <v>29</v>
      </c>
      <c r="G120" s="15">
        <v>62</v>
      </c>
      <c r="H120" s="15">
        <v>1218321.1239672774</v>
      </c>
      <c r="I120" s="15">
        <v>1399993.752755258</v>
      </c>
      <c r="J120" s="15">
        <f t="shared" si="1"/>
        <v>48275.646646733032</v>
      </c>
      <c r="K120" s="15">
        <v>118487.9544</v>
      </c>
      <c r="L120" s="15">
        <v>27.235294117647058</v>
      </c>
      <c r="M120" s="15">
        <v>9.1158260778396532</v>
      </c>
      <c r="N120" s="15">
        <v>4.4459174976875824</v>
      </c>
      <c r="O120" s="15">
        <v>2032.1852811951153</v>
      </c>
      <c r="V120" s="15" t="str">
        <f>VLOOKUP(B120,NUTS_Europa!$B$2:$F$41,5,FALSE)</f>
        <v>Limousin</v>
      </c>
      <c r="W120" s="15" t="str">
        <f>VLOOKUP(C120,Puertos!$N$3:$O$27,2,FALSE)</f>
        <v>Le Havre</v>
      </c>
      <c r="X120" s="15" t="str">
        <f>VLOOKUP(D120,NUTS_Europa!$B$2:$F$41,5,FALSE)</f>
        <v>Pays de la Loire</v>
      </c>
      <c r="Y120" s="15" t="str">
        <f>VLOOKUP(E120,Puertos!$N$3:$O$27,2,FALSE)</f>
        <v>La Rochelle</v>
      </c>
    </row>
    <row r="121" spans="2:25" s="15" customFormat="1" x14ac:dyDescent="0.25">
      <c r="B121" s="15" t="str">
        <f>VLOOKUP(G121,NUTS_Europa!$A$2:$C$81,2,FALSE)</f>
        <v>FRG0</v>
      </c>
      <c r="C121" s="15">
        <f>VLOOKUP(G121,NUTS_Europa!$A$2:$C$81,3,FALSE)</f>
        <v>283</v>
      </c>
      <c r="D121" s="15" t="str">
        <f>VLOOKUP(F121,NUTS_Europa!$A$2:$C$81,2,FALSE)</f>
        <v>FRD1</v>
      </c>
      <c r="E121" s="15">
        <f>VLOOKUP(F121,NUTS_Europa!$A$2:$C$81,3,FALSE)</f>
        <v>269</v>
      </c>
      <c r="F121" s="15">
        <v>59</v>
      </c>
      <c r="G121" s="15">
        <v>62</v>
      </c>
      <c r="H121" s="15">
        <v>1004860.3820305426</v>
      </c>
      <c r="I121" s="15">
        <v>1399993.752755258</v>
      </c>
      <c r="J121" s="15">
        <f t="shared" si="1"/>
        <v>48275.646646733032</v>
      </c>
      <c r="K121" s="15">
        <v>159445.52859999999</v>
      </c>
      <c r="L121" s="15">
        <v>27.235294117647058</v>
      </c>
      <c r="M121" s="15">
        <v>9.1158260778396532</v>
      </c>
      <c r="N121" s="15">
        <v>4.4459174976875824</v>
      </c>
      <c r="O121" s="15">
        <v>2032.1852811951153</v>
      </c>
      <c r="V121" s="15" t="str">
        <f>VLOOKUP(B121,NUTS_Europa!$B$2:$F$41,5,FALSE)</f>
        <v>Pays de la Loire</v>
      </c>
      <c r="W121" s="15" t="str">
        <f>VLOOKUP(C121,Puertos!$N$3:$O$27,2,FALSE)</f>
        <v>La Rochelle</v>
      </c>
      <c r="X121" s="15" t="str">
        <f>VLOOKUP(D121,NUTS_Europa!$B$2:$F$41,5,FALSE)</f>
        <v xml:space="preserve">Basse-Normandie </v>
      </c>
      <c r="Y121" s="15" t="str">
        <f>VLOOKUP(E121,Puertos!$N$3:$O$27,2,FALSE)</f>
        <v>Le Havre</v>
      </c>
    </row>
    <row r="122" spans="2:25" s="15" customFormat="1" x14ac:dyDescent="0.25">
      <c r="B122" s="15" t="str">
        <f>VLOOKUP(F122,NUTS_Europa!$A$2:$C$81,2,FALSE)</f>
        <v>FRD1</v>
      </c>
      <c r="C122" s="15">
        <f>VLOOKUP(F122,NUTS_Europa!$A$2:$C$81,3,FALSE)</f>
        <v>269</v>
      </c>
      <c r="D122" s="15" t="str">
        <f>VLOOKUP(G122,NUTS_Europa!$A$2:$C$81,2,FALSE)</f>
        <v>FRJ2</v>
      </c>
      <c r="E122" s="15">
        <f>VLOOKUP(G122,NUTS_Europa!$A$2:$C$81,3,FALSE)</f>
        <v>163</v>
      </c>
      <c r="F122" s="15">
        <v>59</v>
      </c>
      <c r="G122" s="15">
        <v>68</v>
      </c>
      <c r="H122" s="15">
        <v>2627097.7828859161</v>
      </c>
      <c r="I122" s="15">
        <v>1558193.8110212283</v>
      </c>
      <c r="J122" s="15">
        <f t="shared" si="1"/>
        <v>53730.821069697529</v>
      </c>
      <c r="K122" s="15">
        <v>145277.79319999999</v>
      </c>
      <c r="L122" s="15">
        <v>35.764117647058825</v>
      </c>
      <c r="M122" s="15">
        <v>13.957562883729079</v>
      </c>
      <c r="N122" s="15">
        <v>7.0662764780142728</v>
      </c>
      <c r="O122" s="15">
        <v>2892.2254104356139</v>
      </c>
      <c r="V122" s="15" t="str">
        <f>VLOOKUP(B122,NUTS_Europa!$B$2:$F$41,5,FALSE)</f>
        <v xml:space="preserve">Basse-Normandie </v>
      </c>
      <c r="W122" s="15" t="str">
        <f>VLOOKUP(C122,Puertos!$N$3:$O$27,2,FALSE)</f>
        <v>Le Havre</v>
      </c>
      <c r="X122" s="15" t="str">
        <f>VLOOKUP(D122,NUTS_Europa!$B$2:$F$41,5,FALSE)</f>
        <v>Midi-Pyrénées</v>
      </c>
      <c r="Y122" s="15" t="str">
        <f>VLOOKUP(E122,Puertos!$N$3:$O$27,2,FALSE)</f>
        <v>Bilbao</v>
      </c>
    </row>
    <row r="123" spans="2:25" s="15" customFormat="1" x14ac:dyDescent="0.25">
      <c r="B123" s="15" t="str">
        <f>VLOOKUP(G123,NUTS_Europa!$A$2:$C$81,2,FALSE)</f>
        <v>FRJ2</v>
      </c>
      <c r="C123" s="15">
        <f>VLOOKUP(G123,NUTS_Europa!$A$2:$C$81,3,FALSE)</f>
        <v>163</v>
      </c>
      <c r="D123" s="15" t="str">
        <f>VLOOKUP(F123,NUTS_Europa!$A$2:$C$81,2,FALSE)</f>
        <v>DE50</v>
      </c>
      <c r="E123" s="15">
        <f>VLOOKUP(F123,NUTS_Europa!$A$2:$C$81,3,FALSE)</f>
        <v>1069</v>
      </c>
      <c r="F123" s="15">
        <v>44</v>
      </c>
      <c r="G123" s="15">
        <v>68</v>
      </c>
      <c r="H123" s="15">
        <v>2545273.4775851262</v>
      </c>
      <c r="I123" s="15">
        <v>1603565.4279717421</v>
      </c>
      <c r="J123" s="15">
        <f t="shared" si="1"/>
        <v>55295.359585232487</v>
      </c>
      <c r="K123" s="15">
        <v>122072.6309</v>
      </c>
      <c r="L123" s="15">
        <v>61.65</v>
      </c>
      <c r="M123" s="15">
        <v>13.728098714628681</v>
      </c>
      <c r="N123" s="15">
        <v>6.1238192795340431</v>
      </c>
      <c r="O123" s="15">
        <v>2892.2254104356139</v>
      </c>
      <c r="V123" s="15" t="str">
        <f>VLOOKUP(B123,NUTS_Europa!$B$2:$F$41,5,FALSE)</f>
        <v>Midi-Pyrénées</v>
      </c>
      <c r="W123" s="15" t="str">
        <f>VLOOKUP(C123,Puertos!$N$3:$O$27,2,FALSE)</f>
        <v>Bilbao</v>
      </c>
      <c r="X123" s="15" t="str">
        <f>VLOOKUP(D123,NUTS_Europa!$B$2:$F$41,5,FALSE)</f>
        <v>Bremen</v>
      </c>
      <c r="Y123" s="15" t="str">
        <f>VLOOKUP(E123,Puertos!$N$3:$O$27,2,FALSE)</f>
        <v>Hamburgo</v>
      </c>
    </row>
    <row r="124" spans="2:25" s="15" customFormat="1" x14ac:dyDescent="0.25">
      <c r="B124" s="15" t="str">
        <f>VLOOKUP(F124,NUTS_Europa!$A$2:$C$81,2,FALSE)</f>
        <v>DE50</v>
      </c>
      <c r="C124" s="15">
        <f>VLOOKUP(F124,NUTS_Europa!$A$2:$C$81,3,FALSE)</f>
        <v>1069</v>
      </c>
      <c r="D124" s="15" t="str">
        <f>VLOOKUP(G124,NUTS_Europa!$A$2:$C$81,2,FALSE)</f>
        <v>ES12</v>
      </c>
      <c r="E124" s="15">
        <f>VLOOKUP(G124,NUTS_Europa!$A$2:$C$81,3,FALSE)</f>
        <v>163</v>
      </c>
      <c r="F124" s="15">
        <v>44</v>
      </c>
      <c r="G124" s="15">
        <v>52</v>
      </c>
      <c r="H124" s="15">
        <v>1584508.01071793</v>
      </c>
      <c r="I124" s="15">
        <v>1603565.4279717421</v>
      </c>
      <c r="J124" s="15">
        <f t="shared" si="1"/>
        <v>55295.359585232487</v>
      </c>
      <c r="K124" s="15">
        <v>120125.8052</v>
      </c>
      <c r="L124" s="15">
        <v>61.65</v>
      </c>
      <c r="M124" s="15">
        <v>13.728098714628681</v>
      </c>
      <c r="N124" s="15">
        <v>6.1238192795340431</v>
      </c>
      <c r="O124" s="15">
        <v>2892.2254104356139</v>
      </c>
      <c r="V124" s="15" t="str">
        <f>VLOOKUP(B124,NUTS_Europa!$B$2:$F$41,5,FALSE)</f>
        <v>Bremen</v>
      </c>
      <c r="W124" s="15" t="str">
        <f>VLOOKUP(C124,Puertos!$N$3:$O$27,2,FALSE)</f>
        <v>Hamburgo</v>
      </c>
      <c r="X124" s="15" t="str">
        <f>VLOOKUP(D124,NUTS_Europa!$B$2:$F$41,5,FALSE)</f>
        <v>Principado de Asturias</v>
      </c>
      <c r="Y124" s="15" t="str">
        <f>VLOOKUP(E124,Puertos!$N$3:$O$27,2,FALSE)</f>
        <v>Bilbao</v>
      </c>
    </row>
    <row r="125" spans="2:25" s="15" customFormat="1" x14ac:dyDescent="0.25">
      <c r="B125" s="15" t="str">
        <f>VLOOKUP(G125,NUTS_Europa!$A$2:$C$81,2,FALSE)</f>
        <v>ES12</v>
      </c>
      <c r="C125" s="15">
        <f>VLOOKUP(G125,NUTS_Europa!$A$2:$C$81,3,FALSE)</f>
        <v>163</v>
      </c>
      <c r="D125" s="15" t="str">
        <f>VLOOKUP(F125,NUTS_Europa!$A$2:$C$81,2,FALSE)</f>
        <v>BE23</v>
      </c>
      <c r="E125" s="15">
        <f>VLOOKUP(F125,NUTS_Europa!$A$2:$C$81,3,FALSE)</f>
        <v>220</v>
      </c>
      <c r="F125" s="15">
        <v>42</v>
      </c>
      <c r="G125" s="15">
        <v>52</v>
      </c>
      <c r="H125" s="15">
        <v>1436722.1017367132</v>
      </c>
      <c r="I125" s="15">
        <v>1405282.2090989642</v>
      </c>
      <c r="J125" s="15">
        <f t="shared" si="1"/>
        <v>48458.007210309108</v>
      </c>
      <c r="K125" s="15">
        <v>137713.6226</v>
      </c>
      <c r="L125" s="15">
        <v>42.941176470588232</v>
      </c>
      <c r="M125" s="15">
        <v>13.492474315881337</v>
      </c>
      <c r="N125" s="15">
        <v>6.4425129941318824</v>
      </c>
      <c r="O125" s="15">
        <v>2892.2254104356139</v>
      </c>
      <c r="V125" s="15" t="str">
        <f>VLOOKUP(B125,NUTS_Europa!$B$2:$F$41,5,FALSE)</f>
        <v>Principado de Asturias</v>
      </c>
      <c r="W125" s="15" t="str">
        <f>VLOOKUP(C125,Puertos!$N$3:$O$27,2,FALSE)</f>
        <v>Bilbao</v>
      </c>
      <c r="X125" s="15" t="str">
        <f>VLOOKUP(D125,NUTS_Europa!$B$2:$F$41,5,FALSE)</f>
        <v>Prov. Oost-Vlaanderen</v>
      </c>
      <c r="Y125" s="15" t="str">
        <f>VLOOKUP(E125,Puertos!$N$3:$O$27,2,FALSE)</f>
        <v>Zeebrugge</v>
      </c>
    </row>
    <row r="126" spans="2:25" s="15" customFormat="1" x14ac:dyDescent="0.25">
      <c r="B126" s="15" t="str">
        <f>VLOOKUP(F126,NUTS_Europa!$A$2:$C$81,2,FALSE)</f>
        <v>BE23</v>
      </c>
      <c r="C126" s="15">
        <f>VLOOKUP(F126,NUTS_Europa!$A$2:$C$81,3,FALSE)</f>
        <v>220</v>
      </c>
      <c r="D126" s="15" t="str">
        <f>VLOOKUP(G126,NUTS_Europa!$A$2:$C$81,2,FALSE)</f>
        <v>NL11</v>
      </c>
      <c r="E126" s="15">
        <f>VLOOKUP(G126,NUTS_Europa!$A$2:$C$81,3,FALSE)</f>
        <v>218</v>
      </c>
      <c r="F126" s="15">
        <v>42</v>
      </c>
      <c r="G126" s="15">
        <v>70</v>
      </c>
      <c r="H126" s="15">
        <v>1680355.997834922</v>
      </c>
      <c r="I126" s="15">
        <v>1340587.9405508863</v>
      </c>
      <c r="J126" s="15">
        <f t="shared" si="1"/>
        <v>46227.170363823665</v>
      </c>
      <c r="K126" s="15">
        <v>117061.7148</v>
      </c>
      <c r="L126" s="15">
        <v>7.3529411764705879</v>
      </c>
      <c r="M126" s="15">
        <v>9.883363631209992</v>
      </c>
      <c r="N126" s="15">
        <v>8.582402418180898</v>
      </c>
      <c r="O126" s="15">
        <v>4803.0739633682033</v>
      </c>
      <c r="V126" s="15" t="str">
        <f>VLOOKUP(B126,NUTS_Europa!$B$2:$F$41,5,FALSE)</f>
        <v>Prov. Oost-Vlaanderen</v>
      </c>
      <c r="W126" s="15" t="str">
        <f>VLOOKUP(C126,Puertos!$N$3:$O$27,2,FALSE)</f>
        <v>Zeebrugge</v>
      </c>
      <c r="X126" s="15" t="str">
        <f>VLOOKUP(D126,NUTS_Europa!$B$2:$F$41,5,FALSE)</f>
        <v>Groningen</v>
      </c>
      <c r="Y126" s="15" t="str">
        <f>VLOOKUP(E126,Puertos!$N$3:$O$27,2,FALSE)</f>
        <v>Amsterdam</v>
      </c>
    </row>
    <row r="127" spans="2:25" s="15" customFormat="1" x14ac:dyDescent="0.25">
      <c r="B127" s="15" t="str">
        <f>VLOOKUP(G127,NUTS_Europa!$A$2:$C$81,2,FALSE)</f>
        <v>NL11</v>
      </c>
      <c r="C127" s="15">
        <f>VLOOKUP(G127,NUTS_Europa!$A$2:$C$81,3,FALSE)</f>
        <v>218</v>
      </c>
      <c r="D127" s="15" t="str">
        <f>VLOOKUP(F127,NUTS_Europa!$A$2:$C$81,2,FALSE)</f>
        <v>BE25</v>
      </c>
      <c r="E127" s="15">
        <f>VLOOKUP(F127,NUTS_Europa!$A$2:$C$81,3,FALSE)</f>
        <v>220</v>
      </c>
      <c r="F127" s="15">
        <v>43</v>
      </c>
      <c r="G127" s="15">
        <v>70</v>
      </c>
      <c r="H127" s="15">
        <v>1498730.6377545313</v>
      </c>
      <c r="I127" s="15">
        <v>1340587.9405508863</v>
      </c>
      <c r="J127" s="15">
        <f t="shared" si="1"/>
        <v>46227.170363823665</v>
      </c>
      <c r="K127" s="15">
        <v>156784.57750000001</v>
      </c>
      <c r="L127" s="15">
        <v>7.3529411764705879</v>
      </c>
      <c r="M127" s="15">
        <v>9.883363631209992</v>
      </c>
      <c r="N127" s="15">
        <v>8.582402418180898</v>
      </c>
      <c r="O127" s="15">
        <v>4803.0739633682033</v>
      </c>
      <c r="V127" s="15" t="str">
        <f>VLOOKUP(B127,NUTS_Europa!$B$2:$F$41,5,FALSE)</f>
        <v>Groningen</v>
      </c>
      <c r="W127" s="15" t="str">
        <f>VLOOKUP(C127,Puertos!$N$3:$O$27,2,FALSE)</f>
        <v>Amsterdam</v>
      </c>
      <c r="X127" s="15" t="str">
        <f>VLOOKUP(D127,NUTS_Europa!$B$2:$F$41,5,FALSE)</f>
        <v>Prov. West-Vlaanderen</v>
      </c>
      <c r="Y127" s="15" t="str">
        <f>VLOOKUP(E127,Puertos!$N$3:$O$27,2,FALSE)</f>
        <v>Zeebrugge</v>
      </c>
    </row>
    <row r="128" spans="2:25" s="15" customFormat="1" x14ac:dyDescent="0.25">
      <c r="B128" s="15" t="str">
        <f>VLOOKUP(F128,NUTS_Europa!$A$2:$C$81,2,FALSE)</f>
        <v>BE25</v>
      </c>
      <c r="C128" s="15">
        <f>VLOOKUP(F128,NUTS_Europa!$A$2:$C$81,3,FALSE)</f>
        <v>220</v>
      </c>
      <c r="D128" s="15" t="str">
        <f>VLOOKUP(G128,NUTS_Europa!$A$2:$C$81,2,FALSE)</f>
        <v>PT18</v>
      </c>
      <c r="E128" s="15">
        <f>VLOOKUP(G128,NUTS_Europa!$A$2:$C$81,3,FALSE)</f>
        <v>61</v>
      </c>
      <c r="F128" s="15">
        <v>43</v>
      </c>
      <c r="G128" s="15">
        <v>80</v>
      </c>
      <c r="H128" s="15">
        <v>11583968.343997588</v>
      </c>
      <c r="I128" s="15">
        <v>1561238.9069218971</v>
      </c>
      <c r="J128" s="15">
        <f t="shared" si="1"/>
        <v>53835.824376617144</v>
      </c>
      <c r="K128" s="15">
        <v>117768.50930000001</v>
      </c>
      <c r="L128" s="15">
        <v>79.627647058823527</v>
      </c>
      <c r="M128" s="15">
        <v>10.749603983209159</v>
      </c>
      <c r="N128" s="15">
        <v>30.894743879086619</v>
      </c>
      <c r="O128" s="15">
        <v>17378.684486844912</v>
      </c>
      <c r="V128" s="15" t="str">
        <f>VLOOKUP(B128,NUTS_Europa!$B$2:$F$41,5,FALSE)</f>
        <v>Prov. West-Vlaanderen</v>
      </c>
      <c r="W128" s="15" t="str">
        <f>VLOOKUP(C128,Puertos!$N$3:$O$27,2,FALSE)</f>
        <v>Zeebrugge</v>
      </c>
      <c r="X128" s="15" t="str">
        <f>VLOOKUP(D128,NUTS_Europa!$B$2:$F$41,5,FALSE)</f>
        <v>Alentejo</v>
      </c>
      <c r="Y128" s="15" t="str">
        <f>VLOOKUP(E128,Puertos!$N$3:$O$27,2,FALSE)</f>
        <v>Algeciras</v>
      </c>
    </row>
    <row r="129" spans="2:29" s="15" customFormat="1" x14ac:dyDescent="0.25">
      <c r="B129" s="15" t="str">
        <f>VLOOKUP(G129,NUTS_Europa!$A$2:$C$81,2,FALSE)</f>
        <v>PT18</v>
      </c>
      <c r="C129" s="15">
        <f>VLOOKUP(G129,NUTS_Europa!$A$2:$C$81,3,FALSE)</f>
        <v>61</v>
      </c>
      <c r="D129" s="15" t="str">
        <f>VLOOKUP(F129,NUTS_Europa!$A$2:$C$81,2,FALSE)</f>
        <v>DE60</v>
      </c>
      <c r="E129" s="15">
        <f>VLOOKUP(F129,NUTS_Europa!$A$2:$C$81,3,FALSE)</f>
        <v>1069</v>
      </c>
      <c r="F129" s="15">
        <v>5</v>
      </c>
      <c r="G129" s="15">
        <v>80</v>
      </c>
      <c r="H129" s="15">
        <v>10806526.643187892</v>
      </c>
      <c r="I129" s="15">
        <v>1761622.6959929939</v>
      </c>
      <c r="J129" s="15">
        <f t="shared" si="1"/>
        <v>60745.610206654965</v>
      </c>
      <c r="K129" s="15">
        <v>118487.9544</v>
      </c>
      <c r="L129" s="15">
        <v>98.398823529411757</v>
      </c>
      <c r="M129" s="15">
        <v>10.985228381956503</v>
      </c>
      <c r="N129" s="15">
        <v>28.979790261034321</v>
      </c>
      <c r="O129" s="15">
        <v>17378.684486844912</v>
      </c>
      <c r="V129" s="15" t="str">
        <f>VLOOKUP(B129,NUTS_Europa!$B$2:$F$41,5,FALSE)</f>
        <v>Alentejo</v>
      </c>
      <c r="W129" s="15" t="str">
        <f>VLOOKUP(C129,Puertos!$N$3:$O$27,2,FALSE)</f>
        <v>Algeciras</v>
      </c>
      <c r="X129" s="15" t="str">
        <f>VLOOKUP(D129,NUTS_Europa!$B$2:$F$41,5,FALSE)</f>
        <v>Hamburg</v>
      </c>
      <c r="Y129" s="15" t="str">
        <f>VLOOKUP(E129,Puertos!$N$3:$O$27,2,FALSE)</f>
        <v>Hamburgo</v>
      </c>
    </row>
    <row r="130" spans="2:29" s="15" customFormat="1" x14ac:dyDescent="0.25">
      <c r="B130" s="15" t="str">
        <f>VLOOKUP(F130,NUTS_Europa!$A$2:$C$81,2,FALSE)</f>
        <v>DE60</v>
      </c>
      <c r="C130" s="15">
        <f>VLOOKUP(F130,NUTS_Europa!$A$2:$C$81,3,FALSE)</f>
        <v>1069</v>
      </c>
      <c r="D130" s="15" t="str">
        <f>VLOOKUP(G130,NUTS_Europa!$A$2:$C$81,2,FALSE)</f>
        <v>FRD2</v>
      </c>
      <c r="E130" s="15">
        <f>VLOOKUP(G130,NUTS_Europa!$A$2:$C$81,3,FALSE)</f>
        <v>269</v>
      </c>
      <c r="F130" s="15">
        <v>5</v>
      </c>
      <c r="G130" s="15">
        <v>20</v>
      </c>
      <c r="H130" s="15">
        <v>1912015.5757098368</v>
      </c>
      <c r="I130" s="15">
        <v>1528512.6355292108</v>
      </c>
      <c r="J130" s="15">
        <f t="shared" si="1"/>
        <v>52707.332259627961</v>
      </c>
      <c r="K130" s="15">
        <v>145277.79319999999</v>
      </c>
      <c r="L130" s="15">
        <v>30.65</v>
      </c>
      <c r="M130" s="15">
        <v>11.896552097012099</v>
      </c>
      <c r="N130" s="15">
        <v>30.233619618668261</v>
      </c>
      <c r="O130" s="15">
        <v>14279.069796</v>
      </c>
      <c r="V130" s="15" t="str">
        <f>VLOOKUP(B130,NUTS_Europa!$B$2:$F$41,5,FALSE)</f>
        <v>Hamburg</v>
      </c>
      <c r="W130" s="15" t="str">
        <f>VLOOKUP(C130,Puertos!$N$3:$O$27,2,FALSE)</f>
        <v>Hamburgo</v>
      </c>
      <c r="X130" s="15" t="str">
        <f>VLOOKUP(D130,NUTS_Europa!$B$2:$F$41,5,FALSE)</f>
        <v xml:space="preserve">Haute-Normandie </v>
      </c>
      <c r="Y130" s="15" t="str">
        <f>VLOOKUP(E130,Puertos!$N$3:$O$27,2,FALSE)</f>
        <v>Le Havre</v>
      </c>
    </row>
    <row r="131" spans="2:29" s="15" customFormat="1" x14ac:dyDescent="0.25">
      <c r="B131" s="15" t="str">
        <f>VLOOKUP(F131,NUTS_Europa!$A$2:$C$81,2,FALSE)</f>
        <v>FRD2</v>
      </c>
      <c r="C131" s="15">
        <f>VLOOKUP(F131,NUTS_Europa!$A$2:$C$81,3,FALSE)</f>
        <v>269</v>
      </c>
      <c r="D131" s="15" t="str">
        <f>VLOOKUP(G131,NUTS_Europa!$A$2:$C$81,2,FALSE)</f>
        <v>FRI1</v>
      </c>
      <c r="E131" s="15">
        <f>VLOOKUP(G131,NUTS_Europa!$A$2:$C$81,3,FALSE)</f>
        <v>283</v>
      </c>
      <c r="F131" s="15">
        <v>20</v>
      </c>
      <c r="G131" s="15">
        <v>24</v>
      </c>
      <c r="H131" s="15">
        <v>801539.02533580258</v>
      </c>
      <c r="I131" s="15">
        <v>1399993.752755258</v>
      </c>
      <c r="J131" s="15">
        <f t="shared" si="1"/>
        <v>48275.646646733032</v>
      </c>
      <c r="K131" s="15">
        <v>114346.8514</v>
      </c>
      <c r="L131" s="15">
        <v>27.235294117647058</v>
      </c>
      <c r="M131" s="15">
        <v>9.1158260778396532</v>
      </c>
      <c r="N131" s="15">
        <v>4.4459174976875824</v>
      </c>
      <c r="O131" s="15">
        <v>2032.1852811951153</v>
      </c>
      <c r="V131" s="15" t="str">
        <f>VLOOKUP(B131,NUTS_Europa!$B$2:$F$41,5,FALSE)</f>
        <v xml:space="preserve">Haute-Normandie </v>
      </c>
      <c r="W131" s="15" t="str">
        <f>VLOOKUP(C131,Puertos!$N$3:$O$27,2,FALSE)</f>
        <v>Le Havre</v>
      </c>
      <c r="X131" s="15" t="str">
        <f>VLOOKUP(D131,NUTS_Europa!$B$2:$F$41,5,FALSE)</f>
        <v>Aquitaine</v>
      </c>
      <c r="Y131" s="15" t="str">
        <f>VLOOKUP(E131,Puertos!$N$3:$O$27,2,FALSE)</f>
        <v>La Rochelle</v>
      </c>
    </row>
    <row r="132" spans="2:29" s="15" customFormat="1" x14ac:dyDescent="0.25">
      <c r="B132" s="15" t="str">
        <f>VLOOKUP(G132,NUTS_Europa!$A$2:$C$81,2,FALSE)</f>
        <v>FRI1</v>
      </c>
      <c r="C132" s="15">
        <f>VLOOKUP(G132,NUTS_Europa!$A$2:$C$81,3,FALSE)</f>
        <v>283</v>
      </c>
      <c r="D132" s="15" t="str">
        <f>VLOOKUP(F132,NUTS_Europa!$A$2:$C$81,2,FALSE)</f>
        <v>FRE1</v>
      </c>
      <c r="E132" s="15">
        <f>VLOOKUP(F132,NUTS_Europa!$A$2:$C$81,3,FALSE)</f>
        <v>220</v>
      </c>
      <c r="F132" s="15">
        <v>21</v>
      </c>
      <c r="G132" s="15">
        <v>24</v>
      </c>
      <c r="H132" s="15">
        <v>913234.69222615822</v>
      </c>
      <c r="I132" s="15">
        <v>1249679.3163876627</v>
      </c>
      <c r="J132" s="15">
        <f t="shared" si="1"/>
        <v>43092.390220264228</v>
      </c>
      <c r="K132" s="15">
        <v>123840.01519999999</v>
      </c>
      <c r="L132" s="15">
        <v>35.411176470588238</v>
      </c>
      <c r="M132" s="15">
        <v>8.650737509991913</v>
      </c>
      <c r="N132" s="15">
        <v>4.0076380446687878</v>
      </c>
      <c r="O132" s="15">
        <v>2032.1852811951153</v>
      </c>
      <c r="V132" s="15" t="str">
        <f>VLOOKUP(B132,NUTS_Europa!$B$2:$F$41,5,FALSE)</f>
        <v>Aquitaine</v>
      </c>
      <c r="W132" s="15" t="str">
        <f>VLOOKUP(C132,Puertos!$N$3:$O$27,2,FALSE)</f>
        <v>La Rochelle</v>
      </c>
      <c r="X132" s="15" t="str">
        <f>VLOOKUP(D132,NUTS_Europa!$B$2:$F$41,5,FALSE)</f>
        <v>Nord-Pas de Calais</v>
      </c>
      <c r="Y132" s="15" t="str">
        <f>VLOOKUP(E132,Puertos!$N$3:$O$27,2,FALSE)</f>
        <v>Zeebrugge</v>
      </c>
    </row>
    <row r="133" spans="2:29" s="15" customFormat="1" x14ac:dyDescent="0.25">
      <c r="B133" s="15" t="str">
        <f>VLOOKUP(F133,NUTS_Europa!$A$2:$C$81,2,FALSE)</f>
        <v>FRE1</v>
      </c>
      <c r="C133" s="15">
        <f>VLOOKUP(F133,NUTS_Europa!$A$2:$C$81,3,FALSE)</f>
        <v>220</v>
      </c>
      <c r="D133" s="15" t="str">
        <f>VLOOKUP(G133,NUTS_Europa!$A$2:$C$81,2,FALSE)</f>
        <v>FRI3</v>
      </c>
      <c r="E133" s="15">
        <f>VLOOKUP(G133,NUTS_Europa!$A$2:$C$81,3,FALSE)</f>
        <v>283</v>
      </c>
      <c r="F133" s="15">
        <v>21</v>
      </c>
      <c r="G133" s="15">
        <v>25</v>
      </c>
      <c r="H133" s="15">
        <v>591709.44968395121</v>
      </c>
      <c r="I133" s="15">
        <v>1249679.3163876627</v>
      </c>
      <c r="J133" s="15">
        <f t="shared" si="1"/>
        <v>43092.390220264228</v>
      </c>
      <c r="K133" s="15">
        <v>117061.7148</v>
      </c>
      <c r="L133" s="15">
        <v>35.411176470588238</v>
      </c>
      <c r="M133" s="15">
        <v>8.650737509991913</v>
      </c>
      <c r="N133" s="15">
        <v>4.0076380446687878</v>
      </c>
      <c r="O133" s="15">
        <v>2032.1852811951153</v>
      </c>
      <c r="V133" s="15" t="str">
        <f>VLOOKUP(B133,NUTS_Europa!$B$2:$F$41,5,FALSE)</f>
        <v>Nord-Pas de Calais</v>
      </c>
      <c r="W133" s="15" t="str">
        <f>VLOOKUP(C133,Puertos!$N$3:$O$27,2,FALSE)</f>
        <v>Zeebrugge</v>
      </c>
      <c r="X133" s="15" t="str">
        <f>VLOOKUP(D133,NUTS_Europa!$B$2:$F$41,5,FALSE)</f>
        <v>Poitou-Charentes</v>
      </c>
      <c r="Y133" s="15" t="str">
        <f>VLOOKUP(E133,Puertos!$N$3:$O$27,2,FALSE)</f>
        <v>La Rochelle</v>
      </c>
    </row>
    <row r="134" spans="2:29" s="15" customFormat="1" x14ac:dyDescent="0.25">
      <c r="B134" s="15" t="str">
        <f>VLOOKUP(G134,NUTS_Europa!$A$2:$C$81,2,FALSE)</f>
        <v>FRI3</v>
      </c>
      <c r="C134" s="15">
        <f>VLOOKUP(G134,NUTS_Europa!$A$2:$C$81,3,FALSE)</f>
        <v>283</v>
      </c>
      <c r="D134" s="15" t="str">
        <f>VLOOKUP(F134,NUTS_Europa!$A$2:$C$81,2,FALSE)</f>
        <v>ES61</v>
      </c>
      <c r="E134" s="15">
        <f>VLOOKUP(F134,NUTS_Europa!$A$2:$C$81,3,FALSE)</f>
        <v>61</v>
      </c>
      <c r="F134" s="15">
        <v>17</v>
      </c>
      <c r="G134" s="15">
        <v>25</v>
      </c>
      <c r="H134" s="15">
        <v>1004739.9827926827</v>
      </c>
      <c r="I134" s="15">
        <v>1402279.4449966208</v>
      </c>
      <c r="J134" s="15">
        <f t="shared" si="1"/>
        <v>48354.463620573129</v>
      </c>
      <c r="K134" s="15">
        <v>142392.87169999999</v>
      </c>
      <c r="L134" s="15">
        <v>60.34823529411765</v>
      </c>
      <c r="M134" s="15">
        <v>8.2045023627840585</v>
      </c>
      <c r="N134" s="15">
        <v>3.5318604844834551</v>
      </c>
      <c r="O134" s="17">
        <v>2032.1852811951153</v>
      </c>
      <c r="P134" s="15">
        <f>N134*(R134/O134)</f>
        <v>1.2582843771322989</v>
      </c>
      <c r="Q134" s="15">
        <f>P134+M134+L134</f>
        <v>69.811022034034011</v>
      </c>
      <c r="R134" s="15">
        <v>724</v>
      </c>
      <c r="S134" s="15">
        <f>H134*(R134/O134)</f>
        <v>357955.42575434077</v>
      </c>
      <c r="T134" s="15">
        <f>2*J134</f>
        <v>96708.927241146259</v>
      </c>
      <c r="U134" s="15">
        <f>T134+S134</f>
        <v>454664.35299548705</v>
      </c>
      <c r="V134" s="15" t="str">
        <f>VLOOKUP(B134,NUTS_Europa!$B$2:$F$41,5,FALSE)</f>
        <v>Poitou-Charentes</v>
      </c>
      <c r="W134" s="15" t="str">
        <f>VLOOKUP(C134,Puertos!$N$3:$O$27,2,FALSE)</f>
        <v>La Rochelle</v>
      </c>
      <c r="X134" s="15" t="str">
        <f>VLOOKUP(D134,NUTS_Europa!$B$2:$F$41,5,FALSE)</f>
        <v>Andalucía</v>
      </c>
      <c r="Y134" s="15" t="str">
        <f>VLOOKUP(E134,Puertos!$N$3:$O$27,2,FALSE)</f>
        <v>Algeciras</v>
      </c>
      <c r="Z134" s="15">
        <f>Q134/24</f>
        <v>2.9087925847514171</v>
      </c>
      <c r="AA134" s="15">
        <f>SUM(Q134:Q137)</f>
        <v>319.34981576759867</v>
      </c>
      <c r="AB134" s="15">
        <f>AA134/24</f>
        <v>13.306242323649945</v>
      </c>
      <c r="AC134" s="15">
        <f>AB134/7</f>
        <v>1.9008917605214208</v>
      </c>
    </row>
    <row r="135" spans="2:29" s="15" customFormat="1" x14ac:dyDescent="0.25">
      <c r="B135" s="15" t="str">
        <f>VLOOKUP(F135,NUTS_Europa!$A$2:$C$81,2,FALSE)</f>
        <v>ES61</v>
      </c>
      <c r="C135" s="15">
        <f>VLOOKUP(F135,NUTS_Europa!$A$2:$C$81,3,FALSE)</f>
        <v>61</v>
      </c>
      <c r="D135" s="15" t="str">
        <f>VLOOKUP(G135,NUTS_Europa!$A$2:$C$81,2,FALSE)</f>
        <v>FRG0</v>
      </c>
      <c r="E135" s="15">
        <f>VLOOKUP(G135,NUTS_Europa!$A$2:$C$81,3,FALSE)</f>
        <v>282</v>
      </c>
      <c r="F135" s="15">
        <v>17</v>
      </c>
      <c r="G135" s="15">
        <v>22</v>
      </c>
      <c r="H135" s="15">
        <v>476167.94051590865</v>
      </c>
      <c r="I135" s="15">
        <v>1471091.8951003619</v>
      </c>
      <c r="J135" s="15">
        <f t="shared" si="1"/>
        <v>50727.306727598683</v>
      </c>
      <c r="K135" s="15">
        <v>115262.5922</v>
      </c>
      <c r="L135" s="15">
        <v>61.872705882352939</v>
      </c>
      <c r="M135" s="15">
        <v>10.789599856253229</v>
      </c>
      <c r="N135" s="15">
        <v>1.4592757807639287</v>
      </c>
      <c r="O135" s="17">
        <v>732.05116425480003</v>
      </c>
      <c r="P135" s="15">
        <f t="shared" ref="P135:P153" si="11">N135*(R135/O135)</f>
        <v>1.2717935488500003</v>
      </c>
      <c r="Q135" s="15">
        <f t="shared" ref="Q135:Q144" si="12">P135+M135+L135</f>
        <v>73.934099287456164</v>
      </c>
      <c r="R135" s="15">
        <v>638</v>
      </c>
      <c r="S135" s="15">
        <f t="shared" ref="S135:S144" si="13">H135*(R135/O135)</f>
        <v>414991.68484815065</v>
      </c>
      <c r="T135" s="15">
        <f t="shared" ref="T135:T144" si="14">2*J135</f>
        <v>101454.61345519737</v>
      </c>
      <c r="U135" s="15">
        <f t="shared" ref="U135:U153" si="15">T135+S135</f>
        <v>516446.29830334801</v>
      </c>
      <c r="V135" s="15" t="str">
        <f>VLOOKUP(B135,NUTS_Europa!$B$2:$F$41,5,FALSE)</f>
        <v>Andalucía</v>
      </c>
      <c r="W135" s="15" t="str">
        <f>VLOOKUP(C135,Puertos!$N$3:$O$27,2,FALSE)</f>
        <v>Algeciras</v>
      </c>
      <c r="X135" s="15" t="str">
        <f>VLOOKUP(D135,NUTS_Europa!$B$2:$F$41,5,FALSE)</f>
        <v>Pays de la Loire</v>
      </c>
      <c r="Y135" s="15" t="str">
        <f>VLOOKUP(E135,Puertos!$N$3:$O$27,2,FALSE)</f>
        <v>Saint Nazaire</v>
      </c>
      <c r="Z135" s="15">
        <f t="shared" ref="Z135:Z144" si="16">Q135/24</f>
        <v>3.0805874703106735</v>
      </c>
    </row>
    <row r="136" spans="2:29" s="15" customFormat="1" x14ac:dyDescent="0.25">
      <c r="B136" s="15" t="str">
        <f>VLOOKUP(G136,NUTS_Europa!$A$2:$C$81,2,FALSE)</f>
        <v>FRG0</v>
      </c>
      <c r="C136" s="15">
        <f>VLOOKUP(G136,NUTS_Europa!$A$2:$C$81,3,FALSE)</f>
        <v>282</v>
      </c>
      <c r="D136" s="15" t="str">
        <f>VLOOKUP(F136,NUTS_Europa!$A$2:$C$81,2,FALSE)</f>
        <v>ES62</v>
      </c>
      <c r="E136" s="15">
        <f>VLOOKUP(F136,NUTS_Europa!$A$2:$C$81,3,FALSE)</f>
        <v>1064</v>
      </c>
      <c r="F136" s="15">
        <v>18</v>
      </c>
      <c r="G136" s="15">
        <v>22</v>
      </c>
      <c r="H136" s="15">
        <v>456199.01945854578</v>
      </c>
      <c r="I136" s="15">
        <v>1578605.2828953492</v>
      </c>
      <c r="J136" s="15">
        <f t="shared" si="1"/>
        <v>54434.664927425838</v>
      </c>
      <c r="K136" s="15">
        <v>135416.16140000001</v>
      </c>
      <c r="L136" s="15">
        <v>73.942294117647066</v>
      </c>
      <c r="M136" s="15">
        <v>8.9911950439725725</v>
      </c>
      <c r="N136" s="15">
        <v>1.5499998779810475</v>
      </c>
      <c r="O136" s="17">
        <v>732.05116425480003</v>
      </c>
      <c r="P136" s="15">
        <f t="shared" si="11"/>
        <v>1.3508617572633335</v>
      </c>
      <c r="Q136" s="15">
        <f t="shared" si="12"/>
        <v>84.284350918882978</v>
      </c>
      <c r="R136" s="15">
        <v>638</v>
      </c>
      <c r="S136" s="15">
        <f t="shared" si="13"/>
        <v>397588.29522637941</v>
      </c>
      <c r="T136" s="15">
        <f t="shared" si="14"/>
        <v>108869.32985485168</v>
      </c>
      <c r="U136" s="15">
        <f t="shared" si="15"/>
        <v>506457.62508123112</v>
      </c>
      <c r="V136" s="15" t="str">
        <f>VLOOKUP(B136,NUTS_Europa!$B$2:$F$41,5,FALSE)</f>
        <v>Pays de la Loire</v>
      </c>
      <c r="W136" s="15" t="str">
        <f>VLOOKUP(C136,Puertos!$N$3:$O$27,2,FALSE)</f>
        <v>Saint Nazaire</v>
      </c>
      <c r="X136" s="15" t="str">
        <f>VLOOKUP(D136,NUTS_Europa!$B$2:$F$41,5,FALSE)</f>
        <v>Región de Murcia</v>
      </c>
      <c r="Y136" s="15" t="str">
        <f>VLOOKUP(E136,Puertos!$N$3:$O$27,2,FALSE)</f>
        <v>Valencia</v>
      </c>
      <c r="Z136" s="15">
        <f t="shared" si="16"/>
        <v>3.5118479549534576</v>
      </c>
    </row>
    <row r="137" spans="2:29" s="15" customFormat="1" x14ac:dyDescent="0.25">
      <c r="B137" s="15" t="str">
        <f>VLOOKUP(F137,NUTS_Europa!$A$2:$C$81,2,FALSE)</f>
        <v>ES62</v>
      </c>
      <c r="C137" s="15">
        <f>VLOOKUP(F137,NUTS_Europa!$A$2:$C$81,3,FALSE)</f>
        <v>1064</v>
      </c>
      <c r="D137" s="15" t="str">
        <f>VLOOKUP(G137,NUTS_Europa!$A$2:$C$81,2,FALSE)</f>
        <v>FRH0</v>
      </c>
      <c r="E137" s="15">
        <f>VLOOKUP(G137,NUTS_Europa!$A$2:$C$81,3,FALSE)</f>
        <v>283</v>
      </c>
      <c r="F137" s="15">
        <v>18</v>
      </c>
      <c r="G137" s="15">
        <v>23</v>
      </c>
      <c r="H137" s="15">
        <v>1441415.0645366313</v>
      </c>
      <c r="I137" s="15">
        <v>1584255.860561541</v>
      </c>
      <c r="J137" s="15">
        <f t="shared" si="1"/>
        <v>54629.512433156589</v>
      </c>
      <c r="K137" s="15">
        <v>154854.3009</v>
      </c>
      <c r="L137" s="15">
        <v>83.566235294117647</v>
      </c>
      <c r="M137" s="15">
        <v>6.4060975505034028</v>
      </c>
      <c r="N137" s="15">
        <v>3.7837119724897934</v>
      </c>
      <c r="O137" s="17">
        <v>2032.1852811951153</v>
      </c>
      <c r="P137" s="15">
        <f t="shared" si="11"/>
        <v>1.3480106826044829</v>
      </c>
      <c r="Q137" s="15">
        <f t="shared" si="12"/>
        <v>91.320343527225532</v>
      </c>
      <c r="R137" s="15">
        <v>724</v>
      </c>
      <c r="S137" s="15">
        <f t="shared" si="13"/>
        <v>513528.22814994288</v>
      </c>
      <c r="T137" s="15">
        <f t="shared" si="14"/>
        <v>109259.02486631318</v>
      </c>
      <c r="U137" s="15">
        <f t="shared" si="15"/>
        <v>622787.25301625603</v>
      </c>
      <c r="V137" s="15" t="str">
        <f>VLOOKUP(B137,NUTS_Europa!$B$2:$F$41,5,FALSE)</f>
        <v>Región de Murcia</v>
      </c>
      <c r="W137" s="15" t="str">
        <f>VLOOKUP(C137,Puertos!$N$3:$O$27,2,FALSE)</f>
        <v>Valencia</v>
      </c>
      <c r="X137" s="15" t="str">
        <f>VLOOKUP(D137,NUTS_Europa!$B$2:$F$41,5,FALSE)</f>
        <v>Bretagne</v>
      </c>
      <c r="Y137" s="15" t="str">
        <f>VLOOKUP(E137,Puertos!$N$3:$O$27,2,FALSE)</f>
        <v>La Rochelle</v>
      </c>
      <c r="Z137" s="15">
        <f t="shared" si="16"/>
        <v>3.805014313634397</v>
      </c>
    </row>
    <row r="138" spans="2:29" s="15" customFormat="1" x14ac:dyDescent="0.25">
      <c r="B138" s="15" t="str">
        <f>VLOOKUP(G138,NUTS_Europa!$A$2:$C$81,2,FALSE)</f>
        <v>FRH0</v>
      </c>
      <c r="C138" s="15">
        <f>VLOOKUP(G138,NUTS_Europa!$A$2:$C$81,3,FALSE)</f>
        <v>283</v>
      </c>
      <c r="D138" s="15" t="str">
        <f>VLOOKUP(F138,NUTS_Europa!$A$2:$C$81,2,FALSE)</f>
        <v>DEA1</v>
      </c>
      <c r="E138" s="15">
        <f>VLOOKUP(F138,NUTS_Europa!$A$2:$C$81,3,FALSE)</f>
        <v>253</v>
      </c>
      <c r="F138" s="15">
        <v>9</v>
      </c>
      <c r="G138" s="15">
        <v>23</v>
      </c>
      <c r="H138" s="15">
        <v>1438060.9935311121</v>
      </c>
      <c r="I138" s="15">
        <v>1398398.2450999981</v>
      </c>
      <c r="J138" s="15">
        <f t="shared" si="1"/>
        <v>48220.629141379242</v>
      </c>
      <c r="K138" s="15">
        <v>144185.261</v>
      </c>
      <c r="L138" s="15">
        <v>40.623529411764707</v>
      </c>
      <c r="M138" s="15">
        <v>11.628812408447022</v>
      </c>
      <c r="N138" s="15">
        <v>4.4459174976875824</v>
      </c>
      <c r="O138" s="17">
        <v>2032.1852811951153</v>
      </c>
    </row>
    <row r="139" spans="2:29" s="15" customFormat="1" x14ac:dyDescent="0.25">
      <c r="B139" s="15" t="str">
        <f>VLOOKUP(F139,NUTS_Europa!$A$2:$C$81,2,FALSE)</f>
        <v>DEA1</v>
      </c>
      <c r="C139" s="15">
        <f>VLOOKUP(F139,NUTS_Europa!$A$2:$C$81,3,FALSE)</f>
        <v>253</v>
      </c>
      <c r="D139" s="15" t="str">
        <f>VLOOKUP(G139,NUTS_Europa!$A$2:$C$81,2,FALSE)</f>
        <v>FRD1</v>
      </c>
      <c r="E139" s="15">
        <f>VLOOKUP(G139,NUTS_Europa!$A$2:$C$81,3,FALSE)</f>
        <v>268</v>
      </c>
      <c r="F139" s="15">
        <v>9</v>
      </c>
      <c r="G139" s="15">
        <v>19</v>
      </c>
      <c r="H139" s="15">
        <v>66469.386173544568</v>
      </c>
      <c r="I139" s="15">
        <v>1514924.761101902</v>
      </c>
      <c r="J139" s="15">
        <f t="shared" si="1"/>
        <v>52238.784865582827</v>
      </c>
      <c r="K139" s="15">
        <v>117061.7148</v>
      </c>
      <c r="L139" s="15">
        <v>22.347647058823529</v>
      </c>
      <c r="M139" s="15">
        <v>14.650823694417927</v>
      </c>
      <c r="N139" s="15">
        <v>0.22727414101589555</v>
      </c>
      <c r="O139" s="17">
        <v>93.023256000000003</v>
      </c>
      <c r="P139" s="15">
        <f t="shared" si="11"/>
        <v>0.22727414101589555</v>
      </c>
      <c r="Q139" s="15">
        <f t="shared" si="12"/>
        <v>37.225744894257353</v>
      </c>
      <c r="R139" s="17">
        <f>O139</f>
        <v>93.023256000000003</v>
      </c>
      <c r="S139" s="15">
        <f t="shared" si="13"/>
        <v>66469.386173544568</v>
      </c>
      <c r="T139" s="15">
        <f t="shared" si="14"/>
        <v>104477.56973116565</v>
      </c>
      <c r="U139" s="15">
        <f t="shared" si="15"/>
        <v>170946.95590471022</v>
      </c>
      <c r="V139" s="15" t="str">
        <f>VLOOKUP(B139,NUTS_Europa!$B$2:$F$41,5,FALSE)</f>
        <v>Düsseldorf</v>
      </c>
      <c r="W139" s="15" t="str">
        <f>VLOOKUP(C139,Puertos!$N$3:$O$27,2,FALSE)</f>
        <v>Amberes</v>
      </c>
      <c r="X139" s="15" t="str">
        <f>VLOOKUP(D139,NUTS_Europa!$B$2:$F$41,5,FALSE)</f>
        <v xml:space="preserve">Basse-Normandie </v>
      </c>
      <c r="Y139" s="15" t="str">
        <f>VLOOKUP(E139,Puertos!$N$3:$O$27,2,FALSE)</f>
        <v>Gennevilliers</v>
      </c>
      <c r="Z139" s="15">
        <f t="shared" si="16"/>
        <v>1.5510727039273897</v>
      </c>
      <c r="AA139" s="15">
        <f>Q139+Q140+Q143+Q144</f>
        <v>226.89096695048511</v>
      </c>
      <c r="AB139" s="15">
        <f>AA139/24</f>
        <v>9.4537902896035462</v>
      </c>
      <c r="AC139" s="15">
        <f>AB139/7</f>
        <v>1.3505414699433638</v>
      </c>
    </row>
    <row r="140" spans="2:29" s="15" customFormat="1" x14ac:dyDescent="0.25">
      <c r="B140" s="15" t="str">
        <f>VLOOKUP(G140,NUTS_Europa!$A$2:$C$81,2,FALSE)</f>
        <v>FRD1</v>
      </c>
      <c r="C140" s="15">
        <f>VLOOKUP(G140,NUTS_Europa!$A$2:$C$81,3,FALSE)</f>
        <v>268</v>
      </c>
      <c r="D140" s="15" t="str">
        <f>VLOOKUP(F140,NUTS_Europa!$A$2:$C$81,2,FALSE)</f>
        <v>DE80</v>
      </c>
      <c r="E140" s="15">
        <f>VLOOKUP(F140,NUTS_Europa!$A$2:$C$81,3,FALSE)</f>
        <v>1069</v>
      </c>
      <c r="F140" s="15">
        <v>6</v>
      </c>
      <c r="G140" s="15">
        <v>19</v>
      </c>
      <c r="H140" s="15">
        <v>64634.136935735914</v>
      </c>
      <c r="I140" s="15">
        <v>1572582.2161396458</v>
      </c>
      <c r="J140" s="15">
        <f t="shared" si="1"/>
        <v>54226.972970332616</v>
      </c>
      <c r="K140" s="15">
        <v>114346.8514</v>
      </c>
      <c r="L140" s="15">
        <v>36.767647058823528</v>
      </c>
      <c r="M140" s="15">
        <v>11.90837319471016</v>
      </c>
      <c r="N140" s="15">
        <v>0.19696169132682906</v>
      </c>
      <c r="O140" s="17">
        <v>93.023256000000003</v>
      </c>
      <c r="P140" s="15">
        <f t="shared" si="11"/>
        <v>0.19696169132682906</v>
      </c>
      <c r="Q140" s="15">
        <f t="shared" si="12"/>
        <v>48.872981944860513</v>
      </c>
      <c r="R140" s="17">
        <f>O140</f>
        <v>93.023256000000003</v>
      </c>
      <c r="S140" s="15">
        <f t="shared" si="13"/>
        <v>64634.136935735914</v>
      </c>
      <c r="T140" s="15">
        <f t="shared" si="14"/>
        <v>108453.94594066523</v>
      </c>
      <c r="U140" s="15">
        <f t="shared" si="15"/>
        <v>173088.08287640114</v>
      </c>
      <c r="V140" s="15" t="str">
        <f>VLOOKUP(B140,NUTS_Europa!$B$2:$F$41,5,FALSE)</f>
        <v xml:space="preserve">Basse-Normandie </v>
      </c>
      <c r="W140" s="15" t="str">
        <f>VLOOKUP(C140,Puertos!$N$3:$O$27,2,FALSE)</f>
        <v>Gennevilliers</v>
      </c>
      <c r="X140" s="15" t="str">
        <f>VLOOKUP(D140,NUTS_Europa!$B$2:$F$41,5,FALSE)</f>
        <v>Mecklenburg-Vorpommern</v>
      </c>
      <c r="Y140" s="15" t="str">
        <f>VLOOKUP(E140,Puertos!$N$3:$O$27,2,FALSE)</f>
        <v>Hamburgo</v>
      </c>
      <c r="Z140" s="15">
        <f t="shared" si="16"/>
        <v>2.0363742477025215</v>
      </c>
    </row>
    <row r="141" spans="2:29" s="15" customFormat="1" x14ac:dyDescent="0.25">
      <c r="B141" s="15" t="str">
        <f>VLOOKUP(F141,NUTS_Europa!$A$2:$C$81,2,FALSE)</f>
        <v>DE80</v>
      </c>
      <c r="C141" s="15">
        <f>VLOOKUP(F141,NUTS_Europa!$A$2:$C$81,3,FALSE)</f>
        <v>1069</v>
      </c>
      <c r="D141" s="15" t="str">
        <f>VLOOKUP(G141,NUTS_Europa!$A$2:$C$81,2,FALSE)</f>
        <v>ES13</v>
      </c>
      <c r="E141" s="15">
        <f>VLOOKUP(G141,NUTS_Europa!$A$2:$C$81,3,FALSE)</f>
        <v>163</v>
      </c>
      <c r="F141" s="15">
        <v>6</v>
      </c>
      <c r="G141" s="15">
        <v>13</v>
      </c>
      <c r="H141" s="15">
        <v>1535140.6151872044</v>
      </c>
      <c r="I141" s="15">
        <v>1603565.4279717421</v>
      </c>
      <c r="J141" s="15">
        <f t="shared" si="1"/>
        <v>55295.359585232487</v>
      </c>
      <c r="K141" s="15">
        <v>135416.16140000001</v>
      </c>
      <c r="L141" s="15">
        <v>61.65</v>
      </c>
      <c r="M141" s="15">
        <v>13.728098714628681</v>
      </c>
      <c r="N141" s="15">
        <v>6.1238192795340431</v>
      </c>
      <c r="O141" s="17">
        <v>2892.2254104356139</v>
      </c>
      <c r="P141" s="15">
        <f t="shared" si="11"/>
        <v>0</v>
      </c>
      <c r="Q141" s="15">
        <f t="shared" si="12"/>
        <v>75.378098714628678</v>
      </c>
      <c r="S141" s="15">
        <f t="shared" si="13"/>
        <v>0</v>
      </c>
      <c r="T141" s="15">
        <f t="shared" si="14"/>
        <v>110590.71917046497</v>
      </c>
      <c r="U141" s="15">
        <f t="shared" si="15"/>
        <v>110590.71917046497</v>
      </c>
      <c r="V141" s="15" t="str">
        <f>VLOOKUP(B141,NUTS_Europa!$B$2:$F$41,5,FALSE)</f>
        <v>Mecklenburg-Vorpommern</v>
      </c>
      <c r="W141" s="15" t="str">
        <f>VLOOKUP(C141,Puertos!$N$3:$O$27,2,FALSE)</f>
        <v>Hamburgo</v>
      </c>
      <c r="X141" s="15" t="str">
        <f>VLOOKUP(D141,NUTS_Europa!$B$2:$F$41,5,FALSE)</f>
        <v>Cantabria</v>
      </c>
      <c r="Y141" s="15" t="str">
        <f>VLOOKUP(E141,Puertos!$N$3:$O$27,2,FALSE)</f>
        <v>Bilbao</v>
      </c>
      <c r="Z141" s="15">
        <f t="shared" si="16"/>
        <v>3.1407541131095282</v>
      </c>
    </row>
    <row r="142" spans="2:29" s="15" customFormat="1" x14ac:dyDescent="0.25">
      <c r="B142" s="15" t="str">
        <f>VLOOKUP(G143,NUTS_Europa!$A$2:$C$81,2,FALSE)</f>
        <v>ES21</v>
      </c>
      <c r="C142" s="15">
        <f>VLOOKUP(G143,NUTS_Europa!$A$2:$C$81,3,FALSE)</f>
        <v>163</v>
      </c>
      <c r="D142" s="15" t="str">
        <f>VLOOKUP(F143,NUTS_Europa!$A$2:$C$81,2,FALSE)</f>
        <v>DEF0</v>
      </c>
      <c r="E142" s="15">
        <f>VLOOKUP(F143,NUTS_Europa!$A$2:$C$81,3,FALSE)</f>
        <v>1069</v>
      </c>
      <c r="F142" s="15">
        <v>10</v>
      </c>
      <c r="G142" s="15">
        <v>13</v>
      </c>
      <c r="H142" s="15">
        <v>1003111.9910445396</v>
      </c>
      <c r="I142" s="15">
        <v>1603565.4279717421</v>
      </c>
      <c r="J142" s="15">
        <f t="shared" si="1"/>
        <v>55295.359585232487</v>
      </c>
      <c r="K142" s="15">
        <v>163171.4883</v>
      </c>
      <c r="L142" s="15">
        <v>61.65</v>
      </c>
      <c r="M142" s="15">
        <v>13.728098714628681</v>
      </c>
      <c r="N142" s="15">
        <v>6.1238192795340431</v>
      </c>
      <c r="O142" s="17">
        <v>2892.2254104356139</v>
      </c>
      <c r="P142" s="15">
        <f t="shared" si="11"/>
        <v>0</v>
      </c>
      <c r="Q142" s="15">
        <f t="shared" si="12"/>
        <v>75.378098714628678</v>
      </c>
      <c r="S142" s="15">
        <f t="shared" si="13"/>
        <v>0</v>
      </c>
      <c r="T142" s="15">
        <f t="shared" si="14"/>
        <v>110590.71917046497</v>
      </c>
      <c r="U142" s="15">
        <f t="shared" si="15"/>
        <v>110590.71917046497</v>
      </c>
      <c r="V142" s="15" t="str">
        <f>VLOOKUP(B142,NUTS_Europa!$B$2:$F$41,5,FALSE)</f>
        <v>País Vasco</v>
      </c>
      <c r="W142" s="15" t="str">
        <f>VLOOKUP(C142,Puertos!$N$3:$O$27,2,FALSE)</f>
        <v>Bilbao</v>
      </c>
      <c r="X142" s="15" t="str">
        <f>VLOOKUP(D142,NUTS_Europa!$B$2:$F$41,5,FALSE)</f>
        <v>Schleswig-Holstein</v>
      </c>
      <c r="Y142" s="15" t="str">
        <f>VLOOKUP(E142,Puertos!$N$3:$O$27,2,FALSE)</f>
        <v>Hamburgo</v>
      </c>
      <c r="Z142" s="15">
        <f t="shared" si="16"/>
        <v>3.1407541131095282</v>
      </c>
    </row>
    <row r="143" spans="2:29" s="15" customFormat="1" x14ac:dyDescent="0.25">
      <c r="B143" s="15" t="str">
        <f>VLOOKUP(F142,NUTS_Europa!$A$2:$C$81,2,FALSE)</f>
        <v>DEF0</v>
      </c>
      <c r="C143" s="15">
        <f>VLOOKUP(F142,NUTS_Europa!$A$2:$C$81,3,FALSE)</f>
        <v>1069</v>
      </c>
      <c r="D143" s="15" t="str">
        <f>VLOOKUP(G142,NUTS_Europa!$A$2:$C$81,2,FALSE)</f>
        <v>ES13</v>
      </c>
      <c r="E143" s="15">
        <f>VLOOKUP(G142,NUTS_Europa!$A$2:$C$81,3,FALSE)</f>
        <v>163</v>
      </c>
      <c r="F143" s="15">
        <v>10</v>
      </c>
      <c r="G143" s="15">
        <v>14</v>
      </c>
      <c r="H143" s="15">
        <v>832984.35106173193</v>
      </c>
      <c r="I143" s="15">
        <v>1603565.4279717421</v>
      </c>
      <c r="J143" s="15">
        <f t="shared" si="1"/>
        <v>55295.359585232487</v>
      </c>
      <c r="K143" s="15">
        <v>199058.85829999999</v>
      </c>
      <c r="L143" s="15">
        <v>61.65</v>
      </c>
      <c r="M143" s="15">
        <v>13.728098714628681</v>
      </c>
      <c r="N143" s="15">
        <v>6.1238192795340431</v>
      </c>
      <c r="O143" s="17">
        <v>2892.2254104356139</v>
      </c>
      <c r="P143" s="15">
        <f t="shared" si="11"/>
        <v>1.5329528405308048</v>
      </c>
      <c r="Q143" s="15">
        <f t="shared" si="12"/>
        <v>76.911051555159489</v>
      </c>
      <c r="R143" s="15">
        <v>724</v>
      </c>
      <c r="S143" s="15">
        <f t="shared" si="13"/>
        <v>208517.86585951495</v>
      </c>
      <c r="T143" s="15">
        <f t="shared" si="14"/>
        <v>110590.71917046497</v>
      </c>
      <c r="U143" s="15">
        <f t="shared" si="15"/>
        <v>319108.58502997993</v>
      </c>
      <c r="V143" s="15" t="str">
        <f>VLOOKUP(B143,NUTS_Europa!$B$2:$F$41,5,FALSE)</f>
        <v>Schleswig-Holstein</v>
      </c>
      <c r="W143" s="15" t="str">
        <f>VLOOKUP(C143,Puertos!$N$3:$O$27,2,FALSE)</f>
        <v>Hamburgo</v>
      </c>
      <c r="X143" s="15" t="str">
        <f>VLOOKUP(D143,NUTS_Europa!$B$2:$F$41,5,FALSE)</f>
        <v>Cantabria</v>
      </c>
      <c r="Y143" s="15" t="str">
        <f>VLOOKUP(E143,Puertos!$N$3:$O$27,2,FALSE)</f>
        <v>Bilbao</v>
      </c>
      <c r="Z143" s="15">
        <f t="shared" si="16"/>
        <v>3.2046271481316455</v>
      </c>
    </row>
    <row r="144" spans="2:29" s="15" customFormat="1" x14ac:dyDescent="0.25">
      <c r="B144" s="15" t="str">
        <f>VLOOKUP(G144,NUTS_Europa!$A$2:$C$81,2,FALSE)</f>
        <v>ES21</v>
      </c>
      <c r="C144" s="15">
        <f>VLOOKUP(G144,NUTS_Europa!$A$2:$C$81,3,FALSE)</f>
        <v>163</v>
      </c>
      <c r="D144" s="15" t="str">
        <f>VLOOKUP(F144,NUTS_Europa!$A$2:$C$81,2,FALSE)</f>
        <v>BE23</v>
      </c>
      <c r="E144" s="15">
        <f>VLOOKUP(F144,NUTS_Europa!$A$2:$C$81,3,FALSE)</f>
        <v>253</v>
      </c>
      <c r="F144" s="15">
        <v>2</v>
      </c>
      <c r="G144" s="15">
        <v>14</v>
      </c>
      <c r="H144" s="15">
        <v>710040.50075883919</v>
      </c>
      <c r="I144" s="15">
        <v>1536080.3080856083</v>
      </c>
      <c r="J144" s="15">
        <f t="shared" si="1"/>
        <v>52968.286485710632</v>
      </c>
      <c r="K144" s="15">
        <v>145277.79319999999</v>
      </c>
      <c r="L144" s="15">
        <v>45.641764705882352</v>
      </c>
      <c r="M144" s="15">
        <v>16.470549214336447</v>
      </c>
      <c r="N144" s="15">
        <v>7.0662764780142728</v>
      </c>
      <c r="O144" s="17">
        <v>2892.2254104356139</v>
      </c>
      <c r="P144" s="15">
        <f t="shared" si="11"/>
        <v>1.7688746359889658</v>
      </c>
      <c r="Q144" s="15">
        <f t="shared" si="12"/>
        <v>63.881188556207761</v>
      </c>
      <c r="R144" s="15">
        <v>724</v>
      </c>
      <c r="S144" s="15">
        <f t="shared" si="13"/>
        <v>177741.79035097157</v>
      </c>
      <c r="T144" s="15">
        <f t="shared" si="14"/>
        <v>105936.57297142126</v>
      </c>
      <c r="U144" s="15">
        <f t="shared" si="15"/>
        <v>283678.3633223928</v>
      </c>
      <c r="V144" s="15" t="str">
        <f>VLOOKUP(B144,NUTS_Europa!$B$2:$F$41,5,FALSE)</f>
        <v>País Vasco</v>
      </c>
      <c r="W144" s="15" t="str">
        <f>VLOOKUP(C144,Puertos!$N$3:$O$27,2,FALSE)</f>
        <v>Bilbao</v>
      </c>
      <c r="X144" s="15" t="str">
        <f>VLOOKUP(D144,NUTS_Europa!$B$2:$F$41,5,FALSE)</f>
        <v>Prov. Oost-Vlaanderen</v>
      </c>
      <c r="Y144" s="15" t="str">
        <f>VLOOKUP(E144,Puertos!$N$3:$O$27,2,FALSE)</f>
        <v>Amberes</v>
      </c>
      <c r="Z144" s="15">
        <f t="shared" si="16"/>
        <v>2.6617161898419899</v>
      </c>
    </row>
    <row r="145" spans="2:21" s="15" customFormat="1" x14ac:dyDescent="0.25">
      <c r="B145" s="15" t="str">
        <f>VLOOKUP(F145,NUTS_Europa!$A$2:$C$81,2,FALSE)</f>
        <v>BE23</v>
      </c>
      <c r="C145" s="15">
        <f>VLOOKUP(F145,NUTS_Europa!$A$2:$C$81,3,FALSE)</f>
        <v>253</v>
      </c>
      <c r="D145" s="15" t="str">
        <f>VLOOKUP(G145,NUTS_Europa!$A$2:$C$81,2,FALSE)</f>
        <v>BE25</v>
      </c>
      <c r="E145" s="15">
        <f>VLOOKUP(G145,NUTS_Europa!$A$2:$C$81,3,FALSE)</f>
        <v>235</v>
      </c>
      <c r="F145" s="15">
        <v>2</v>
      </c>
      <c r="G145" s="15">
        <v>3</v>
      </c>
      <c r="H145" s="15">
        <v>358177.00907127018</v>
      </c>
      <c r="I145" s="15">
        <v>1196870.41936183</v>
      </c>
      <c r="J145" s="15">
        <v>135416.16140000001</v>
      </c>
      <c r="K145" s="15">
        <v>7.3999999999999995</v>
      </c>
      <c r="L145" s="15">
        <v>13.490452772978106</v>
      </c>
      <c r="M145" s="15">
        <v>3.3579427468194201</v>
      </c>
      <c r="N145" s="15">
        <v>1583.5630706642501</v>
      </c>
      <c r="P145" s="15" t="e">
        <f t="shared" si="11"/>
        <v>#DIV/0!</v>
      </c>
      <c r="R145" s="15">
        <v>724</v>
      </c>
      <c r="U145" s="15">
        <f t="shared" si="15"/>
        <v>0</v>
      </c>
    </row>
    <row r="146" spans="2:21" s="15" customFormat="1" x14ac:dyDescent="0.25">
      <c r="B146" s="15" t="str">
        <f>VLOOKUP(G146,NUTS_Europa!$A$2:$C$81,2,FALSE)</f>
        <v>BE25</v>
      </c>
      <c r="C146" s="15">
        <f>VLOOKUP(G146,NUTS_Europa!$A$2:$C$81,3,FALSE)</f>
        <v>235</v>
      </c>
      <c r="D146" s="15" t="str">
        <f>VLOOKUP(F146,NUTS_Europa!$A$2:$C$81,2,FALSE)</f>
        <v>BE21</v>
      </c>
      <c r="E146" s="15">
        <f>VLOOKUP(F146,NUTS_Europa!$A$2:$C$81,3,FALSE)</f>
        <v>253</v>
      </c>
      <c r="F146" s="15">
        <v>1</v>
      </c>
      <c r="G146" s="15">
        <v>3</v>
      </c>
      <c r="H146" s="16">
        <v>287483.5864706767</v>
      </c>
      <c r="I146" s="16">
        <v>1196870.41936183</v>
      </c>
      <c r="J146" s="15">
        <v>135416.16140000001</v>
      </c>
      <c r="K146" s="15">
        <v>7.3999999999999995</v>
      </c>
      <c r="L146" s="15">
        <v>13.490452772978106</v>
      </c>
      <c r="M146" s="15">
        <v>3.3579427468194201</v>
      </c>
      <c r="N146" s="15">
        <v>1583.5630706642501</v>
      </c>
      <c r="P146" s="15" t="e">
        <f t="shared" si="11"/>
        <v>#DIV/0!</v>
      </c>
      <c r="R146" s="15">
        <v>724</v>
      </c>
      <c r="U146" s="15">
        <f t="shared" si="15"/>
        <v>0</v>
      </c>
    </row>
    <row r="147" spans="2:21" s="15" customFormat="1" x14ac:dyDescent="0.25">
      <c r="B147" s="15" t="str">
        <f>VLOOKUP(F147,NUTS_Europa!$A$2:$C$81,2,FALSE)</f>
        <v>BE21</v>
      </c>
      <c r="C147" s="15">
        <f>VLOOKUP(F147,NUTS_Europa!$A$2:$C$81,3,FALSE)</f>
        <v>253</v>
      </c>
      <c r="D147" s="15" t="str">
        <f>VLOOKUP(G147,NUTS_Europa!$A$2:$C$81,2,FALSE)</f>
        <v>ES52</v>
      </c>
      <c r="E147" s="15">
        <f>VLOOKUP(G147,NUTS_Europa!$A$2:$C$81,3,FALSE)</f>
        <v>1064</v>
      </c>
      <c r="F147" s="15">
        <v>1</v>
      </c>
      <c r="G147" s="15">
        <v>16</v>
      </c>
      <c r="H147" s="15">
        <v>1635415.6301625178</v>
      </c>
      <c r="I147" s="15">
        <v>1858342.9980037955</v>
      </c>
      <c r="J147" s="15">
        <v>163171.4883</v>
      </c>
      <c r="K147" s="15">
        <v>103.11764705882354</v>
      </c>
      <c r="L147" s="15">
        <v>11.929274069383615</v>
      </c>
      <c r="M147" s="15">
        <v>22.634880678722602</v>
      </c>
      <c r="N147" s="15">
        <v>10690.2529406715</v>
      </c>
      <c r="P147" s="15" t="e">
        <f t="shared" si="11"/>
        <v>#DIV/0!</v>
      </c>
      <c r="R147" s="15">
        <v>724</v>
      </c>
      <c r="U147" s="15">
        <f t="shared" si="15"/>
        <v>0</v>
      </c>
    </row>
    <row r="148" spans="2:21" s="15" customFormat="1" x14ac:dyDescent="0.25">
      <c r="B148" s="15" t="str">
        <f>VLOOKUP(G148,NUTS_Europa!$A$2:$C$81,2,FALSE)</f>
        <v>ES52</v>
      </c>
      <c r="C148" s="15">
        <f>VLOOKUP(G148,NUTS_Europa!$A$2:$C$81,3,FALSE)</f>
        <v>1064</v>
      </c>
      <c r="D148" s="15" t="str">
        <f>VLOOKUP(F148,NUTS_Europa!$A$2:$C$81,2,FALSE)</f>
        <v>ES51</v>
      </c>
      <c r="E148" s="15">
        <f>VLOOKUP(F148,NUTS_Europa!$A$2:$C$81,3,FALSE)</f>
        <v>1063</v>
      </c>
      <c r="F148" s="15">
        <v>15</v>
      </c>
      <c r="G148" s="15">
        <v>16</v>
      </c>
      <c r="H148" s="15">
        <v>2673988.1530501968</v>
      </c>
      <c r="I148" s="15">
        <v>9240741.6720720083</v>
      </c>
      <c r="J148" s="15">
        <v>135416.16140000001</v>
      </c>
      <c r="K148" s="15">
        <v>9.5294117647058822</v>
      </c>
      <c r="L148" s="15">
        <v>6.1989061005288608</v>
      </c>
      <c r="M148" s="15">
        <v>19.151367325594006</v>
      </c>
      <c r="N148" s="15">
        <v>10690.2529406715</v>
      </c>
      <c r="P148" s="15" t="e">
        <f t="shared" si="11"/>
        <v>#DIV/0!</v>
      </c>
      <c r="R148" s="15">
        <v>724</v>
      </c>
      <c r="U148" s="15">
        <f t="shared" si="15"/>
        <v>0</v>
      </c>
    </row>
    <row r="149" spans="2:21" s="15" customFormat="1" x14ac:dyDescent="0.25">
      <c r="B149" s="15" t="str">
        <f>VLOOKUP(F149,NUTS_Europa!$A$2:$C$81,2,FALSE)</f>
        <v>ES51</v>
      </c>
      <c r="C149" s="15">
        <f>VLOOKUP(F149,NUTS_Europa!$A$2:$C$81,3,FALSE)</f>
        <v>1063</v>
      </c>
      <c r="D149" s="15" t="str">
        <f>VLOOKUP(G149,NUTS_Europa!$A$2:$C$81,2,FALSE)</f>
        <v>PT18</v>
      </c>
      <c r="E149" s="15">
        <f>VLOOKUP(G149,NUTS_Europa!$A$2:$C$81,3,FALSE)</f>
        <v>1065</v>
      </c>
      <c r="F149" s="15">
        <v>15</v>
      </c>
      <c r="G149" s="15">
        <v>40</v>
      </c>
      <c r="H149" s="15">
        <v>2815710.5031539048</v>
      </c>
      <c r="I149" s="15">
        <v>9552722.8384039868</v>
      </c>
      <c r="J149" s="15">
        <v>192445.7181</v>
      </c>
      <c r="K149" s="15">
        <v>47</v>
      </c>
      <c r="L149" s="15">
        <v>7.6307398698781483</v>
      </c>
      <c r="M149" s="15">
        <v>14.804504066181734</v>
      </c>
      <c r="N149" s="15">
        <v>8263.8430164293077</v>
      </c>
      <c r="P149" s="15" t="e">
        <f t="shared" si="11"/>
        <v>#DIV/0!</v>
      </c>
      <c r="R149" s="15">
        <v>724</v>
      </c>
      <c r="U149" s="15">
        <f t="shared" si="15"/>
        <v>0</v>
      </c>
    </row>
    <row r="150" spans="2:21" s="15" customFormat="1" x14ac:dyDescent="0.25">
      <c r="B150" s="15" t="s">
        <v>123</v>
      </c>
      <c r="C150" s="15">
        <v>1065</v>
      </c>
      <c r="D150" s="15" t="s">
        <v>115</v>
      </c>
      <c r="E150" s="15">
        <v>250</v>
      </c>
      <c r="F150" s="15">
        <v>33</v>
      </c>
      <c r="G150" s="15">
        <v>40</v>
      </c>
      <c r="H150" s="15">
        <v>2376571.4542964767</v>
      </c>
      <c r="I150" s="15">
        <v>1784936.6371944866</v>
      </c>
      <c r="J150" s="15">
        <v>137713.6226</v>
      </c>
      <c r="K150" s="15">
        <v>68.574117647058827</v>
      </c>
      <c r="L150" s="15">
        <v>9.2816841747601018</v>
      </c>
      <c r="M150" s="15">
        <v>17.497350311790004</v>
      </c>
      <c r="N150" s="15">
        <v>8263.8430164293077</v>
      </c>
      <c r="P150" s="15" t="e">
        <f t="shared" si="11"/>
        <v>#DIV/0!</v>
      </c>
      <c r="R150" s="15">
        <v>724</v>
      </c>
      <c r="U150" s="15">
        <f t="shared" si="15"/>
        <v>0</v>
      </c>
    </row>
    <row r="151" spans="2:21" s="15" customFormat="1" x14ac:dyDescent="0.25">
      <c r="B151" s="15" t="s">
        <v>115</v>
      </c>
      <c r="C151" s="15">
        <v>250</v>
      </c>
      <c r="D151" s="15" t="s">
        <v>129</v>
      </c>
      <c r="E151" s="15">
        <v>1065</v>
      </c>
      <c r="F151" s="15">
        <v>33</v>
      </c>
      <c r="G151" s="15">
        <v>37</v>
      </c>
      <c r="H151" s="15">
        <v>2962494.451847347</v>
      </c>
      <c r="I151" s="15">
        <v>1784936.6371944866</v>
      </c>
      <c r="J151" s="15">
        <v>114346.8514</v>
      </c>
      <c r="K151" s="15">
        <v>68.574117647058827</v>
      </c>
      <c r="L151" s="15">
        <v>9.2816841747601018</v>
      </c>
      <c r="M151" s="15">
        <v>17.497350311790004</v>
      </c>
      <c r="N151" s="15">
        <v>8263.8430164293077</v>
      </c>
      <c r="P151" s="15" t="e">
        <f t="shared" si="11"/>
        <v>#DIV/0!</v>
      </c>
      <c r="R151" s="15">
        <v>724</v>
      </c>
      <c r="U151" s="15">
        <f t="shared" si="15"/>
        <v>0</v>
      </c>
    </row>
    <row r="152" spans="2:21" s="15" customFormat="1" x14ac:dyDescent="0.25">
      <c r="B152" s="15" t="s">
        <v>123</v>
      </c>
      <c r="C152" s="15">
        <v>1065</v>
      </c>
      <c r="D152" s="15" t="s">
        <v>127</v>
      </c>
      <c r="E152" s="15">
        <v>294</v>
      </c>
      <c r="F152" s="15">
        <v>37</v>
      </c>
      <c r="G152" s="15">
        <v>39</v>
      </c>
      <c r="H152" s="15">
        <v>887913.33398106415</v>
      </c>
      <c r="I152" s="15">
        <v>1177708.9857931701</v>
      </c>
      <c r="J152" s="15">
        <v>507158.32770000002</v>
      </c>
      <c r="K152" s="15">
        <v>2.6470588235294117</v>
      </c>
      <c r="L152" s="15">
        <v>10.264232643885169</v>
      </c>
      <c r="M152" s="15">
        <v>5.0614061579763447</v>
      </c>
      <c r="N152" s="15">
        <v>2825.2662665986036</v>
      </c>
      <c r="P152" s="15" t="e">
        <f t="shared" si="11"/>
        <v>#DIV/0!</v>
      </c>
      <c r="R152" s="15">
        <v>724</v>
      </c>
      <c r="U152" s="15">
        <f t="shared" si="15"/>
        <v>0</v>
      </c>
    </row>
    <row r="153" spans="2:21" s="15" customFormat="1" x14ac:dyDescent="0.25">
      <c r="B153" s="15" t="str">
        <f>VLOOKUP(G153,NUTS_Europa!$A$2:$C$81,2,FALSE)</f>
        <v>PT17</v>
      </c>
      <c r="C153" s="15">
        <f>VLOOKUP(G153,NUTS_Europa!$A$2:$C$81,3,FALSE)</f>
        <v>294</v>
      </c>
      <c r="D153" s="15" t="str">
        <f>VLOOKUP(F153,NUTS_Europa!$A$2:$C$81,2,FALSE)</f>
        <v>FRJ1</v>
      </c>
      <c r="E153" s="15">
        <f>VLOOKUP(F153,NUTS_Europa!$A$2:$C$81,3,FALSE)</f>
        <v>1063</v>
      </c>
      <c r="F153" s="15">
        <v>26</v>
      </c>
      <c r="G153" s="15">
        <v>39</v>
      </c>
      <c r="H153" s="15">
        <v>1462287.9541431174</v>
      </c>
      <c r="I153" s="15">
        <v>9528075.7483113427</v>
      </c>
      <c r="J153" s="15">
        <v>137713.6226</v>
      </c>
      <c r="K153" s="15">
        <v>47.882352941176471</v>
      </c>
      <c r="L153" s="15">
        <v>8.3247457636247475</v>
      </c>
      <c r="M153" s="15">
        <v>5.0614061579763447</v>
      </c>
      <c r="N153" s="15">
        <v>2825.2662665986036</v>
      </c>
      <c r="P153" s="15" t="e">
        <f t="shared" si="11"/>
        <v>#DIV/0!</v>
      </c>
      <c r="R153" s="15">
        <v>724</v>
      </c>
      <c r="U153" s="15">
        <f t="shared" si="15"/>
        <v>0</v>
      </c>
    </row>
    <row r="154" spans="2:21" s="15" customFormat="1" x14ac:dyDescent="0.25"/>
    <row r="155" spans="2:21" s="15" customFormat="1" x14ac:dyDescent="0.25"/>
    <row r="156" spans="2:21" s="15" customFormat="1" x14ac:dyDescent="0.25"/>
    <row r="157" spans="2:21" s="15" customFormat="1" x14ac:dyDescent="0.25"/>
    <row r="158" spans="2:21" s="15" customFormat="1" x14ac:dyDescent="0.25"/>
    <row r="159" spans="2:21" s="15" customFormat="1" x14ac:dyDescent="0.25"/>
    <row r="160" spans="2:21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E895-03C0-4CB8-9FB8-E675330483EF}">
  <dimension ref="B1:AC168"/>
  <sheetViews>
    <sheetView workbookViewId="0">
      <selection activeCell="D13" sqref="D1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L1" t="s">
        <v>139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287483.5864706767</v>
      </c>
      <c r="I4" s="16">
        <v>1188675.7351848187</v>
      </c>
      <c r="J4" s="15">
        <v>135416.16140000001</v>
      </c>
      <c r="K4" s="15">
        <v>6.7272727272727275</v>
      </c>
      <c r="L4" s="15">
        <v>12.784009702574588</v>
      </c>
      <c r="M4" s="15">
        <v>3.3579427468194201</v>
      </c>
      <c r="N4" s="15">
        <v>1583.5630706642501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NL12</v>
      </c>
      <c r="E5" s="15">
        <f>VLOOKUP(G5,NUTS_Europa!$A$2:$C$81,3,FALSE)</f>
        <v>218</v>
      </c>
      <c r="F5" s="15">
        <v>1</v>
      </c>
      <c r="G5" s="15">
        <v>31</v>
      </c>
      <c r="H5" s="15">
        <v>1237511.8557306044</v>
      </c>
      <c r="I5" s="15">
        <v>1427807.7595255901</v>
      </c>
      <c r="J5" s="15">
        <v>114203.5226</v>
      </c>
      <c r="K5" s="15">
        <v>9.5716577540106957</v>
      </c>
      <c r="L5" s="15">
        <v>8.949438426953213</v>
      </c>
      <c r="M5" s="15">
        <v>10.259495232652259</v>
      </c>
      <c r="N5" s="15">
        <v>5123.2788950523063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358177.00907127018</v>
      </c>
      <c r="I6" s="15">
        <v>1188675.7351848187</v>
      </c>
      <c r="J6" s="15">
        <v>135416.16140000001</v>
      </c>
      <c r="K6" s="15">
        <v>6.7272727272727275</v>
      </c>
      <c r="L6" s="15">
        <v>12.784009702574588</v>
      </c>
      <c r="M6" s="15">
        <v>3.3579427468194201</v>
      </c>
      <c r="N6" s="15">
        <v>1583.5630706642501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ES13</v>
      </c>
      <c r="E7" s="15">
        <f>VLOOKUP(G7,NUTS_Europa!$A$2:$C$81,3,FALSE)</f>
        <v>163</v>
      </c>
      <c r="F7" s="15">
        <v>2</v>
      </c>
      <c r="G7" s="15">
        <v>13</v>
      </c>
      <c r="H7" s="15">
        <v>880168.14074164699</v>
      </c>
      <c r="I7" s="15">
        <v>1483357.7898799207</v>
      </c>
      <c r="J7" s="15">
        <v>117923.68180000001</v>
      </c>
      <c r="K7" s="15">
        <v>41.492513368983957</v>
      </c>
      <c r="L7" s="15">
        <v>10.839982161214849</v>
      </c>
      <c r="M7" s="15">
        <v>7.0662764780142728</v>
      </c>
      <c r="N7" s="15">
        <v>2892.2254104356139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1738051.8198311215</v>
      </c>
      <c r="I8" s="15">
        <v>12432314.498537021</v>
      </c>
      <c r="J8" s="15">
        <v>159445.52859999999</v>
      </c>
      <c r="K8" s="15">
        <v>59.395721925133692</v>
      </c>
      <c r="L8" s="15">
        <v>14.117683925733161</v>
      </c>
      <c r="M8" s="15">
        <v>1.9065612803793595</v>
      </c>
      <c r="N8" s="15">
        <v>900.45194509486157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13669273.102280874</v>
      </c>
      <c r="J9" s="15">
        <v>114346.8514</v>
      </c>
      <c r="K9" s="15">
        <v>53.793582887700538</v>
      </c>
      <c r="L9" s="15">
        <v>15.931766648061913</v>
      </c>
      <c r="M9" s="15">
        <v>3.3050550653124483E-2</v>
      </c>
      <c r="N9" s="15">
        <v>15.609481283570693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ES52</v>
      </c>
      <c r="E10" s="15">
        <f>VLOOKUP(G10,NUTS_Europa!$A$2:$C$81,3,FALSE)</f>
        <v>1064</v>
      </c>
      <c r="F10" s="15">
        <v>5</v>
      </c>
      <c r="G10" s="15">
        <v>16</v>
      </c>
      <c r="H10" s="15">
        <v>1320115.3509419316</v>
      </c>
      <c r="I10" s="15">
        <v>1847947.4728127921</v>
      </c>
      <c r="J10" s="15">
        <v>141512.31529999999</v>
      </c>
      <c r="K10" s="15">
        <v>107.00374331550803</v>
      </c>
      <c r="L10" s="15">
        <v>9.7016512761712637</v>
      </c>
      <c r="M10" s="15">
        <v>19.151367325594006</v>
      </c>
      <c r="N10" s="15">
        <v>10690.2529406715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10806526.643187892</v>
      </c>
      <c r="I11" s="15">
        <v>1686015.1484896785</v>
      </c>
      <c r="J11" s="15">
        <v>118487.9544</v>
      </c>
      <c r="K11" s="15">
        <v>89.453475935828877</v>
      </c>
      <c r="L11" s="15">
        <v>8.1701948552762751</v>
      </c>
      <c r="M11" s="15">
        <v>28.979790261034321</v>
      </c>
      <c r="N11" s="15">
        <v>17378.684486844912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ES21</v>
      </c>
      <c r="E12" s="15">
        <f>VLOOKUP(G12,NUTS_Europa!$A$2:$C$81,3,FALSE)</f>
        <v>163</v>
      </c>
      <c r="F12" s="15">
        <v>6</v>
      </c>
      <c r="G12" s="15">
        <v>14</v>
      </c>
      <c r="H12" s="15">
        <v>1365012.9752043968</v>
      </c>
      <c r="I12" s="15">
        <v>1544355.6131867317</v>
      </c>
      <c r="J12" s="15">
        <v>154854.3009</v>
      </c>
      <c r="K12" s="15">
        <v>56.045454545454547</v>
      </c>
      <c r="L12" s="15">
        <v>9.1437767563931587</v>
      </c>
      <c r="M12" s="15">
        <v>6.1238192795340431</v>
      </c>
      <c r="N12" s="15">
        <v>2892.2254104356139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FRD1</v>
      </c>
      <c r="E13" s="15">
        <f>VLOOKUP(G13,NUTS_Europa!$A$2:$C$81,3,FALSE)</f>
        <v>268</v>
      </c>
      <c r="F13" s="15">
        <v>6</v>
      </c>
      <c r="G13" s="15">
        <v>19</v>
      </c>
      <c r="H13" s="15">
        <v>64634.136935735914</v>
      </c>
      <c r="I13" s="15">
        <v>1550894.0695769866</v>
      </c>
      <c r="J13" s="15">
        <v>114346.8514</v>
      </c>
      <c r="K13" s="15">
        <v>33.425133689839569</v>
      </c>
      <c r="L13" s="15">
        <v>11.072036049552004</v>
      </c>
      <c r="M13" s="15">
        <v>0.19696169132682906</v>
      </c>
      <c r="N13" s="15">
        <v>93.023256000000003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1352568.0337401873</v>
      </c>
      <c r="I14" s="15">
        <v>1424904.1026781709</v>
      </c>
      <c r="J14" s="15">
        <v>163171.4883</v>
      </c>
      <c r="K14" s="15">
        <v>14.436898395721927</v>
      </c>
      <c r="L14" s="15">
        <v>7.2532330221315249</v>
      </c>
      <c r="M14" s="15">
        <v>8.5900295481859015</v>
      </c>
      <c r="N14" s="15">
        <v>5123.2788950523063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560816.00097091426</v>
      </c>
      <c r="I15" s="15">
        <v>1424904.1026781709</v>
      </c>
      <c r="J15" s="15">
        <v>199058.85829999999</v>
      </c>
      <c r="K15" s="15">
        <v>14.436898395721927</v>
      </c>
      <c r="L15" s="15">
        <v>7.2532330221315249</v>
      </c>
      <c r="M15" s="15">
        <v>8.5900295481859015</v>
      </c>
      <c r="N15" s="15">
        <v>5123.2788950523063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1754367.4688050735</v>
      </c>
      <c r="I16" s="15">
        <v>12432314.498537021</v>
      </c>
      <c r="J16" s="15">
        <v>123840.01519999999</v>
      </c>
      <c r="K16" s="15">
        <v>59.395721925133692</v>
      </c>
      <c r="L16" s="15">
        <v>14.117683925733161</v>
      </c>
      <c r="M16" s="15">
        <v>1.9065612803793595</v>
      </c>
      <c r="N16" s="15">
        <v>900.45194509486157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13669273.102280874</v>
      </c>
      <c r="J17" s="15">
        <v>117061.7148</v>
      </c>
      <c r="K17" s="15">
        <v>53.793582887700538</v>
      </c>
      <c r="L17" s="15">
        <v>15.931766648061913</v>
      </c>
      <c r="M17" s="15">
        <v>3.3050550653124483E-2</v>
      </c>
      <c r="N17" s="15">
        <v>15.609481283570693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66469.386173544568</v>
      </c>
      <c r="I18" s="15">
        <v>1500352.276318582</v>
      </c>
      <c r="J18" s="15">
        <v>117061.7148</v>
      </c>
      <c r="K18" s="15">
        <v>20.316042780748667</v>
      </c>
      <c r="L18" s="15">
        <v>12.768241454373694</v>
      </c>
      <c r="M18" s="15">
        <v>0.22727414101589555</v>
      </c>
      <c r="N18" s="15">
        <v>93.023256000000003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FRH0</v>
      </c>
      <c r="E19" s="15">
        <f>VLOOKUP(G19,NUTS_Europa!$A$2:$C$81,3,FALSE)</f>
        <v>283</v>
      </c>
      <c r="F19" s="15">
        <v>9</v>
      </c>
      <c r="G19" s="15">
        <v>23</v>
      </c>
      <c r="H19" s="15">
        <v>1438060.9935311121</v>
      </c>
      <c r="I19" s="15">
        <v>1378844.7115600398</v>
      </c>
      <c r="J19" s="15">
        <v>144185.261</v>
      </c>
      <c r="K19" s="15">
        <v>36.930481283422459</v>
      </c>
      <c r="L19" s="15">
        <v>11.38888459257538</v>
      </c>
      <c r="M19" s="15">
        <v>4.4459174976875824</v>
      </c>
      <c r="N19" s="15">
        <v>2032.1852811951153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1003111.9910445396</v>
      </c>
      <c r="I20" s="15">
        <v>1544355.6131867317</v>
      </c>
      <c r="J20" s="15">
        <v>163171.4883</v>
      </c>
      <c r="K20" s="15">
        <v>56.045454545454547</v>
      </c>
      <c r="L20" s="15">
        <v>9.1437767563931587</v>
      </c>
      <c r="M20" s="15">
        <v>6.1238192795340431</v>
      </c>
      <c r="N20" s="15">
        <v>2892.2254104356139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832984.35106173193</v>
      </c>
      <c r="I21" s="15">
        <v>1544355.6131867317</v>
      </c>
      <c r="J21" s="15">
        <v>199058.85829999999</v>
      </c>
      <c r="K21" s="15">
        <v>56.045454545454547</v>
      </c>
      <c r="L21" s="15">
        <v>9.1437767563931587</v>
      </c>
      <c r="M21" s="15">
        <v>6.1238192795340431</v>
      </c>
      <c r="N21" s="15">
        <v>2892.2254104356139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9278695.0315052904</v>
      </c>
      <c r="J22" s="15">
        <v>135416.16140000001</v>
      </c>
      <c r="K22" s="15">
        <v>8.6631016042780757</v>
      </c>
      <c r="L22" s="15">
        <v>11.475955249229834</v>
      </c>
      <c r="M22" s="15">
        <v>19.151367325594006</v>
      </c>
      <c r="N22" s="15">
        <v>10690.2529406715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PT17</v>
      </c>
      <c r="E23" s="15">
        <f>VLOOKUP(G23,NUTS_Europa!$A$2:$C$81,3,FALSE)</f>
        <v>294</v>
      </c>
      <c r="F23" s="15">
        <v>15</v>
      </c>
      <c r="G23" s="15">
        <v>39</v>
      </c>
      <c r="H23" s="15">
        <v>561232.28184923809</v>
      </c>
      <c r="I23" s="15">
        <v>9525151.5178913716</v>
      </c>
      <c r="J23" s="15">
        <v>119215.969</v>
      </c>
      <c r="K23" s="15">
        <v>43.529411764705884</v>
      </c>
      <c r="L23" s="15">
        <v>12.09362991208368</v>
      </c>
      <c r="M23" s="15">
        <v>5.0614061579763447</v>
      </c>
      <c r="N23" s="15">
        <v>2825.2662665986036</v>
      </c>
    </row>
    <row r="24" spans="2:14" s="15" customFormat="1" x14ac:dyDescent="0.25">
      <c r="B24" s="15" t="str">
        <f>VLOOKUP(F24,NUTS_Europa!$A$2:$C$81,2,FALSE)</f>
        <v>ES61</v>
      </c>
      <c r="C24" s="15">
        <f>VLOOKUP(F24,NUTS_Europa!$A$2:$C$81,3,FALSE)</f>
        <v>61</v>
      </c>
      <c r="D24" s="15" t="str">
        <f>VLOOKUP(G24,NUTS_Europa!$A$2:$C$81,2,FALSE)</f>
        <v>FRG0</v>
      </c>
      <c r="E24" s="15">
        <f>VLOOKUP(G24,NUTS_Europa!$A$2:$C$81,3,FALSE)</f>
        <v>282</v>
      </c>
      <c r="F24" s="15">
        <v>17</v>
      </c>
      <c r="G24" s="15">
        <v>22</v>
      </c>
      <c r="H24" s="15">
        <v>476167.94051590865</v>
      </c>
      <c r="I24" s="15">
        <v>1436389.0803223567</v>
      </c>
      <c r="J24" s="15">
        <v>115262.5922</v>
      </c>
      <c r="K24" s="15">
        <v>56.247914438502676</v>
      </c>
      <c r="L24" s="15">
        <v>10.626451768594812</v>
      </c>
      <c r="M24" s="15">
        <v>1.4592757807639287</v>
      </c>
      <c r="N24" s="15">
        <v>732.05116425480003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FRH0</v>
      </c>
      <c r="E25" s="15">
        <f>VLOOKUP(G25,NUTS_Europa!$A$2:$C$81,3,FALSE)</f>
        <v>283</v>
      </c>
      <c r="F25" s="15">
        <v>17</v>
      </c>
      <c r="G25" s="15">
        <v>23</v>
      </c>
      <c r="H25" s="15">
        <v>1497033.8188842775</v>
      </c>
      <c r="I25" s="15">
        <v>1383426.7366280481</v>
      </c>
      <c r="J25" s="15">
        <v>191087.21979999999</v>
      </c>
      <c r="K25" s="15">
        <v>54.862032085561502</v>
      </c>
      <c r="L25" s="15">
        <v>10.630708291889308</v>
      </c>
      <c r="M25" s="15">
        <v>3.5318604844834551</v>
      </c>
      <c r="N25" s="15">
        <v>2032.1852811951153</v>
      </c>
    </row>
    <row r="26" spans="2:14" s="15" customFormat="1" x14ac:dyDescent="0.25">
      <c r="B26" s="15" t="str">
        <f>VLOOKUP(F26,NUTS_Europa!$A$2:$C$81,2,FALSE)</f>
        <v>ES62</v>
      </c>
      <c r="C26" s="15">
        <f>VLOOKUP(F26,NUTS_Europa!$A$2:$C$81,3,FALSE)</f>
        <v>1064</v>
      </c>
      <c r="D26" s="15" t="str">
        <f>VLOOKUP(G26,NUTS_Europa!$A$2:$C$81,2,FALSE)</f>
        <v>FRG0</v>
      </c>
      <c r="E26" s="15">
        <f>VLOOKUP(G26,NUTS_Europa!$A$2:$C$81,3,FALSE)</f>
        <v>282</v>
      </c>
      <c r="F26" s="15">
        <v>18</v>
      </c>
      <c r="G26" s="15">
        <v>22</v>
      </c>
      <c r="H26" s="15">
        <v>456199.01945854578</v>
      </c>
      <c r="I26" s="15">
        <v>1555231.2865535985</v>
      </c>
      <c r="J26" s="15">
        <v>135416.16140000001</v>
      </c>
      <c r="K26" s="15">
        <v>67.220267379679143</v>
      </c>
      <c r="L26" s="15">
        <v>12.157908189489799</v>
      </c>
      <c r="M26" s="15">
        <v>1.5499998779810475</v>
      </c>
      <c r="N26" s="15">
        <v>732.05116425480003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FRI3</v>
      </c>
      <c r="E27" s="15">
        <f>VLOOKUP(G27,NUTS_Europa!$A$2:$C$81,3,FALSE)</f>
        <v>283</v>
      </c>
      <c r="F27" s="15">
        <v>18</v>
      </c>
      <c r="G27" s="15">
        <v>25</v>
      </c>
      <c r="H27" s="15">
        <v>949121.22844503634</v>
      </c>
      <c r="I27" s="15">
        <v>1569347.2627186445</v>
      </c>
      <c r="J27" s="15">
        <v>131067.4498</v>
      </c>
      <c r="K27" s="15">
        <v>75.969304812834224</v>
      </c>
      <c r="L27" s="15">
        <v>12.162164712784296</v>
      </c>
      <c r="M27" s="15">
        <v>3.7837119724897934</v>
      </c>
      <c r="N27" s="15">
        <v>2032.1852811951153</v>
      </c>
    </row>
    <row r="28" spans="2:14" s="15" customFormat="1" x14ac:dyDescent="0.25">
      <c r="B28" s="15" t="str">
        <f>VLOOKUP(F28,NUTS_Europa!$A$2:$C$81,2,FALSE)</f>
        <v>FRD2</v>
      </c>
      <c r="C28" s="15">
        <f>VLOOKUP(F28,NUTS_Europa!$A$2:$C$81,3,FALSE)</f>
        <v>269</v>
      </c>
      <c r="D28" s="15" t="str">
        <f>VLOOKUP(G28,NUTS_Europa!$A$2:$C$81,2,FALSE)</f>
        <v>FRI1</v>
      </c>
      <c r="E28" s="15">
        <f>VLOOKUP(G28,NUTS_Europa!$A$2:$C$81,3,FALSE)</f>
        <v>283</v>
      </c>
      <c r="F28" s="15">
        <v>20</v>
      </c>
      <c r="G28" s="15">
        <v>24</v>
      </c>
      <c r="H28" s="15">
        <v>801539.02533580258</v>
      </c>
      <c r="I28" s="15">
        <v>1410137.8450309427</v>
      </c>
      <c r="J28" s="15">
        <v>114346.8514</v>
      </c>
      <c r="K28" s="15">
        <v>24.759358288770056</v>
      </c>
      <c r="L28" s="15">
        <v>11.927397905280314</v>
      </c>
      <c r="M28" s="15">
        <v>4.4459174976875824</v>
      </c>
      <c r="N28" s="15">
        <v>2032.1852811951153</v>
      </c>
    </row>
    <row r="29" spans="2:14" s="15" customFormat="1" x14ac:dyDescent="0.25">
      <c r="B29" s="15" t="str">
        <f>VLOOKUP(F29,NUTS_Europa!$A$2:$C$81,2,FALSE)</f>
        <v>FRD2</v>
      </c>
      <c r="C29" s="15">
        <f>VLOOKUP(F29,NUTS_Europa!$A$2:$C$81,3,FALSE)</f>
        <v>269</v>
      </c>
      <c r="D29" s="15" t="str">
        <f>VLOOKUP(G29,NUTS_Europa!$A$2:$C$81,2,FALSE)</f>
        <v>NL32</v>
      </c>
      <c r="E29" s="15">
        <f>VLOOKUP(G29,NUTS_Europa!$A$2:$C$81,3,FALSE)</f>
        <v>218</v>
      </c>
      <c r="F29" s="15">
        <v>20</v>
      </c>
      <c r="G29" s="15">
        <v>32</v>
      </c>
      <c r="H29" s="15">
        <v>762172.84266379685</v>
      </c>
      <c r="I29" s="15">
        <v>1576067.2160206484</v>
      </c>
      <c r="J29" s="15">
        <v>199058.85829999999</v>
      </c>
      <c r="K29" s="15">
        <v>14.705882352941178</v>
      </c>
      <c r="L29" s="15">
        <v>9.487951739658147</v>
      </c>
      <c r="M29" s="15">
        <v>10.259495232652259</v>
      </c>
      <c r="N29" s="15">
        <v>5123.2788950523063</v>
      </c>
    </row>
    <row r="30" spans="2:14" s="15" customFormat="1" x14ac:dyDescent="0.25">
      <c r="B30" s="15" t="str">
        <f>VLOOKUP(F30,NUTS_Europa!$A$2:$C$81,2,FALSE)</f>
        <v>FRE1</v>
      </c>
      <c r="C30" s="15">
        <f>VLOOKUP(F30,NUTS_Europa!$A$2:$C$81,3,FALSE)</f>
        <v>220</v>
      </c>
      <c r="D30" s="15" t="str">
        <f>VLOOKUP(G30,NUTS_Europa!$A$2:$C$81,2,FALSE)</f>
        <v>FRI1</v>
      </c>
      <c r="E30" s="15">
        <f>VLOOKUP(G30,NUTS_Europa!$A$2:$C$81,3,FALSE)</f>
        <v>283</v>
      </c>
      <c r="F30" s="15">
        <v>21</v>
      </c>
      <c r="G30" s="15">
        <v>24</v>
      </c>
      <c r="H30" s="15">
        <v>913234.69222615822</v>
      </c>
      <c r="I30" s="15">
        <v>1254695.3559226121</v>
      </c>
      <c r="J30" s="15">
        <v>123840.01519999999</v>
      </c>
      <c r="K30" s="15">
        <v>32.191978609625671</v>
      </c>
      <c r="L30" s="15">
        <v>12.75419910608912</v>
      </c>
      <c r="M30" s="15">
        <v>4.0076380446687878</v>
      </c>
      <c r="N30" s="15">
        <v>2032.1852811951153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FRI3</v>
      </c>
      <c r="E31" s="15">
        <f>VLOOKUP(G31,NUTS_Europa!$A$2:$C$81,3,FALSE)</f>
        <v>283</v>
      </c>
      <c r="F31" s="15">
        <v>21</v>
      </c>
      <c r="G31" s="15">
        <v>25</v>
      </c>
      <c r="H31" s="15">
        <v>591709.44968395121</v>
      </c>
      <c r="I31" s="15">
        <v>1254695.3559226121</v>
      </c>
      <c r="J31" s="15">
        <v>117061.7148</v>
      </c>
      <c r="K31" s="15">
        <v>32.191978609625671</v>
      </c>
      <c r="L31" s="15">
        <v>12.75419910608912</v>
      </c>
      <c r="M31" s="15">
        <v>4.0076380446687878</v>
      </c>
      <c r="N31" s="15">
        <v>2032.1852811951153</v>
      </c>
    </row>
    <row r="32" spans="2:14" s="15" customFormat="1" x14ac:dyDescent="0.25">
      <c r="B32" s="15" t="str">
        <f>VLOOKUP(F32,NUTS_Europa!$A$2:$C$81,2,FALSE)</f>
        <v>FRJ1</v>
      </c>
      <c r="C32" s="15">
        <f>VLOOKUP(F32,NUTS_Europa!$A$2:$C$81,3,FALSE)</f>
        <v>1063</v>
      </c>
      <c r="D32" s="15" t="str">
        <f>VLOOKUP(G32,NUTS_Europa!$A$2:$C$81,2,FALSE)</f>
        <v>FRJ2</v>
      </c>
      <c r="E32" s="15">
        <f>VLOOKUP(G32,NUTS_Europa!$A$2:$C$81,3,FALSE)</f>
        <v>283</v>
      </c>
      <c r="F32" s="15">
        <v>26</v>
      </c>
      <c r="G32" s="15">
        <v>28</v>
      </c>
      <c r="H32" s="15">
        <v>2055989.0296441666</v>
      </c>
      <c r="I32" s="15">
        <v>9733106.7007178441</v>
      </c>
      <c r="J32" s="15">
        <v>142841.86170000001</v>
      </c>
      <c r="K32" s="15">
        <v>82.55278074866311</v>
      </c>
      <c r="L32" s="15">
        <v>11.466983160812262</v>
      </c>
      <c r="M32" s="15">
        <v>3.7837119724897934</v>
      </c>
      <c r="N32" s="15">
        <v>2032.1852811951153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PT17</v>
      </c>
      <c r="E33" s="15">
        <f>VLOOKUP(G33,NUTS_Europa!$A$2:$C$81,3,FALSE)</f>
        <v>294</v>
      </c>
      <c r="F33" s="15">
        <v>26</v>
      </c>
      <c r="G33" s="15">
        <v>39</v>
      </c>
      <c r="H33" s="15">
        <v>1462287.9541431174</v>
      </c>
      <c r="I33" s="15">
        <v>9525151.5178913716</v>
      </c>
      <c r="J33" s="15">
        <v>137713.6226</v>
      </c>
      <c r="K33" s="15">
        <v>43.529411764705884</v>
      </c>
      <c r="L33" s="15">
        <v>12.09362991208368</v>
      </c>
      <c r="M33" s="15">
        <v>5.0614061579763447</v>
      </c>
      <c r="N33" s="15">
        <v>2825.2662665986036</v>
      </c>
    </row>
    <row r="34" spans="2:14" s="15" customFormat="1" x14ac:dyDescent="0.25">
      <c r="B34" s="15" t="str">
        <f>VLOOKUP(F34,NUTS_Europa!$A$2:$C$81,2,FALSE)</f>
        <v>FRF2</v>
      </c>
      <c r="C34" s="15">
        <f>VLOOKUP(F34,NUTS_Europa!$A$2:$C$81,3,FALSE)</f>
        <v>269</v>
      </c>
      <c r="D34" s="15" t="str">
        <f>VLOOKUP(G34,NUTS_Europa!$A$2:$C$81,2,FALSE)</f>
        <v>FRJ2</v>
      </c>
      <c r="E34" s="15">
        <f>VLOOKUP(G34,NUTS_Europa!$A$2:$C$81,3,FALSE)</f>
        <v>283</v>
      </c>
      <c r="F34" s="15">
        <v>27</v>
      </c>
      <c r="G34" s="15">
        <v>28</v>
      </c>
      <c r="H34" s="15">
        <v>1682598.2376796759</v>
      </c>
      <c r="I34" s="15">
        <v>1410137.8450309427</v>
      </c>
      <c r="J34" s="15">
        <v>176841.96369999999</v>
      </c>
      <c r="K34" s="15">
        <v>24.759358288770056</v>
      </c>
      <c r="L34" s="15">
        <v>11.927397905280314</v>
      </c>
      <c r="M34" s="15">
        <v>4.4459174976875824</v>
      </c>
      <c r="N34" s="15">
        <v>2032.1852811951153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PT16</v>
      </c>
      <c r="E35" s="15">
        <f>VLOOKUP(G35,NUTS_Europa!$A$2:$C$81,3,FALSE)</f>
        <v>111</v>
      </c>
      <c r="F35" s="15">
        <v>27</v>
      </c>
      <c r="G35" s="15">
        <v>38</v>
      </c>
      <c r="H35" s="15">
        <v>1482766.1737401225</v>
      </c>
      <c r="I35" s="15">
        <v>1579105.7258652267</v>
      </c>
      <c r="J35" s="15">
        <v>120437.3524</v>
      </c>
      <c r="K35" s="15">
        <v>42.618716577540113</v>
      </c>
      <c r="L35" s="15">
        <v>11.869861408665713</v>
      </c>
      <c r="M35" s="15">
        <v>6.7796500145688627</v>
      </c>
      <c r="N35" s="15">
        <v>3201.9684368426078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PT11</v>
      </c>
      <c r="E36" s="15">
        <f>VLOOKUP(G36,NUTS_Europa!$A$2:$C$81,3,FALSE)</f>
        <v>111</v>
      </c>
      <c r="F36" s="15">
        <v>29</v>
      </c>
      <c r="G36" s="15">
        <v>36</v>
      </c>
      <c r="H36" s="15">
        <v>1604687.5259097784</v>
      </c>
      <c r="I36" s="15">
        <v>1579105.7258652267</v>
      </c>
      <c r="J36" s="15">
        <v>114346.8514</v>
      </c>
      <c r="K36" s="15">
        <v>42.618716577540113</v>
      </c>
      <c r="L36" s="15">
        <v>11.869861408665713</v>
      </c>
      <c r="M36" s="15">
        <v>6.7796500145688627</v>
      </c>
      <c r="N36" s="15">
        <v>3201.9684368426078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FRI3</v>
      </c>
      <c r="E37" s="15">
        <f>VLOOKUP(G37,NUTS_Europa!$A$2:$C$81,3,FALSE)</f>
        <v>282</v>
      </c>
      <c r="F37" s="15">
        <v>29</v>
      </c>
      <c r="G37" s="15">
        <v>65</v>
      </c>
      <c r="H37" s="15">
        <v>512370.29732982471</v>
      </c>
      <c r="I37" s="15">
        <v>1431111.9392396626</v>
      </c>
      <c r="J37" s="15">
        <v>117768.50930000001</v>
      </c>
      <c r="K37" s="15">
        <v>21.28342245989305</v>
      </c>
      <c r="L37" s="15">
        <v>11.923141381985818</v>
      </c>
      <c r="M37" s="15">
        <v>1.7885452164316409</v>
      </c>
      <c r="N37" s="15">
        <v>732.05116425480003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485414.41948588187</v>
      </c>
      <c r="I38" s="15">
        <v>13370443.852471067</v>
      </c>
      <c r="J38" s="15">
        <v>114346.8514</v>
      </c>
      <c r="K38" s="15">
        <v>63.63636363636364</v>
      </c>
      <c r="L38" s="15">
        <v>15.484790821667254</v>
      </c>
      <c r="M38" s="15">
        <v>0.4545482820317911</v>
      </c>
      <c r="N38" s="15">
        <v>186.04651200000001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453169.58221208979</v>
      </c>
      <c r="I39" s="15">
        <v>13370443.852471067</v>
      </c>
      <c r="J39" s="15">
        <v>145277.79319999999</v>
      </c>
      <c r="K39" s="15">
        <v>63.63636363636364</v>
      </c>
      <c r="L39" s="15">
        <v>15.484790821667254</v>
      </c>
      <c r="M39" s="15">
        <v>0.4545482820317911</v>
      </c>
      <c r="N39" s="15">
        <v>186.04651200000001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2877851.7644013474</v>
      </c>
      <c r="I40" s="15">
        <v>1762651.7552249844</v>
      </c>
      <c r="J40" s="15">
        <v>114346.8514</v>
      </c>
      <c r="K40" s="15">
        <v>62.340106951871661</v>
      </c>
      <c r="L40" s="15">
        <v>10.389409206645716</v>
      </c>
      <c r="M40" s="15">
        <v>16.997426083189179</v>
      </c>
      <c r="N40" s="15">
        <v>8027.7332471413838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2308669.4217125294</v>
      </c>
      <c r="I41" s="15">
        <v>1762651.7552249844</v>
      </c>
      <c r="J41" s="15">
        <v>137713.6226</v>
      </c>
      <c r="K41" s="15">
        <v>62.340106951871661</v>
      </c>
      <c r="L41" s="15">
        <v>10.389409206645716</v>
      </c>
      <c r="M41" s="15">
        <v>16.997426083189179</v>
      </c>
      <c r="N41" s="15">
        <v>8027.7332471413838</v>
      </c>
    </row>
    <row r="42" spans="2:14" s="15" customFormat="1" x14ac:dyDescent="0.25">
      <c r="B42" s="15" t="str">
        <f>VLOOKUP(F42,NUTS_Europa!$A$2:$C$81,2,FALSE)</f>
        <v>NL34</v>
      </c>
      <c r="C42" s="15">
        <f>VLOOKUP(F42,NUTS_Europa!$A$2:$C$81,3,FALSE)</f>
        <v>250</v>
      </c>
      <c r="D42" s="15" t="str">
        <f>VLOOKUP(G42,NUTS_Europa!$A$2:$C$81,2,FALSE)</f>
        <v>PT11</v>
      </c>
      <c r="E42" s="15">
        <f>VLOOKUP(G42,NUTS_Europa!$A$2:$C$81,3,FALSE)</f>
        <v>111</v>
      </c>
      <c r="F42" s="15">
        <v>34</v>
      </c>
      <c r="G42" s="15">
        <v>36</v>
      </c>
      <c r="H42" s="15">
        <v>1329608.7808361964</v>
      </c>
      <c r="I42" s="15">
        <v>1656172.6160053227</v>
      </c>
      <c r="J42" s="15">
        <v>176841.96369999999</v>
      </c>
      <c r="K42" s="15">
        <v>51.54117647058824</v>
      </c>
      <c r="L42" s="15">
        <v>11.127943249042342</v>
      </c>
      <c r="M42" s="15">
        <v>6.7796500145688627</v>
      </c>
      <c r="N42" s="15">
        <v>3201.9684368426078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PT16</v>
      </c>
      <c r="E43" s="15">
        <f>VLOOKUP(G43,NUTS_Europa!$A$2:$C$81,3,FALSE)</f>
        <v>111</v>
      </c>
      <c r="F43" s="15">
        <v>34</v>
      </c>
      <c r="G43" s="15">
        <v>38</v>
      </c>
      <c r="H43" s="15">
        <v>1224504.1668968378</v>
      </c>
      <c r="I43" s="15">
        <v>1656172.6160053227</v>
      </c>
      <c r="J43" s="15">
        <v>199058.85829999999</v>
      </c>
      <c r="K43" s="15">
        <v>51.54117647058824</v>
      </c>
      <c r="L43" s="15">
        <v>11.127943249042342</v>
      </c>
      <c r="M43" s="15">
        <v>6.7796500145688627</v>
      </c>
      <c r="N43" s="15">
        <v>3201.9684368426078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3122901.8366028103</v>
      </c>
      <c r="I44" s="15">
        <v>1640507.5127833001</v>
      </c>
      <c r="J44" s="15">
        <v>142392.87169999999</v>
      </c>
      <c r="K44" s="15">
        <v>62.340481283422463</v>
      </c>
      <c r="L44" s="15">
        <v>10.592814053564155</v>
      </c>
      <c r="M44" s="15">
        <v>16.997426083189179</v>
      </c>
      <c r="N44" s="15">
        <v>8027.7332471413838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2553719.4939139923</v>
      </c>
      <c r="I45" s="15">
        <v>1640507.5127833001</v>
      </c>
      <c r="J45" s="15">
        <v>120437.3524</v>
      </c>
      <c r="K45" s="15">
        <v>62.340481283422463</v>
      </c>
      <c r="L45" s="15">
        <v>10.592814053564155</v>
      </c>
      <c r="M45" s="15">
        <v>16.997426083189179</v>
      </c>
      <c r="N45" s="15">
        <v>8027.7332471413838</v>
      </c>
    </row>
    <row r="46" spans="2:14" s="15" customFormat="1" x14ac:dyDescent="0.25">
      <c r="B46" s="15" t="str">
        <f>VLOOKUP(F46,NUTS_Europa!$A$2:$C$81,2,FALSE)</f>
        <v>BE21</v>
      </c>
      <c r="C46" s="15">
        <f>VLOOKUP(F46,NUTS_Europa!$A$2:$C$81,3,FALSE)</f>
        <v>250</v>
      </c>
      <c r="D46" s="15" t="str">
        <f>VLOOKUP(G46,NUTS_Europa!$A$2:$C$81,2,FALSE)</f>
        <v>FRE1</v>
      </c>
      <c r="E46" s="15">
        <f>VLOOKUP(G46,NUTS_Europa!$A$2:$C$81,3,FALSE)</f>
        <v>235</v>
      </c>
      <c r="F46" s="15">
        <v>41</v>
      </c>
      <c r="G46" s="15">
        <v>61</v>
      </c>
      <c r="H46" s="15">
        <v>530699.53349116351</v>
      </c>
      <c r="I46" s="15">
        <v>1338210.048707251</v>
      </c>
      <c r="J46" s="15">
        <v>142392.87169999999</v>
      </c>
      <c r="K46" s="15">
        <v>7.5401069518716577</v>
      </c>
      <c r="L46" s="15">
        <v>12.580604855656151</v>
      </c>
      <c r="M46" s="15">
        <v>3.3579427468194201</v>
      </c>
      <c r="N46" s="15">
        <v>1583.5630706642501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FRH0</v>
      </c>
      <c r="E47" s="15">
        <f>VLOOKUP(G47,NUTS_Europa!$A$2:$C$81,3,FALSE)</f>
        <v>282</v>
      </c>
      <c r="F47" s="15">
        <v>41</v>
      </c>
      <c r="G47" s="15">
        <v>63</v>
      </c>
      <c r="H47" s="15">
        <v>302961.68127153139</v>
      </c>
      <c r="I47" s="15">
        <v>1436541.580165172</v>
      </c>
      <c r="J47" s="15">
        <v>123614.25509999999</v>
      </c>
      <c r="K47" s="15">
        <v>19.411764705882355</v>
      </c>
      <c r="L47" s="15">
        <v>11.181223222362448</v>
      </c>
      <c r="M47" s="15">
        <v>1.7885452164316409</v>
      </c>
      <c r="N47" s="15">
        <v>732.05116425480003</v>
      </c>
    </row>
    <row r="48" spans="2:14" s="15" customFormat="1" x14ac:dyDescent="0.25">
      <c r="B48" s="15" t="str">
        <f>VLOOKUP(F48,NUTS_Europa!$A$2:$C$81,2,FALSE)</f>
        <v>BE23</v>
      </c>
      <c r="C48" s="15">
        <f>VLOOKUP(F48,NUTS_Europa!$A$2:$C$81,3,FALSE)</f>
        <v>220</v>
      </c>
      <c r="D48" s="15" t="str">
        <f>VLOOKUP(G48,NUTS_Europa!$A$2:$C$81,2,FALSE)</f>
        <v>ES12</v>
      </c>
      <c r="E48" s="15">
        <f>VLOOKUP(G48,NUTS_Europa!$A$2:$C$81,3,FALSE)</f>
        <v>163</v>
      </c>
      <c r="F48" s="15">
        <v>42</v>
      </c>
      <c r="G48" s="15">
        <v>52</v>
      </c>
      <c r="H48" s="15">
        <v>1436722.1017367132</v>
      </c>
      <c r="I48" s="15">
        <v>1374219.1568735274</v>
      </c>
      <c r="J48" s="15">
        <v>137713.6226</v>
      </c>
      <c r="K48" s="15">
        <v>39.037433155080215</v>
      </c>
      <c r="L48" s="15">
        <v>12.205296674728586</v>
      </c>
      <c r="M48" s="15">
        <v>6.4425129941318824</v>
      </c>
      <c r="N48" s="15">
        <v>2892.2254104356139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NL11</v>
      </c>
      <c r="E49" s="15">
        <f>VLOOKUP(G49,NUTS_Europa!$A$2:$C$81,3,FALSE)</f>
        <v>218</v>
      </c>
      <c r="F49" s="15">
        <v>42</v>
      </c>
      <c r="G49" s="15">
        <v>70</v>
      </c>
      <c r="H49" s="15">
        <v>1792379.7313013093</v>
      </c>
      <c r="I49" s="15">
        <v>1315504.3434954295</v>
      </c>
      <c r="J49" s="15">
        <v>117061.7148</v>
      </c>
      <c r="K49" s="15">
        <v>6.6844919786096257</v>
      </c>
      <c r="L49" s="15">
        <v>10.314752940466953</v>
      </c>
      <c r="M49" s="15">
        <v>9.1545625808097366</v>
      </c>
      <c r="N49" s="15">
        <v>5123.2788950523063</v>
      </c>
    </row>
    <row r="50" spans="2:14" s="15" customFormat="1" x14ac:dyDescent="0.25">
      <c r="B50" s="15" t="str">
        <f>VLOOKUP(F50,NUTS_Europa!$A$2:$C$81,2,FALSE)</f>
        <v>BE25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43</v>
      </c>
      <c r="G50" s="15">
        <v>70</v>
      </c>
      <c r="H50" s="15">
        <v>1598646.0138522433</v>
      </c>
      <c r="I50" s="15">
        <v>1315504.3434954295</v>
      </c>
      <c r="J50" s="15">
        <v>156784.57750000001</v>
      </c>
      <c r="K50" s="15">
        <v>6.6844919786096257</v>
      </c>
      <c r="L50" s="15">
        <v>10.314752940466953</v>
      </c>
      <c r="M50" s="15">
        <v>9.1545625808097366</v>
      </c>
      <c r="N50" s="15">
        <v>5123.2788950523063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PT18</v>
      </c>
      <c r="E51" s="15">
        <f>VLOOKUP(G51,NUTS_Europa!$A$2:$C$81,3,FALSE)</f>
        <v>61</v>
      </c>
      <c r="F51" s="15">
        <v>43</v>
      </c>
      <c r="G51" s="15">
        <v>80</v>
      </c>
      <c r="H51" s="15">
        <v>11583968.343997588</v>
      </c>
      <c r="I51" s="15">
        <v>1514853.4790059139</v>
      </c>
      <c r="J51" s="15">
        <v>117768.50930000001</v>
      </c>
      <c r="K51" s="15">
        <v>72.388770053475938</v>
      </c>
      <c r="L51" s="15">
        <v>11.231714773611703</v>
      </c>
      <c r="M51" s="15">
        <v>30.894743879086619</v>
      </c>
      <c r="N51" s="15">
        <v>17378.684486844912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1584508.01071793</v>
      </c>
      <c r="I52" s="15">
        <v>1544355.6131867317</v>
      </c>
      <c r="J52" s="15">
        <v>120125.8052</v>
      </c>
      <c r="K52" s="15">
        <v>56.045454545454547</v>
      </c>
      <c r="L52" s="15">
        <v>9.1437767563931587</v>
      </c>
      <c r="M52" s="15">
        <v>6.1238192795340431</v>
      </c>
      <c r="N52" s="15">
        <v>2892.2254104356139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FRG0</v>
      </c>
      <c r="E53" s="15">
        <f>VLOOKUP(G53,NUTS_Europa!$A$2:$C$81,3,FALSE)</f>
        <v>283</v>
      </c>
      <c r="F53" s="15">
        <v>44</v>
      </c>
      <c r="G53" s="15">
        <v>62</v>
      </c>
      <c r="H53" s="15">
        <v>947200.19074248639</v>
      </c>
      <c r="I53" s="15">
        <v>1437733.899337789</v>
      </c>
      <c r="J53" s="15">
        <v>199058.85829999999</v>
      </c>
      <c r="K53" s="15">
        <v>51.223529411764709</v>
      </c>
      <c r="L53" s="15">
        <v>9.6926791877536917</v>
      </c>
      <c r="M53" s="15">
        <v>3.7837119724897934</v>
      </c>
      <c r="N53" s="15">
        <v>2032.1852811951153</v>
      </c>
    </row>
    <row r="54" spans="2:14" s="15" customFormat="1" x14ac:dyDescent="0.25">
      <c r="B54" s="15" t="str">
        <f>VLOOKUP(F54,NUTS_Europa!$A$2:$C$81,2,FALSE)</f>
        <v>DE60</v>
      </c>
      <c r="C54" s="15">
        <f>VLOOKUP(F54,NUTS_Europa!$A$2:$C$81,3,FALSE)</f>
        <v>245</v>
      </c>
      <c r="D54" s="15" t="str">
        <f>VLOOKUP(G54,NUTS_Europa!$A$2:$C$81,2,FALSE)</f>
        <v>ES61</v>
      </c>
      <c r="E54" s="15">
        <f>VLOOKUP(G54,NUTS_Europa!$A$2:$C$81,3,FALSE)</f>
        <v>297</v>
      </c>
      <c r="F54" s="15">
        <v>45</v>
      </c>
      <c r="G54" s="15">
        <v>57</v>
      </c>
      <c r="H54" s="15">
        <v>1880426.2441505191</v>
      </c>
      <c r="I54" s="15">
        <v>12398688.718070295</v>
      </c>
      <c r="J54" s="15">
        <v>159445.52859999999</v>
      </c>
      <c r="K54" s="15">
        <v>83.563101604278089</v>
      </c>
      <c r="L54" s="15">
        <v>14.081953287392185</v>
      </c>
      <c r="M54" s="15">
        <v>1.7902788959681468</v>
      </c>
      <c r="N54" s="15">
        <v>845.53280858406924</v>
      </c>
    </row>
    <row r="55" spans="2:14" s="15" customFormat="1" x14ac:dyDescent="0.25">
      <c r="B55" s="15" t="str">
        <f>VLOOKUP(F55,NUTS_Europa!$A$2:$C$81,2,FALSE)</f>
        <v>DE60</v>
      </c>
      <c r="C55" s="15">
        <f>VLOOKUP(F55,NUTS_Europa!$A$2:$C$81,3,FALSE)</f>
        <v>245</v>
      </c>
      <c r="D55" s="15" t="str">
        <f>VLOOKUP(G55,NUTS_Europa!$A$2:$C$81,2,FALSE)</f>
        <v>PT17</v>
      </c>
      <c r="E55" s="15">
        <f>VLOOKUP(G55,NUTS_Europa!$A$2:$C$81,3,FALSE)</f>
        <v>297</v>
      </c>
      <c r="F55" s="15">
        <v>45</v>
      </c>
      <c r="G55" s="15">
        <v>79</v>
      </c>
      <c r="H55" s="15">
        <v>1959249.3491651518</v>
      </c>
      <c r="I55" s="15">
        <v>12398688.718070295</v>
      </c>
      <c r="J55" s="15">
        <v>117061.7148</v>
      </c>
      <c r="K55" s="15">
        <v>83.563101604278089</v>
      </c>
      <c r="L55" s="15">
        <v>14.081953287392185</v>
      </c>
      <c r="M55" s="15">
        <v>1.7902788959681468</v>
      </c>
      <c r="N55" s="15">
        <v>845.53280858406924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37151.401480135915</v>
      </c>
      <c r="I56" s="15">
        <v>13669273.102280874</v>
      </c>
      <c r="J56" s="15">
        <v>127001.217</v>
      </c>
      <c r="K56" s="15">
        <v>53.793582887700538</v>
      </c>
      <c r="L56" s="15">
        <v>15.931766648061913</v>
      </c>
      <c r="M56" s="15">
        <v>3.3050550653124483E-2</v>
      </c>
      <c r="N56" s="15">
        <v>15.609481283570693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43894.338376568929</v>
      </c>
      <c r="I57" s="15">
        <v>13669273.102280874</v>
      </c>
      <c r="J57" s="15">
        <v>117768.50930000001</v>
      </c>
      <c r="K57" s="15">
        <v>53.793582887700538</v>
      </c>
      <c r="L57" s="15">
        <v>15.931766648061913</v>
      </c>
      <c r="M57" s="15">
        <v>3.3050550653124483E-2</v>
      </c>
      <c r="N57" s="15">
        <v>15.609481283570693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FRI1</v>
      </c>
      <c r="E58" s="15">
        <f>VLOOKUP(G58,[1]NUTS_Europa!$A$2:$C$81,3,FALSE)</f>
        <v>275</v>
      </c>
      <c r="F58" s="15">
        <v>47</v>
      </c>
      <c r="G58" s="15">
        <v>64</v>
      </c>
      <c r="H58" s="15">
        <v>487368.65204792982</v>
      </c>
      <c r="I58" s="15">
        <v>13370443.852471067</v>
      </c>
      <c r="J58" s="15">
        <v>154854.3009</v>
      </c>
      <c r="K58" s="15">
        <v>63.63636363636364</v>
      </c>
      <c r="L58" s="15">
        <v>15.484790821667254</v>
      </c>
      <c r="M58" s="15">
        <v>0.4545482820317911</v>
      </c>
      <c r="N58" s="15">
        <v>186.04651200000001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FRI2</v>
      </c>
      <c r="E59" s="15">
        <f>VLOOKUP(G59,[1]NUTS_Europa!$A$2:$C$81,3,FALSE)</f>
        <v>275</v>
      </c>
      <c r="F59" s="15">
        <v>47</v>
      </c>
      <c r="G59" s="15">
        <v>69</v>
      </c>
      <c r="H59" s="15">
        <v>455123.81477413775</v>
      </c>
      <c r="I59" s="15">
        <v>13370443.852471067</v>
      </c>
      <c r="J59" s="15">
        <v>114346.8514</v>
      </c>
      <c r="K59" s="15">
        <v>63.63636363636364</v>
      </c>
      <c r="L59" s="15">
        <v>15.484790821667254</v>
      </c>
      <c r="M59" s="15">
        <v>0.4545482820317911</v>
      </c>
      <c r="N59" s="15">
        <v>186.04651200000001</v>
      </c>
    </row>
    <row r="60" spans="2:14" s="15" customFormat="1" x14ac:dyDescent="0.25">
      <c r="B60" s="15" t="str">
        <f>VLOOKUP(F60,NUTS_Europa!$A$2:$C$81,2,FALSE)</f>
        <v>DE94</v>
      </c>
      <c r="C60" s="15">
        <f>VLOOKUP(F60,NUTS_Europa!$A$2:$C$81,3,FALSE)</f>
        <v>1069</v>
      </c>
      <c r="D60" s="15" t="str">
        <f>VLOOKUP(G60,NUTS_Europa!$A$2:$C$81,2,FALSE)</f>
        <v>FRE1</v>
      </c>
      <c r="E60" s="15">
        <f>VLOOKUP(G60,NUTS_Europa!$A$2:$C$81,3,FALSE)</f>
        <v>235</v>
      </c>
      <c r="F60" s="15">
        <v>48</v>
      </c>
      <c r="G60" s="15">
        <v>61</v>
      </c>
      <c r="H60" s="15">
        <v>584104.63077122567</v>
      </c>
      <c r="I60" s="15">
        <v>1251494.7589817443</v>
      </c>
      <c r="J60" s="15">
        <v>507158.32770000002</v>
      </c>
      <c r="K60" s="15">
        <v>21.8</v>
      </c>
      <c r="L60" s="15">
        <v>11.0878042977529</v>
      </c>
      <c r="M60" s="15">
        <v>2.8419247318299878</v>
      </c>
      <c r="N60" s="15">
        <v>1583.5630706642501</v>
      </c>
    </row>
    <row r="61" spans="2:14" s="15" customFormat="1" x14ac:dyDescent="0.25">
      <c r="B61" s="15" t="str">
        <f>VLOOKUP(F61,NUTS_Europa!$A$2:$C$81,2,FALSE)</f>
        <v>DE94</v>
      </c>
      <c r="C61" s="15">
        <f>VLOOKUP(F61,NUTS_Europa!$A$2:$C$81,3,FALSE)</f>
        <v>1069</v>
      </c>
      <c r="D61" s="15" t="str">
        <f>VLOOKUP(G61,NUTS_Europa!$A$2:$C$81,2,FALSE)</f>
        <v>FRF2</v>
      </c>
      <c r="E61" s="15">
        <f>VLOOKUP(G61,NUTS_Europa!$A$2:$C$81,3,FALSE)</f>
        <v>235</v>
      </c>
      <c r="F61" s="15">
        <v>48</v>
      </c>
      <c r="G61" s="15">
        <v>67</v>
      </c>
      <c r="H61" s="15">
        <v>1100582.4594179143</v>
      </c>
      <c r="I61" s="15">
        <v>1251494.7589817443</v>
      </c>
      <c r="J61" s="15">
        <v>126450.71709999999</v>
      </c>
      <c r="K61" s="15">
        <v>21.8</v>
      </c>
      <c r="L61" s="15">
        <v>11.0878042977529</v>
      </c>
      <c r="M61" s="15">
        <v>2.8419247318299878</v>
      </c>
      <c r="N61" s="15">
        <v>1583.5630706642501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35942.181793541546</v>
      </c>
      <c r="I62" s="15">
        <v>13669273.102280874</v>
      </c>
      <c r="J62" s="15">
        <v>176841.96369999999</v>
      </c>
      <c r="K62" s="15">
        <v>53.793582887700538</v>
      </c>
      <c r="L62" s="15">
        <v>15.931766648061913</v>
      </c>
      <c r="M62" s="15">
        <v>3.3050550653124483E-2</v>
      </c>
      <c r="N62" s="15">
        <v>15.609481283570693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42685.118689974559</v>
      </c>
      <c r="I63" s="15">
        <v>13669273.102280874</v>
      </c>
      <c r="J63" s="15">
        <v>199058.85829999999</v>
      </c>
      <c r="K63" s="15">
        <v>53.793582887700538</v>
      </c>
      <c r="L63" s="15">
        <v>15.931766648061913</v>
      </c>
      <c r="M63" s="15">
        <v>3.3050550653124483E-2</v>
      </c>
      <c r="N63" s="15">
        <v>15.609481283570693</v>
      </c>
    </row>
    <row r="64" spans="2:14" s="15" customFormat="1" x14ac:dyDescent="0.25">
      <c r="B64" s="15" t="str">
        <f>VLOOKUP(F64,NUTS_Europa!$A$2:$C$81,2,FALSE)</f>
        <v>DEF0</v>
      </c>
      <c r="C64" s="15">
        <f>VLOOKUP(F64,NUTS_Europa!$A$2:$C$81,3,FALSE)</f>
        <v>245</v>
      </c>
      <c r="D64" s="15" t="str">
        <f>VLOOKUP(G64,NUTS_Europa!$A$2:$C$81,2,FALSE)</f>
        <v>ES61</v>
      </c>
      <c r="E64" s="15">
        <f>VLOOKUP(G64,NUTS_Europa!$A$2:$C$81,3,FALSE)</f>
        <v>297</v>
      </c>
      <c r="F64" s="15">
        <v>50</v>
      </c>
      <c r="G64" s="15">
        <v>57</v>
      </c>
      <c r="H64" s="15">
        <v>1837129.0456213548</v>
      </c>
      <c r="I64" s="15">
        <v>12398688.718070295</v>
      </c>
      <c r="J64" s="15">
        <v>137713.6226</v>
      </c>
      <c r="K64" s="15">
        <v>83.563101604278089</v>
      </c>
      <c r="L64" s="15">
        <v>14.081953287392185</v>
      </c>
      <c r="M64" s="15">
        <v>1.7902788959681468</v>
      </c>
      <c r="N64" s="15">
        <v>845.53280858406924</v>
      </c>
    </row>
    <row r="65" spans="2:14" s="15" customFormat="1" x14ac:dyDescent="0.25">
      <c r="B65" s="15" t="str">
        <f>VLOOKUP(F65,NUTS_Europa!$A$2:$C$81,2,FALSE)</f>
        <v>DEF0</v>
      </c>
      <c r="C65" s="15">
        <f>VLOOKUP(F65,NUTS_Europa!$A$2:$C$81,3,FALSE)</f>
        <v>245</v>
      </c>
      <c r="D65" s="15" t="str">
        <f>VLOOKUP(G65,NUTS_Europa!$A$2:$C$81,2,FALSE)</f>
        <v>PT11</v>
      </c>
      <c r="E65" s="15">
        <f>VLOOKUP(G65,NUTS_Europa!$A$2:$C$81,3,FALSE)</f>
        <v>288</v>
      </c>
      <c r="F65" s="15">
        <v>50</v>
      </c>
      <c r="G65" s="15">
        <v>76</v>
      </c>
      <c r="H65" s="15">
        <v>1954411.5127465697</v>
      </c>
      <c r="I65" s="15">
        <v>12432314.498537021</v>
      </c>
      <c r="J65" s="15">
        <v>114203.5226</v>
      </c>
      <c r="K65" s="15">
        <v>59.395721925133692</v>
      </c>
      <c r="L65" s="15">
        <v>14.117683925733161</v>
      </c>
      <c r="M65" s="15">
        <v>1.9065612803793595</v>
      </c>
      <c r="N65" s="15">
        <v>900.45194509486157</v>
      </c>
    </row>
    <row r="66" spans="2:14" s="15" customFormat="1" x14ac:dyDescent="0.25">
      <c r="B66" s="15" t="str">
        <f>VLOOKUP(F66,NUTS_Europa!$A$2:$C$81,2,FALSE)</f>
        <v>ES21</v>
      </c>
      <c r="C66" s="15">
        <f>VLOOKUP(F66,NUTS_Europa!$A$2:$C$81,3,FALSE)</f>
        <v>1063</v>
      </c>
      <c r="D66" s="15" t="str">
        <f>VLOOKUP(G66,NUTS_Europa!$A$2:$C$81,2,FALSE)</f>
        <v>FRD2</v>
      </c>
      <c r="E66" s="15">
        <f>VLOOKUP(G66,NUTS_Europa!$A$2:$C$81,3,FALSE)</f>
        <v>271</v>
      </c>
      <c r="F66" s="15">
        <v>54</v>
      </c>
      <c r="G66" s="15">
        <v>60</v>
      </c>
      <c r="H66" s="15">
        <v>267979.34432914236</v>
      </c>
      <c r="I66" s="15">
        <v>9847814.759328397</v>
      </c>
      <c r="J66" s="15">
        <v>159445.52859999999</v>
      </c>
      <c r="K66" s="15">
        <v>89.251336898395721</v>
      </c>
      <c r="L66" s="15">
        <v>14.352658754925539</v>
      </c>
      <c r="M66" s="15">
        <v>0.65971333701464752</v>
      </c>
      <c r="N66" s="15">
        <v>311.57674480919997</v>
      </c>
    </row>
    <row r="67" spans="2:14" s="15" customFormat="1" x14ac:dyDescent="0.25">
      <c r="B67" s="15" t="str">
        <f>VLOOKUP(F67,NUTS_Europa!$A$2:$C$81,2,FALSE)</f>
        <v>ES21</v>
      </c>
      <c r="C67" s="15">
        <f>VLOOKUP(F67,NUTS_Europa!$A$2:$C$81,3,FALSE)</f>
        <v>1063</v>
      </c>
      <c r="D67" s="15" t="str">
        <f>VLOOKUP(G67,NUTS_Europa!$A$2:$C$81,2,FALSE)</f>
        <v>FRH0</v>
      </c>
      <c r="E67" s="15">
        <f>VLOOKUP(G67,NUTS_Europa!$A$2:$C$81,3,FALSE)</f>
        <v>282</v>
      </c>
      <c r="F67" s="15">
        <v>54</v>
      </c>
      <c r="G67" s="15">
        <v>63</v>
      </c>
      <c r="H67" s="15">
        <v>758043.70278124069</v>
      </c>
      <c r="I67" s="15">
        <v>9750793.2339651715</v>
      </c>
      <c r="J67" s="15">
        <v>141734.02660000001</v>
      </c>
      <c r="K67" s="15">
        <v>78.609625668449198</v>
      </c>
      <c r="L67" s="15">
        <v>11.462726637517767</v>
      </c>
      <c r="M67" s="15">
        <v>1.5499998779810475</v>
      </c>
      <c r="N67" s="15">
        <v>732.05116425480003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ES62</v>
      </c>
      <c r="E68" s="15">
        <f>VLOOKUP(G68,NUTS_Europa!$A$2:$C$81,3,FALSE)</f>
        <v>462</v>
      </c>
      <c r="F68" s="15">
        <v>55</v>
      </c>
      <c r="G68" s="15">
        <v>58</v>
      </c>
      <c r="H68" s="15">
        <v>981226.28944299079</v>
      </c>
      <c r="I68" s="15">
        <v>1215398.4405988639</v>
      </c>
      <c r="J68" s="15">
        <v>114203.5226</v>
      </c>
      <c r="K68" s="15">
        <v>17.807486631016044</v>
      </c>
      <c r="L68" s="15">
        <v>11.892731618184605</v>
      </c>
      <c r="M68" s="15">
        <v>1.6377588428066834</v>
      </c>
      <c r="N68" s="15">
        <v>914.19353969713836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FRI3</v>
      </c>
      <c r="E69" s="15">
        <f>VLOOKUP(G69,NUTS_Europa!$A$2:$C$81,3,FALSE)</f>
        <v>282</v>
      </c>
      <c r="F69" s="15">
        <v>55</v>
      </c>
      <c r="G69" s="15">
        <v>65</v>
      </c>
      <c r="H69" s="15">
        <v>649396.83837052283</v>
      </c>
      <c r="I69" s="15">
        <v>1555231.2865535985</v>
      </c>
      <c r="J69" s="15">
        <v>117768.50930000001</v>
      </c>
      <c r="K69" s="15">
        <v>67.220267379679143</v>
      </c>
      <c r="L69" s="15">
        <v>12.157908189489799</v>
      </c>
      <c r="M69" s="15">
        <v>1.5499998779810475</v>
      </c>
      <c r="N69" s="15">
        <v>732.05116425480003</v>
      </c>
    </row>
    <row r="70" spans="2:14" s="15" customFormat="1" x14ac:dyDescent="0.25">
      <c r="B70" s="15" t="str">
        <f>VLOOKUP(F70,NUTS_Europa!$A$2:$C$81,2,FALSE)</f>
        <v>ES52</v>
      </c>
      <c r="C70" s="15">
        <f>VLOOKUP(F70,NUTS_Europa!$A$2:$C$81,3,FALSE)</f>
        <v>1063</v>
      </c>
      <c r="D70" s="15" t="str">
        <f>VLOOKUP(G70,NUTS_Europa!$A$2:$C$81,2,FALSE)</f>
        <v>ES62</v>
      </c>
      <c r="E70" s="15">
        <f>VLOOKUP(G70,NUTS_Europa!$A$2:$C$81,3,FALSE)</f>
        <v>462</v>
      </c>
      <c r="F70" s="15">
        <v>56</v>
      </c>
      <c r="G70" s="15">
        <v>58</v>
      </c>
      <c r="H70" s="15">
        <v>992188.76838350657</v>
      </c>
      <c r="I70" s="15">
        <v>9377747.5889114197</v>
      </c>
      <c r="J70" s="15">
        <v>163171.4883</v>
      </c>
      <c r="K70" s="15">
        <v>24.598930481283425</v>
      </c>
      <c r="L70" s="15">
        <v>11.197550066212573</v>
      </c>
      <c r="M70" s="15">
        <v>1.6377588428066834</v>
      </c>
      <c r="N70" s="15">
        <v>914.19353969713836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FRD2</v>
      </c>
      <c r="E71" s="15">
        <f>VLOOKUP(G71,NUTS_Europa!$A$2:$C$81,3,FALSE)</f>
        <v>271</v>
      </c>
      <c r="F71" s="15">
        <v>56</v>
      </c>
      <c r="G71" s="15">
        <v>60</v>
      </c>
      <c r="H71" s="15">
        <v>168158.87944112933</v>
      </c>
      <c r="I71" s="15">
        <v>9847814.759328397</v>
      </c>
      <c r="J71" s="15">
        <v>145035.59770000001</v>
      </c>
      <c r="K71" s="15">
        <v>89.251336898395721</v>
      </c>
      <c r="L71" s="15">
        <v>14.352658754925539</v>
      </c>
      <c r="M71" s="15">
        <v>0.65971333701464752</v>
      </c>
      <c r="N71" s="15">
        <v>311.57674480919997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1004860.3820305426</v>
      </c>
      <c r="I72" s="15">
        <v>1410137.8450309427</v>
      </c>
      <c r="J72" s="15">
        <v>159445.52859999999</v>
      </c>
      <c r="K72" s="15">
        <v>24.759358288770056</v>
      </c>
      <c r="L72" s="15">
        <v>11.927397905280314</v>
      </c>
      <c r="M72" s="15">
        <v>4.4459174976875824</v>
      </c>
      <c r="N72" s="15">
        <v>2032.1852811951153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2627097.7828859161</v>
      </c>
      <c r="I73" s="15">
        <v>1536243.0704119932</v>
      </c>
      <c r="J73" s="15">
        <v>145277.79319999999</v>
      </c>
      <c r="K73" s="15">
        <v>32.512834224598933</v>
      </c>
      <c r="L73" s="15">
        <v>11.378495473919781</v>
      </c>
      <c r="M73" s="15">
        <v>7.0662764780142728</v>
      </c>
      <c r="N73" s="15">
        <v>2892.2254104356139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FRF2</v>
      </c>
      <c r="E74" s="15">
        <f>VLOOKUP(G74,NUTS_Europa!$A$2:$C$81,3,FALSE)</f>
        <v>235</v>
      </c>
      <c r="F74" s="15">
        <v>66</v>
      </c>
      <c r="G74" s="15">
        <v>67</v>
      </c>
      <c r="H74" s="15">
        <v>1504412.7050180715</v>
      </c>
      <c r="I74" s="15">
        <v>1690232.3786935534</v>
      </c>
      <c r="J74" s="15">
        <v>176841.96369999999</v>
      </c>
      <c r="K74" s="15">
        <v>92.456684491978621</v>
      </c>
      <c r="L74" s="15">
        <v>13.557289822783503</v>
      </c>
      <c r="M74" s="15">
        <v>2.8419247318299878</v>
      </c>
      <c r="N74" s="15">
        <v>1583.5630706642501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FRJ2</v>
      </c>
      <c r="E75" s="15">
        <f>VLOOKUP(G75,NUTS_Europa!$A$2:$C$81,3,FALSE)</f>
        <v>163</v>
      </c>
      <c r="F75" s="15">
        <v>66</v>
      </c>
      <c r="G75" s="15">
        <v>68</v>
      </c>
      <c r="H75" s="15">
        <v>3465070.2621933944</v>
      </c>
      <c r="I75" s="15">
        <v>1581345.7355375085</v>
      </c>
      <c r="J75" s="15">
        <v>163171.4883</v>
      </c>
      <c r="K75" s="15">
        <v>66.631016042780757</v>
      </c>
      <c r="L75" s="15">
        <v>11.613262281423763</v>
      </c>
      <c r="M75" s="15">
        <v>6.1238192795340431</v>
      </c>
      <c r="N75" s="15">
        <v>2892.2254104356139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633328.97386582196</v>
      </c>
      <c r="I76" s="15">
        <v>1681740.5870731964</v>
      </c>
      <c r="J76" s="15">
        <v>142841.86170000001</v>
      </c>
      <c r="K76" s="15">
        <v>48.65347593582888</v>
      </c>
      <c r="L76" s="15">
        <v>9.1829553205148677</v>
      </c>
      <c r="M76" s="15">
        <v>1.9065612803793595</v>
      </c>
      <c r="N76" s="15">
        <v>900.45194509486157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2216128.2216144339</v>
      </c>
      <c r="I77" s="15">
        <v>1718271.103298536</v>
      </c>
      <c r="J77" s="15">
        <v>135416.16140000001</v>
      </c>
      <c r="K77" s="15">
        <v>59.77058823529412</v>
      </c>
      <c r="L77" s="15">
        <v>11.812126496928361</v>
      </c>
      <c r="M77" s="15">
        <v>5.9820441279533032</v>
      </c>
      <c r="N77" s="15">
        <v>2825.2662665986036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2592975.1913551455</v>
      </c>
      <c r="I78" s="15">
        <v>1427807.7595255901</v>
      </c>
      <c r="J78" s="15">
        <v>120125.8052</v>
      </c>
      <c r="K78" s="15">
        <v>9.5716577540106957</v>
      </c>
      <c r="L78" s="15">
        <v>8.949438426953213</v>
      </c>
      <c r="M78" s="15">
        <v>10.259495232652259</v>
      </c>
      <c r="N78" s="15">
        <v>5123.2788950523063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2222997.6059489432</v>
      </c>
      <c r="I79" s="15">
        <v>1427807.7595255901</v>
      </c>
      <c r="J79" s="15">
        <v>159445.52859999999</v>
      </c>
      <c r="K79" s="15">
        <v>9.5716577540106957</v>
      </c>
      <c r="L79" s="15">
        <v>8.949438426953213</v>
      </c>
      <c r="M79" s="15">
        <v>10.259495232652259</v>
      </c>
      <c r="N79" s="15">
        <v>5123.2788950523063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2729432.0521573815</v>
      </c>
      <c r="I80" s="15">
        <v>1315504.3434954295</v>
      </c>
      <c r="J80" s="15">
        <v>145277.79319999999</v>
      </c>
      <c r="K80" s="15">
        <v>6.6844919786096257</v>
      </c>
      <c r="L80" s="15">
        <v>10.314752940466953</v>
      </c>
      <c r="M80" s="15">
        <v>9.1545625808097366</v>
      </c>
      <c r="N80" s="15">
        <v>5123.2788950523063</v>
      </c>
    </row>
    <row r="81" spans="2:14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2359454.4667511797</v>
      </c>
      <c r="I81" s="15">
        <v>1315504.3434954295</v>
      </c>
      <c r="J81" s="15">
        <v>176841.96369999999</v>
      </c>
      <c r="K81" s="15">
        <v>6.6844919786096257</v>
      </c>
      <c r="L81" s="15">
        <v>10.314752940466953</v>
      </c>
      <c r="M81" s="15">
        <v>9.1545625808097366</v>
      </c>
      <c r="N81" s="15">
        <v>5123.2788950523063</v>
      </c>
    </row>
    <row r="82" spans="2:14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2360488.3169278544</v>
      </c>
      <c r="I82" s="15">
        <v>1177254.957970012</v>
      </c>
      <c r="J82" s="15">
        <v>127001.217</v>
      </c>
      <c r="K82" s="15">
        <v>16.454545454545453</v>
      </c>
      <c r="L82" s="15">
        <v>11.257355043160725</v>
      </c>
      <c r="M82" s="15">
        <v>4.7112670639472247</v>
      </c>
      <c r="N82" s="15">
        <v>2825.2662665986036</v>
      </c>
    </row>
    <row r="83" spans="2:14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718644.11733548774</v>
      </c>
      <c r="I83" s="15">
        <v>1013369.4717152981</v>
      </c>
      <c r="J83" s="15">
        <v>113696.3812</v>
      </c>
      <c r="K83" s="15">
        <v>4.0106951871657754</v>
      </c>
      <c r="L83" s="15">
        <v>8.5924532284062565</v>
      </c>
      <c r="M83" s="15">
        <v>1.4099665294077837</v>
      </c>
      <c r="N83" s="15">
        <v>845.53280858406924</v>
      </c>
    </row>
    <row r="84" spans="2:14" s="15" customFormat="1" x14ac:dyDescent="0.25">
      <c r="N84" s="15">
        <f>SUM(N4:N83)</f>
        <v>231403.2461442663</v>
      </c>
    </row>
    <row r="85" spans="2:14" s="15" customFormat="1" x14ac:dyDescent="0.25"/>
    <row r="86" spans="2:14" s="15" customFormat="1" x14ac:dyDescent="0.25">
      <c r="B86" s="15" t="s">
        <v>159</v>
      </c>
    </row>
    <row r="87" spans="2:14" s="15" customFormat="1" x14ac:dyDescent="0.25">
      <c r="B87" s="15" t="str">
        <f>B3</f>
        <v>nodo inicial</v>
      </c>
      <c r="C87" s="15" t="str">
        <f t="shared" ref="C87:N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tr">
        <f t="shared" si="0"/>
        <v>flow</v>
      </c>
      <c r="K87" s="15" t="str">
        <f t="shared" si="0"/>
        <v>TiempoNav</v>
      </c>
      <c r="L87" s="15" t="str">
        <f t="shared" si="0"/>
        <v>TiempoPort</v>
      </c>
      <c r="M87" s="15" t="str">
        <f t="shared" si="0"/>
        <v>TiempoCD</v>
      </c>
      <c r="N87" s="15" t="str">
        <f t="shared" si="0"/>
        <v>offer</v>
      </c>
    </row>
    <row r="88" spans="2:14" s="15" customFormat="1" x14ac:dyDescent="0.25">
      <c r="B88" s="15" t="str">
        <f>VLOOKUP(F88,NUTS_Europa!$A$2:$C$81,2,FALSE)</f>
        <v>DE60</v>
      </c>
      <c r="C88" s="15">
        <f>VLOOKUP(F88,NUTS_Europa!$A$2:$C$81,3,FALSE)</f>
        <v>245</v>
      </c>
      <c r="D88" s="15" t="str">
        <f>VLOOKUP(G88,NUTS_Europa!$A$2:$C$81,2,FALSE)</f>
        <v>ES61</v>
      </c>
      <c r="E88" s="15">
        <f>VLOOKUP(G88,NUTS_Europa!$A$2:$C$81,3,FALSE)</f>
        <v>297</v>
      </c>
      <c r="F88" s="15">
        <v>45</v>
      </c>
      <c r="G88" s="15">
        <v>57</v>
      </c>
      <c r="H88" s="15">
        <v>1880426.2441505191</v>
      </c>
      <c r="I88" s="15">
        <v>12398688.718070295</v>
      </c>
      <c r="J88" s="15">
        <v>159445.52859999999</v>
      </c>
      <c r="K88" s="15">
        <v>83.563101604278089</v>
      </c>
      <c r="L88" s="15">
        <v>14.081953287392185</v>
      </c>
      <c r="M88" s="15">
        <v>1.7902788959681468</v>
      </c>
      <c r="N88" s="15">
        <v>845.53280858406924</v>
      </c>
    </row>
    <row r="89" spans="2:14" s="15" customFormat="1" x14ac:dyDescent="0.25">
      <c r="B89" s="15" t="s">
        <v>83</v>
      </c>
      <c r="C89" s="15">
        <v>297</v>
      </c>
      <c r="D89" s="15" t="s">
        <v>69</v>
      </c>
      <c r="E89" s="15">
        <v>245</v>
      </c>
      <c r="F89" s="15">
        <v>50</v>
      </c>
      <c r="G89" s="15">
        <v>57</v>
      </c>
      <c r="H89" s="15">
        <v>1837129.0456213548</v>
      </c>
      <c r="I89" s="15">
        <v>12398688.718070295</v>
      </c>
      <c r="J89" s="15">
        <v>137713.6226</v>
      </c>
      <c r="K89" s="15">
        <v>83.563101604278089</v>
      </c>
      <c r="L89" s="15">
        <v>14.081953287392185</v>
      </c>
      <c r="M89" s="15">
        <v>1.7902788959681468</v>
      </c>
      <c r="N89" s="15">
        <v>845.53280858406924</v>
      </c>
    </row>
    <row r="90" spans="2:14" s="15" customFormat="1" x14ac:dyDescent="0.25">
      <c r="B90" s="15" t="s">
        <v>69</v>
      </c>
      <c r="C90" s="15">
        <v>245</v>
      </c>
      <c r="D90" s="15" t="s">
        <v>121</v>
      </c>
      <c r="E90" s="15">
        <v>288</v>
      </c>
      <c r="F90" s="15">
        <v>50</v>
      </c>
      <c r="G90" s="15">
        <v>76</v>
      </c>
      <c r="H90" s="15">
        <v>1954411.5127465697</v>
      </c>
      <c r="I90" s="15">
        <v>12432314.498537021</v>
      </c>
      <c r="J90" s="15">
        <v>114203.5226</v>
      </c>
      <c r="K90" s="15">
        <v>59.395721925133692</v>
      </c>
      <c r="L90" s="15">
        <v>14.117683925733161</v>
      </c>
      <c r="M90" s="15">
        <v>1.9065612803793595</v>
      </c>
      <c r="N90" s="15">
        <v>900.45194509486157</v>
      </c>
    </row>
    <row r="91" spans="2:14" s="15" customFormat="1" x14ac:dyDescent="0.25">
      <c r="B91" s="15" t="s">
        <v>121</v>
      </c>
      <c r="C91" s="15">
        <v>288</v>
      </c>
      <c r="D91" s="15" t="s">
        <v>111</v>
      </c>
      <c r="E91" s="15">
        <v>250</v>
      </c>
      <c r="F91" s="15">
        <v>71</v>
      </c>
      <c r="G91" s="15">
        <v>76</v>
      </c>
      <c r="H91" s="15">
        <v>633328.97386582196</v>
      </c>
      <c r="I91" s="15">
        <v>1681740.5870731964</v>
      </c>
      <c r="J91" s="15">
        <v>142841.86170000001</v>
      </c>
      <c r="K91" s="15">
        <v>48.65347593582888</v>
      </c>
      <c r="L91" s="15">
        <v>9.1829553205148677</v>
      </c>
      <c r="M91" s="15">
        <v>1.9065612803793595</v>
      </c>
      <c r="N91" s="15">
        <v>900.45194509486157</v>
      </c>
    </row>
    <row r="92" spans="2:14" s="15" customFormat="1" x14ac:dyDescent="0.25">
      <c r="B92" s="15" t="s">
        <v>111</v>
      </c>
      <c r="C92" s="15">
        <v>250</v>
      </c>
      <c r="D92" s="15" t="s">
        <v>125</v>
      </c>
      <c r="E92" s="15">
        <v>294</v>
      </c>
      <c r="F92" s="15">
        <v>71</v>
      </c>
      <c r="G92" s="15">
        <v>78</v>
      </c>
      <c r="H92" s="15">
        <v>2216128.2216144339</v>
      </c>
      <c r="I92" s="15">
        <v>1718271.103298536</v>
      </c>
      <c r="J92" s="15">
        <v>135416.16140000001</v>
      </c>
      <c r="K92" s="15">
        <v>59.77058823529412</v>
      </c>
      <c r="L92" s="15">
        <v>11.812126496928361</v>
      </c>
      <c r="M92" s="15">
        <v>5.9820441279533032</v>
      </c>
      <c r="N92" s="15">
        <v>2825.2662665986036</v>
      </c>
    </row>
    <row r="93" spans="2:14" s="15" customFormat="1" x14ac:dyDescent="0.25">
      <c r="B93" s="15" t="s">
        <v>125</v>
      </c>
      <c r="C93" s="15">
        <v>294</v>
      </c>
      <c r="D93" s="15" t="s">
        <v>123</v>
      </c>
      <c r="E93" s="15">
        <v>61</v>
      </c>
      <c r="F93" s="15">
        <v>77</v>
      </c>
      <c r="G93" s="15">
        <v>78</v>
      </c>
      <c r="H93" s="15">
        <v>2360488.3169278544</v>
      </c>
      <c r="I93" s="15">
        <v>1177254.957970012</v>
      </c>
      <c r="J93" s="15">
        <v>127001.217</v>
      </c>
      <c r="K93" s="15">
        <v>16.454545454545453</v>
      </c>
      <c r="L93" s="15">
        <v>11.257355043160725</v>
      </c>
      <c r="M93" s="15">
        <v>4.7112670639472247</v>
      </c>
      <c r="N93" s="15">
        <v>2825.2662665986036</v>
      </c>
    </row>
    <row r="94" spans="2:14" s="15" customFormat="1" x14ac:dyDescent="0.25">
      <c r="B94" s="15" t="s">
        <v>123</v>
      </c>
      <c r="C94" s="15">
        <v>61</v>
      </c>
      <c r="D94" s="15" t="s">
        <v>127</v>
      </c>
      <c r="E94" s="15">
        <v>297</v>
      </c>
      <c r="F94" s="15">
        <v>77</v>
      </c>
      <c r="G94" s="15">
        <v>79</v>
      </c>
      <c r="H94" s="15">
        <v>718644.11733548774</v>
      </c>
      <c r="I94" s="15">
        <v>1013369.4717152981</v>
      </c>
      <c r="J94" s="15">
        <v>113696.3812</v>
      </c>
      <c r="K94" s="15">
        <v>4.0106951871657754</v>
      </c>
      <c r="L94" s="15">
        <v>8.5924532284062565</v>
      </c>
      <c r="M94" s="15">
        <v>1.4099665294077837</v>
      </c>
      <c r="N94" s="15">
        <v>845.53280858406924</v>
      </c>
    </row>
    <row r="95" spans="2:14" s="15" customFormat="1" x14ac:dyDescent="0.25">
      <c r="B95" s="15" t="str">
        <f>VLOOKUP(G95,NUTS_Europa!$A$2:$C$81,2,FALSE)</f>
        <v>PT17</v>
      </c>
      <c r="C95" s="15">
        <f>VLOOKUP(G95,NUTS_Europa!$A$2:$C$81,3,FALSE)</f>
        <v>297</v>
      </c>
      <c r="D95" s="15" t="str">
        <f>VLOOKUP(F95,NUTS_Europa!$A$2:$C$81,2,FALSE)</f>
        <v>DE60</v>
      </c>
      <c r="E95" s="15">
        <f>VLOOKUP(F95,NUTS_Europa!$A$2:$C$81,3,FALSE)</f>
        <v>245</v>
      </c>
      <c r="F95" s="15">
        <v>45</v>
      </c>
      <c r="G95" s="15">
        <v>79</v>
      </c>
      <c r="H95" s="15">
        <v>1959249.3491651518</v>
      </c>
      <c r="I95" s="15">
        <v>12398688.718070295</v>
      </c>
      <c r="J95" s="15">
        <v>117061.7148</v>
      </c>
      <c r="K95" s="15">
        <v>83.563101604278089</v>
      </c>
      <c r="L95" s="15">
        <v>14.081953287392185</v>
      </c>
      <c r="M95" s="15">
        <v>1.7902788959681468</v>
      </c>
      <c r="N95" s="15">
        <v>845.53280858406924</v>
      </c>
    </row>
    <row r="96" spans="2:14" s="15" customFormat="1" x14ac:dyDescent="0.25"/>
    <row r="97" spans="2:29" s="15" customFormat="1" x14ac:dyDescent="0.25">
      <c r="B97" s="15" t="s">
        <v>160</v>
      </c>
      <c r="N97" s="15">
        <f>N106*29</f>
        <v>109.72764720220391</v>
      </c>
    </row>
    <row r="98" spans="2:29" s="15" customFormat="1" x14ac:dyDescent="0.25">
      <c r="B98" s="15" t="str">
        <f>B87</f>
        <v>nodo inicial</v>
      </c>
      <c r="C98" s="15" t="str">
        <f t="shared" ref="C98:I98" si="1">C87</f>
        <v>puerto O</v>
      </c>
      <c r="D98" s="15" t="str">
        <f t="shared" si="1"/>
        <v>nodo final</v>
      </c>
      <c r="E98" s="15" t="str">
        <f t="shared" si="1"/>
        <v>puerto D</v>
      </c>
      <c r="F98" s="15" t="str">
        <f t="shared" si="1"/>
        <v>Var1</v>
      </c>
      <c r="G98" s="15" t="str">
        <f t="shared" si="1"/>
        <v>Var2</v>
      </c>
      <c r="H98" s="15" t="str">
        <f t="shared" si="1"/>
        <v>Coste variable</v>
      </c>
      <c r="I98" s="15" t="str">
        <f t="shared" si="1"/>
        <v>Coste fijo</v>
      </c>
      <c r="J98" s="15" t="s">
        <v>173</v>
      </c>
      <c r="K98" s="15" t="str">
        <f>J87</f>
        <v>flow</v>
      </c>
      <c r="L98" s="15" t="str">
        <f>K87</f>
        <v>TiempoNav</v>
      </c>
      <c r="M98" s="15" t="str">
        <f>L87</f>
        <v>TiempoPort</v>
      </c>
      <c r="N98" s="15" t="str">
        <f>M87</f>
        <v>TiempoCD</v>
      </c>
      <c r="O98" s="15" t="str">
        <f>N87</f>
        <v>offer</v>
      </c>
      <c r="P98" s="15" t="str">
        <f>'29 buques 17 kn 30000 charter'!P87</f>
        <v>Tiempo C/D</v>
      </c>
      <c r="Q98" s="15" t="str">
        <f>'29 buques 17 kn 30000 charter'!Q87</f>
        <v>Tiempo total</v>
      </c>
      <c r="R98" s="15" t="str">
        <f>'29 buques 17 kn 30000 charter'!R87</f>
        <v>TEUs/buque</v>
      </c>
      <c r="S98" s="15" t="str">
        <f>'29 buques 17 kn 30000 charter'!S87</f>
        <v>Coste variable</v>
      </c>
      <c r="T98" s="15" t="str">
        <f>'29 buques 17 kn 30000 charter'!T87</f>
        <v>Coste fijo</v>
      </c>
      <c r="U98" s="15" t="str">
        <f>'29 buques 17 kn 30000 charter'!U87</f>
        <v>Coste Total</v>
      </c>
      <c r="V98" s="15" t="str">
        <f>'29 buques 17 kn 30000 charter'!V87</f>
        <v>Nodo inicial</v>
      </c>
      <c r="W98" s="15" t="str">
        <f>'29 buques 17 kn 30000 charter'!W87</f>
        <v>Puerto O</v>
      </c>
      <c r="X98" s="15" t="str">
        <f>'29 buques 17 kn 30000 charter'!X87</f>
        <v>Nodo final</v>
      </c>
      <c r="Y98" s="15" t="str">
        <f>'29 buques 17 kn 30000 charter'!Y87</f>
        <v>Puerto D</v>
      </c>
    </row>
    <row r="99" spans="2:29" s="15" customFormat="1" x14ac:dyDescent="0.25">
      <c r="B99" s="15" t="str">
        <f>VLOOKUP(F99,NUTS_Europa!$A$2:$C$81,2,FALSE)</f>
        <v>BE21</v>
      </c>
      <c r="C99" s="15">
        <f>VLOOKUP(F99,NUTS_Europa!$A$2:$C$81,3,FALSE)</f>
        <v>253</v>
      </c>
      <c r="D99" s="15" t="str">
        <f>VLOOKUP(G99,NUTS_Europa!$A$2:$C$81,2,FALSE)</f>
        <v>NL12</v>
      </c>
      <c r="E99" s="15">
        <f>VLOOKUP(G99,NUTS_Europa!$A$2:$C$81,3,FALSE)</f>
        <v>218</v>
      </c>
      <c r="F99" s="15">
        <v>1</v>
      </c>
      <c r="G99" s="15">
        <v>31</v>
      </c>
      <c r="H99" s="15">
        <v>1237511.8557306044</v>
      </c>
      <c r="I99" s="15">
        <v>1427807.7595255901</v>
      </c>
      <c r="K99" s="15">
        <v>114203.5226</v>
      </c>
      <c r="L99" s="15">
        <v>9.5716577540106957</v>
      </c>
      <c r="M99" s="15">
        <v>8.949438426953213</v>
      </c>
      <c r="N99" s="15">
        <v>10.259495232652259</v>
      </c>
      <c r="O99" s="15">
        <v>5123.2788950523063</v>
      </c>
    </row>
    <row r="100" spans="2:29" s="15" customFormat="1" x14ac:dyDescent="0.25">
      <c r="B100" s="15" t="str">
        <f>VLOOKUP(G100,NUTS_Europa!$A$2:$C$81,2,FALSE)</f>
        <v>NL12</v>
      </c>
      <c r="C100" s="15">
        <f>VLOOKUP(G100,NUTS_Europa!$A$2:$C$81,3,FALSE)</f>
        <v>218</v>
      </c>
      <c r="D100" s="15" t="str">
        <f>VLOOKUP(F100,NUTS_Europa!$A$2:$C$81,2,FALSE)</f>
        <v>DE93</v>
      </c>
      <c r="E100" s="15">
        <f>VLOOKUP(F100,NUTS_Europa!$A$2:$C$81,3,FALSE)</f>
        <v>1069</v>
      </c>
      <c r="F100" s="15">
        <v>7</v>
      </c>
      <c r="G100" s="15">
        <v>31</v>
      </c>
      <c r="H100" s="15">
        <v>1352568.0337401873</v>
      </c>
      <c r="I100" s="15">
        <v>1424904.1026781709</v>
      </c>
      <c r="K100" s="15">
        <v>163171.4883</v>
      </c>
      <c r="L100" s="15">
        <v>14.436898395721927</v>
      </c>
      <c r="M100" s="15">
        <v>7.2532330221315249</v>
      </c>
      <c r="N100" s="15">
        <v>8.5900295481859015</v>
      </c>
      <c r="O100" s="15">
        <v>5123.2788950523063</v>
      </c>
    </row>
    <row r="101" spans="2:29" s="15" customFormat="1" x14ac:dyDescent="0.25">
      <c r="B101" s="15" t="str">
        <f>VLOOKUP(F101,NUTS_Europa!$A$2:$C$81,2,FALSE)</f>
        <v>DE93</v>
      </c>
      <c r="C101" s="15">
        <f>VLOOKUP(F101,NUTS_Europa!$A$2:$C$81,3,FALSE)</f>
        <v>1069</v>
      </c>
      <c r="D101" s="15" t="str">
        <f>VLOOKUP(G101,NUTS_Europa!$A$2:$C$81,2,FALSE)</f>
        <v>NL32</v>
      </c>
      <c r="E101" s="15">
        <f>VLOOKUP(G101,NUTS_Europa!$A$2:$C$81,3,FALSE)</f>
        <v>218</v>
      </c>
      <c r="F101" s="15">
        <v>7</v>
      </c>
      <c r="G101" s="15">
        <v>32</v>
      </c>
      <c r="H101" s="15">
        <v>560816.00097091426</v>
      </c>
      <c r="I101" s="15">
        <v>1424904.1026781709</v>
      </c>
      <c r="K101" s="15">
        <v>199058.85829999999</v>
      </c>
      <c r="L101" s="15">
        <v>14.436898395721927</v>
      </c>
      <c r="M101" s="15">
        <v>7.2532330221315249</v>
      </c>
      <c r="N101" s="15">
        <v>8.5900295481859015</v>
      </c>
      <c r="O101" s="15">
        <v>5123.2788950523063</v>
      </c>
    </row>
    <row r="102" spans="2:29" s="15" customFormat="1" x14ac:dyDescent="0.25">
      <c r="B102" s="15" t="str">
        <f>VLOOKUP(G102,NUTS_Europa!$A$2:$C$81,2,FALSE)</f>
        <v>NL32</v>
      </c>
      <c r="C102" s="15">
        <f>VLOOKUP(G102,NUTS_Europa!$A$2:$C$81,3,FALSE)</f>
        <v>218</v>
      </c>
      <c r="D102" s="15" t="str">
        <f>VLOOKUP(F102,NUTS_Europa!$A$2:$C$81,2,FALSE)</f>
        <v>FRD2</v>
      </c>
      <c r="E102" s="15">
        <f>VLOOKUP(F102,NUTS_Europa!$A$2:$C$81,3,FALSE)</f>
        <v>269</v>
      </c>
      <c r="F102" s="15">
        <v>20</v>
      </c>
      <c r="G102" s="15">
        <v>32</v>
      </c>
      <c r="H102" s="15">
        <v>762172.84266379685</v>
      </c>
      <c r="I102" s="15">
        <v>1576067.2160206484</v>
      </c>
      <c r="K102" s="15">
        <v>199058.85829999999</v>
      </c>
      <c r="L102" s="15">
        <v>14.705882352941178</v>
      </c>
      <c r="M102" s="15">
        <v>9.487951739658147</v>
      </c>
      <c r="N102" s="15">
        <v>10.259495232652259</v>
      </c>
      <c r="O102" s="15">
        <v>5123.2788950523063</v>
      </c>
    </row>
    <row r="103" spans="2:29" s="15" customFormat="1" x14ac:dyDescent="0.25">
      <c r="B103" s="15" t="str">
        <f>VLOOKUP(F103,NUTS_Europa!$A$2:$C$81,2,FALSE)</f>
        <v>FRD2</v>
      </c>
      <c r="C103" s="15">
        <f>VLOOKUP(F103,NUTS_Europa!$A$2:$C$81,3,FALSE)</f>
        <v>269</v>
      </c>
      <c r="D103" s="15" t="str">
        <f>VLOOKUP(G103,NUTS_Europa!$A$2:$C$81,2,FALSE)</f>
        <v>FRI1</v>
      </c>
      <c r="E103" s="15">
        <f>VLOOKUP(G103,NUTS_Europa!$A$2:$C$81,3,FALSE)</f>
        <v>283</v>
      </c>
      <c r="F103" s="15">
        <v>20</v>
      </c>
      <c r="G103" s="15">
        <v>24</v>
      </c>
      <c r="H103" s="15">
        <v>801539.02533580258</v>
      </c>
      <c r="I103" s="15">
        <v>1410137.8450309427</v>
      </c>
      <c r="K103" s="15">
        <v>114346.8514</v>
      </c>
      <c r="L103" s="15">
        <v>24.759358288770056</v>
      </c>
      <c r="M103" s="15">
        <v>11.927397905280314</v>
      </c>
      <c r="N103" s="15">
        <v>4.4459174976875824</v>
      </c>
      <c r="O103" s="15">
        <v>2032.1852811951153</v>
      </c>
    </row>
    <row r="104" spans="2:29" s="15" customFormat="1" x14ac:dyDescent="0.25">
      <c r="B104" s="15" t="str">
        <f>VLOOKUP(G104,NUTS_Europa!$A$2:$C$81,2,FALSE)</f>
        <v>FRI1</v>
      </c>
      <c r="C104" s="15">
        <f>VLOOKUP(G104,NUTS_Europa!$A$2:$C$81,3,FALSE)</f>
        <v>283</v>
      </c>
      <c r="D104" s="15" t="str">
        <f>VLOOKUP(F104,NUTS_Europa!$A$2:$C$81,2,FALSE)</f>
        <v>FRE1</v>
      </c>
      <c r="E104" s="15">
        <f>VLOOKUP(F104,NUTS_Europa!$A$2:$C$81,3,FALSE)</f>
        <v>220</v>
      </c>
      <c r="F104" s="15">
        <v>21</v>
      </c>
      <c r="G104" s="15">
        <v>24</v>
      </c>
      <c r="H104" s="15">
        <v>913234.69222615822</v>
      </c>
      <c r="I104" s="15">
        <v>1254695.3559226121</v>
      </c>
      <c r="K104" s="15">
        <v>123840.01519999999</v>
      </c>
      <c r="L104" s="15">
        <v>32.191978609625671</v>
      </c>
      <c r="M104" s="15">
        <v>12.75419910608912</v>
      </c>
      <c r="N104" s="15">
        <v>4.0076380446687878</v>
      </c>
      <c r="O104" s="15">
        <v>2032.1852811951153</v>
      </c>
    </row>
    <row r="105" spans="2:29" s="15" customFormat="1" x14ac:dyDescent="0.25">
      <c r="B105" s="15" t="str">
        <f>VLOOKUP(F105,NUTS_Europa!$A$2:$C$81,2,FALSE)</f>
        <v>FRE1</v>
      </c>
      <c r="C105" s="15">
        <f>VLOOKUP(F105,NUTS_Europa!$A$2:$C$81,3,FALSE)</f>
        <v>220</v>
      </c>
      <c r="D105" s="15" t="str">
        <f>VLOOKUP(G105,NUTS_Europa!$A$2:$C$81,2,FALSE)</f>
        <v>FRI3</v>
      </c>
      <c r="E105" s="15">
        <f>VLOOKUP(G105,NUTS_Europa!$A$2:$C$81,3,FALSE)</f>
        <v>283</v>
      </c>
      <c r="F105" s="15">
        <v>21</v>
      </c>
      <c r="G105" s="15">
        <v>25</v>
      </c>
      <c r="H105" s="15">
        <v>591709.44968395121</v>
      </c>
      <c r="I105" s="15">
        <v>1254695.3559226121</v>
      </c>
      <c r="K105" s="15">
        <v>117061.7148</v>
      </c>
      <c r="L105" s="15">
        <v>32.191978609625671</v>
      </c>
      <c r="M105" s="15">
        <v>12.75419910608912</v>
      </c>
      <c r="N105" s="15">
        <v>4.0076380446687878</v>
      </c>
      <c r="O105" s="15">
        <v>2032.1852811951153</v>
      </c>
    </row>
    <row r="106" spans="2:29" s="15" customFormat="1" x14ac:dyDescent="0.25">
      <c r="B106" s="15" t="str">
        <f>VLOOKUP(G106,NUTS_Europa!$A$2:$C$81,2,FALSE)</f>
        <v>FRI3</v>
      </c>
      <c r="C106" s="15">
        <f>VLOOKUP(G106,NUTS_Europa!$A$2:$C$81,3,FALSE)</f>
        <v>283</v>
      </c>
      <c r="D106" s="15" t="str">
        <f>VLOOKUP(F106,NUTS_Europa!$A$2:$C$81,2,FALSE)</f>
        <v>ES62</v>
      </c>
      <c r="E106" s="15">
        <f>VLOOKUP(F106,NUTS_Europa!$A$2:$C$81,3,FALSE)</f>
        <v>1064</v>
      </c>
      <c r="F106" s="15">
        <v>18</v>
      </c>
      <c r="G106" s="15">
        <v>25</v>
      </c>
      <c r="H106" s="15">
        <v>949121.22844503634</v>
      </c>
      <c r="I106" s="15">
        <v>1569347.2627186445</v>
      </c>
      <c r="J106" s="15">
        <f>I106/29</f>
        <v>54115.422852367054</v>
      </c>
      <c r="K106" s="15">
        <v>131067.4498</v>
      </c>
      <c r="L106" s="15">
        <v>75.969304812834224</v>
      </c>
      <c r="M106" s="15">
        <v>12.162164712784296</v>
      </c>
      <c r="N106" s="15">
        <v>3.7837119724897899</v>
      </c>
      <c r="O106" s="17">
        <v>2032.1852811951153</v>
      </c>
      <c r="P106" s="15">
        <f>N106*(R106/O106)</f>
        <v>1.3480106826044815</v>
      </c>
      <c r="Q106" s="15">
        <f>P106+M106+L106</f>
        <v>89.479480208223009</v>
      </c>
      <c r="R106" s="15">
        <v>724</v>
      </c>
      <c r="S106" s="15">
        <f>H106*(R106/O106)</f>
        <v>338140.31414994289</v>
      </c>
      <c r="T106" s="15">
        <f>2*J106</f>
        <v>108230.84570473411</v>
      </c>
      <c r="U106" s="15">
        <f>T106+S106</f>
        <v>446371.15985467698</v>
      </c>
      <c r="V106" s="15" t="str">
        <f>VLOOKUP(B106,NUTS_Europa!$B$2:$F$41,5,FALSE)</f>
        <v>Poitou-Charentes</v>
      </c>
      <c r="W106" s="15" t="str">
        <f>VLOOKUP(C106,Puertos!$N$3:$O$27,2,FALSE)</f>
        <v>La Rochelle</v>
      </c>
      <c r="X106" s="15" t="str">
        <f>VLOOKUP(D106,NUTS_Europa!$B$2:$F$41,5,FALSE)</f>
        <v>Región de Murcia</v>
      </c>
      <c r="Y106" s="15" t="str">
        <f>VLOOKUP(E106,Puertos!$N$3:$O$27,2,FALSE)</f>
        <v>Valencia</v>
      </c>
      <c r="Z106" s="15">
        <f>Q106/24</f>
        <v>3.7283116753426255</v>
      </c>
      <c r="AA106" s="15">
        <f>SUM(Q106:Q109)</f>
        <v>305.10570204518592</v>
      </c>
      <c r="AB106" s="15">
        <f>AA106/24</f>
        <v>12.712737585216081</v>
      </c>
      <c r="AC106" s="15">
        <f>AB106/7</f>
        <v>1.816105369316583</v>
      </c>
    </row>
    <row r="107" spans="2:29" s="15" customFormat="1" x14ac:dyDescent="0.25">
      <c r="B107" s="15" t="str">
        <f>VLOOKUP(F107,NUTS_Europa!$A$2:$C$81,2,FALSE)</f>
        <v>ES62</v>
      </c>
      <c r="C107" s="15">
        <f>VLOOKUP(F107,NUTS_Europa!$A$2:$C$81,3,FALSE)</f>
        <v>1064</v>
      </c>
      <c r="D107" s="15" t="str">
        <f>VLOOKUP(G107,NUTS_Europa!$A$2:$C$81,2,FALSE)</f>
        <v>FRG0</v>
      </c>
      <c r="E107" s="15">
        <f>VLOOKUP(G107,NUTS_Europa!$A$2:$C$81,3,FALSE)</f>
        <v>282</v>
      </c>
      <c r="F107" s="15">
        <v>18</v>
      </c>
      <c r="G107" s="15">
        <v>22</v>
      </c>
      <c r="H107" s="15">
        <v>456199.01945854578</v>
      </c>
      <c r="I107" s="15">
        <v>1555231.2865535985</v>
      </c>
      <c r="J107" s="15">
        <f t="shared" ref="J107:J151" si="2">I107/29</f>
        <v>53628.66505357236</v>
      </c>
      <c r="K107" s="15">
        <v>135416.16140000001</v>
      </c>
      <c r="L107" s="15">
        <v>67.220267379679143</v>
      </c>
      <c r="M107" s="15">
        <v>12.157908189489799</v>
      </c>
      <c r="N107" s="15">
        <v>1.5499998779810475</v>
      </c>
      <c r="O107" s="17">
        <v>732.05116425480003</v>
      </c>
      <c r="P107" s="15">
        <f t="shared" ref="P107:P151" si="3">N107*(R107/O107)</f>
        <v>1.3508617572633335</v>
      </c>
      <c r="Q107" s="15">
        <f t="shared" ref="Q107:Q151" si="4">P107+M107+L107</f>
        <v>80.729037326432277</v>
      </c>
      <c r="R107" s="15">
        <v>638</v>
      </c>
      <c r="S107" s="15">
        <f t="shared" ref="S107:S151" si="5">H107*(R107/O107)</f>
        <v>397588.29522637941</v>
      </c>
      <c r="T107" s="15">
        <f t="shared" ref="T107:T109" si="6">2*J107</f>
        <v>107257.33010714472</v>
      </c>
      <c r="U107" s="15">
        <f t="shared" ref="U107:U151" si="7">T107+S107</f>
        <v>504845.62533352413</v>
      </c>
      <c r="V107" s="15" t="str">
        <f>VLOOKUP(B107,NUTS_Europa!$B$2:$F$41,5,FALSE)</f>
        <v>Región de Murcia</v>
      </c>
      <c r="W107" s="15" t="str">
        <f>VLOOKUP(C107,Puertos!$N$3:$O$27,2,FALSE)</f>
        <v>Valencia</v>
      </c>
      <c r="X107" s="15" t="str">
        <f>VLOOKUP(D107,NUTS_Europa!$B$2:$F$41,5,FALSE)</f>
        <v>Pays de la Loire</v>
      </c>
      <c r="Y107" s="15" t="str">
        <f>VLOOKUP(E107,Puertos!$N$3:$O$27,2,FALSE)</f>
        <v>Saint Nazaire</v>
      </c>
      <c r="Z107" s="15">
        <f t="shared" ref="Z107:Z151" si="8">Q107/24</f>
        <v>3.363709888601345</v>
      </c>
    </row>
    <row r="108" spans="2:29" s="15" customFormat="1" x14ac:dyDescent="0.25">
      <c r="B108" s="15" t="str">
        <f>VLOOKUP(G108,NUTS_Europa!$A$2:$C$81,2,FALSE)</f>
        <v>FRG0</v>
      </c>
      <c r="C108" s="15">
        <f>VLOOKUP(G108,NUTS_Europa!$A$2:$C$81,3,FALSE)</f>
        <v>282</v>
      </c>
      <c r="D108" s="15" t="str">
        <f>VLOOKUP(F108,NUTS_Europa!$A$2:$C$81,2,FALSE)</f>
        <v>ES61</v>
      </c>
      <c r="E108" s="15">
        <f>VLOOKUP(F108,NUTS_Europa!$A$2:$C$81,3,FALSE)</f>
        <v>61</v>
      </c>
      <c r="F108" s="15">
        <v>17</v>
      </c>
      <c r="G108" s="15">
        <v>22</v>
      </c>
      <c r="H108" s="15">
        <v>476167.94051590865</v>
      </c>
      <c r="I108" s="15">
        <v>1436389.0803223567</v>
      </c>
      <c r="J108" s="15">
        <f t="shared" si="2"/>
        <v>49530.657942150232</v>
      </c>
      <c r="K108" s="15">
        <v>115262.5922</v>
      </c>
      <c r="L108" s="15">
        <v>56.247914438502676</v>
      </c>
      <c r="M108" s="15">
        <v>10.626451768594812</v>
      </c>
      <c r="N108" s="15">
        <v>1.4592757807639287</v>
      </c>
      <c r="O108" s="17">
        <v>732.05116425480003</v>
      </c>
      <c r="P108" s="15">
        <f t="shared" si="3"/>
        <v>1.2717935488500003</v>
      </c>
      <c r="Q108" s="15">
        <f t="shared" si="4"/>
        <v>68.146159755947494</v>
      </c>
      <c r="R108" s="15">
        <v>638</v>
      </c>
      <c r="S108" s="15">
        <f t="shared" si="5"/>
        <v>414991.68484815065</v>
      </c>
      <c r="T108" s="15">
        <f t="shared" si="6"/>
        <v>99061.315884300464</v>
      </c>
      <c r="U108" s="15">
        <f t="shared" si="7"/>
        <v>514053.0007324511</v>
      </c>
      <c r="V108" s="15" t="str">
        <f>VLOOKUP(B108,NUTS_Europa!$B$2:$F$41,5,FALSE)</f>
        <v>Pays de la Loire</v>
      </c>
      <c r="W108" s="15" t="str">
        <f>VLOOKUP(C108,Puertos!$N$3:$O$27,2,FALSE)</f>
        <v>Saint Nazaire</v>
      </c>
      <c r="X108" s="15" t="str">
        <f>VLOOKUP(D108,NUTS_Europa!$B$2:$F$41,5,FALSE)</f>
        <v>Andalucía</v>
      </c>
      <c r="Y108" s="15" t="str">
        <f>VLOOKUP(E108,Puertos!$N$3:$O$27,2,FALSE)</f>
        <v>Algeciras</v>
      </c>
      <c r="Z108" s="15">
        <f t="shared" si="8"/>
        <v>2.8394233231644788</v>
      </c>
    </row>
    <row r="109" spans="2:29" s="15" customFormat="1" x14ac:dyDescent="0.25">
      <c r="B109" s="15" t="str">
        <f>VLOOKUP(F109,NUTS_Europa!$A$2:$C$81,2,FALSE)</f>
        <v>ES61</v>
      </c>
      <c r="C109" s="15">
        <f>VLOOKUP(F109,NUTS_Europa!$A$2:$C$81,3,FALSE)</f>
        <v>61</v>
      </c>
      <c r="D109" s="15" t="str">
        <f>VLOOKUP(G109,NUTS_Europa!$A$2:$C$81,2,FALSE)</f>
        <v>FRH0</v>
      </c>
      <c r="E109" s="15">
        <f>VLOOKUP(G109,NUTS_Europa!$A$2:$C$81,3,FALSE)</f>
        <v>283</v>
      </c>
      <c r="F109" s="15">
        <v>17</v>
      </c>
      <c r="G109" s="15">
        <v>23</v>
      </c>
      <c r="H109" s="15">
        <v>1497033.8188842775</v>
      </c>
      <c r="I109" s="15">
        <v>1383426.7366280481</v>
      </c>
      <c r="J109" s="15">
        <f t="shared" si="2"/>
        <v>47704.37022855338</v>
      </c>
      <c r="K109" s="15">
        <v>191087.21979999999</v>
      </c>
      <c r="L109" s="15">
        <v>54.862032085561502</v>
      </c>
      <c r="M109" s="15">
        <v>10.630708291889308</v>
      </c>
      <c r="N109" s="15">
        <v>3.5318604844834551</v>
      </c>
      <c r="O109" s="17">
        <v>2032.1852811951153</v>
      </c>
      <c r="P109" s="15">
        <f t="shared" si="3"/>
        <v>1.2582843771322989</v>
      </c>
      <c r="Q109" s="15">
        <f t="shared" si="4"/>
        <v>66.751024754583113</v>
      </c>
      <c r="R109" s="15">
        <v>724</v>
      </c>
      <c r="S109" s="15">
        <f t="shared" si="5"/>
        <v>533343.3397543407</v>
      </c>
      <c r="T109" s="15">
        <f t="shared" si="6"/>
        <v>95408.74045710676</v>
      </c>
      <c r="U109" s="15">
        <f t="shared" si="7"/>
        <v>628752.08021144744</v>
      </c>
      <c r="V109" s="15" t="str">
        <f>VLOOKUP(B109,NUTS_Europa!$B$2:$F$41,5,FALSE)</f>
        <v>Andalucía</v>
      </c>
      <c r="W109" s="15" t="str">
        <f>VLOOKUP(C109,Puertos!$N$3:$O$27,2,FALSE)</f>
        <v>Algeciras</v>
      </c>
      <c r="X109" s="15" t="str">
        <f>VLOOKUP(D109,NUTS_Europa!$B$2:$F$41,5,FALSE)</f>
        <v>Bretagne</v>
      </c>
      <c r="Y109" s="15" t="str">
        <f>VLOOKUP(E109,Puertos!$N$3:$O$27,2,FALSE)</f>
        <v>La Rochelle</v>
      </c>
      <c r="Z109" s="15">
        <f t="shared" si="8"/>
        <v>2.7812926981076296</v>
      </c>
    </row>
    <row r="110" spans="2:29" s="15" customFormat="1" x14ac:dyDescent="0.25">
      <c r="B110" s="15" t="str">
        <f>VLOOKUP(G110,NUTS_Europa!$A$2:$C$81,2,FALSE)</f>
        <v>FRH0</v>
      </c>
      <c r="C110" s="15">
        <f>VLOOKUP(G110,NUTS_Europa!$A$2:$C$81,3,FALSE)</f>
        <v>283</v>
      </c>
      <c r="D110" s="15" t="str">
        <f>VLOOKUP(F110,NUTS_Europa!$A$2:$C$81,2,FALSE)</f>
        <v>DEA1</v>
      </c>
      <c r="E110" s="15">
        <f>VLOOKUP(F110,NUTS_Europa!$A$2:$C$81,3,FALSE)</f>
        <v>253</v>
      </c>
      <c r="F110" s="15">
        <v>9</v>
      </c>
      <c r="G110" s="15">
        <v>23</v>
      </c>
      <c r="H110" s="15">
        <v>1438060.9935311121</v>
      </c>
      <c r="I110" s="15">
        <v>1378844.7115600398</v>
      </c>
      <c r="J110" s="15">
        <f t="shared" si="2"/>
        <v>47546.369364139304</v>
      </c>
      <c r="K110" s="15">
        <v>144185.261</v>
      </c>
      <c r="L110" s="15">
        <v>36.930481283422459</v>
      </c>
      <c r="M110" s="15">
        <v>11.38888459257538</v>
      </c>
      <c r="N110" s="15">
        <v>4.4459174976875824</v>
      </c>
      <c r="O110" s="17">
        <v>2032.1852811951153</v>
      </c>
    </row>
    <row r="111" spans="2:29" s="15" customFormat="1" x14ac:dyDescent="0.25">
      <c r="B111" s="15" t="str">
        <f>VLOOKUP(F111,NUTS_Europa!$A$2:$C$81,2,FALSE)</f>
        <v>DEA1</v>
      </c>
      <c r="C111" s="15">
        <f>VLOOKUP(F111,NUTS_Europa!$A$2:$C$81,3,FALSE)</f>
        <v>253</v>
      </c>
      <c r="D111" s="15" t="str">
        <f>VLOOKUP(G111,NUTS_Europa!$A$2:$C$81,2,FALSE)</f>
        <v>FRD1</v>
      </c>
      <c r="E111" s="15">
        <f>VLOOKUP(G111,NUTS_Europa!$A$2:$C$81,3,FALSE)</f>
        <v>268</v>
      </c>
      <c r="F111" s="15">
        <v>9</v>
      </c>
      <c r="G111" s="15">
        <v>19</v>
      </c>
      <c r="H111" s="15">
        <v>66469.386173544568</v>
      </c>
      <c r="I111" s="15">
        <v>1500352.276318582</v>
      </c>
      <c r="J111" s="15">
        <f t="shared" si="2"/>
        <v>51736.285390295932</v>
      </c>
      <c r="K111" s="15">
        <v>117061.7148</v>
      </c>
      <c r="L111" s="15">
        <v>20.316042780748667</v>
      </c>
      <c r="M111" s="15">
        <v>12.768241454373694</v>
      </c>
      <c r="N111" s="15">
        <v>0.22727414101589555</v>
      </c>
      <c r="O111" s="17">
        <v>93.023256000000003</v>
      </c>
      <c r="P111" s="15">
        <f t="shared" si="3"/>
        <v>0.22727414101589555</v>
      </c>
      <c r="Q111" s="15">
        <f t="shared" si="4"/>
        <v>33.311558376138258</v>
      </c>
      <c r="R111" s="17">
        <f>O111</f>
        <v>93.023256000000003</v>
      </c>
      <c r="S111" s="15">
        <f t="shared" si="5"/>
        <v>66469.386173544568</v>
      </c>
      <c r="T111" s="15">
        <f>J111</f>
        <v>51736.285390295932</v>
      </c>
      <c r="U111" s="15">
        <f t="shared" si="7"/>
        <v>118205.6715638405</v>
      </c>
      <c r="V111" s="15" t="str">
        <f>VLOOKUP(B111,NUTS_Europa!$B$2:$F$41,5,FALSE)</f>
        <v>Düsseldorf</v>
      </c>
      <c r="W111" s="15" t="str">
        <f>VLOOKUP(C111,Puertos!$N$3:$O$27,2,FALSE)</f>
        <v>Amberes</v>
      </c>
      <c r="X111" s="15" t="str">
        <f>VLOOKUP(D111,NUTS_Europa!$B$2:$F$41,5,FALSE)</f>
        <v xml:space="preserve">Basse-Normandie </v>
      </c>
      <c r="Y111" s="15" t="str">
        <f>VLOOKUP(E111,Puertos!$N$3:$O$27,2,FALSE)</f>
        <v>Gennevilliers</v>
      </c>
      <c r="Z111" s="15">
        <f t="shared" si="8"/>
        <v>1.3879815990057607</v>
      </c>
      <c r="AA111" s="15">
        <f>Q111+Q112+Q115+Q116</f>
        <v>198.82924411542294</v>
      </c>
      <c r="AB111" s="15">
        <f>AA111/24</f>
        <v>8.2845518381426224</v>
      </c>
      <c r="AC111" s="15">
        <f>AB111/7</f>
        <v>1.1835074054489461</v>
      </c>
    </row>
    <row r="112" spans="2:29" s="15" customFormat="1" x14ac:dyDescent="0.25">
      <c r="B112" s="15" t="str">
        <f>VLOOKUP(G112,NUTS_Europa!$A$2:$C$81,2,FALSE)</f>
        <v>FRD1</v>
      </c>
      <c r="C112" s="15">
        <f>VLOOKUP(G112,NUTS_Europa!$A$2:$C$81,3,FALSE)</f>
        <v>268</v>
      </c>
      <c r="D112" s="15" t="str">
        <f>VLOOKUP(F112,NUTS_Europa!$A$2:$C$81,2,FALSE)</f>
        <v>DE80</v>
      </c>
      <c r="E112" s="15">
        <f>VLOOKUP(F112,NUTS_Europa!$A$2:$C$81,3,FALSE)</f>
        <v>1069</v>
      </c>
      <c r="F112" s="15">
        <v>6</v>
      </c>
      <c r="G112" s="15">
        <v>19</v>
      </c>
      <c r="H112" s="15">
        <v>64634.136935735914</v>
      </c>
      <c r="I112" s="15">
        <v>1550894.0695769866</v>
      </c>
      <c r="J112" s="15">
        <f t="shared" si="2"/>
        <v>53479.105847482293</v>
      </c>
      <c r="K112" s="15">
        <v>114346.8514</v>
      </c>
      <c r="L112" s="15">
        <v>33.425133689839569</v>
      </c>
      <c r="M112" s="15">
        <v>11.072036049552004</v>
      </c>
      <c r="N112" s="15">
        <v>0.19696169132682906</v>
      </c>
      <c r="O112" s="17">
        <v>93.023256000000003</v>
      </c>
      <c r="P112" s="15">
        <f t="shared" si="3"/>
        <v>0.19696169132682906</v>
      </c>
      <c r="Q112" s="15">
        <f t="shared" si="4"/>
        <v>44.6941314307184</v>
      </c>
      <c r="R112" s="17">
        <f>O112</f>
        <v>93.023256000000003</v>
      </c>
      <c r="S112" s="15">
        <f t="shared" si="5"/>
        <v>64634.136935735914</v>
      </c>
      <c r="T112" s="15">
        <f t="shared" ref="T112:T116" si="9">J112</f>
        <v>53479.105847482293</v>
      </c>
      <c r="U112" s="15">
        <f t="shared" si="7"/>
        <v>118113.24278321821</v>
      </c>
      <c r="V112" s="15" t="str">
        <f>VLOOKUP(B112,NUTS_Europa!$B$2:$F$41,5,FALSE)</f>
        <v xml:space="preserve">Basse-Normandie </v>
      </c>
      <c r="W112" s="15" t="str">
        <f>VLOOKUP(C112,Puertos!$N$3:$O$27,2,FALSE)</f>
        <v>Gennevilliers</v>
      </c>
      <c r="X112" s="15" t="str">
        <f>VLOOKUP(D112,NUTS_Europa!$B$2:$F$41,5,FALSE)</f>
        <v>Mecklenburg-Vorpommern</v>
      </c>
      <c r="Y112" s="15" t="str">
        <f>VLOOKUP(E112,Puertos!$N$3:$O$27,2,FALSE)</f>
        <v>Hamburgo</v>
      </c>
      <c r="Z112" s="15">
        <f t="shared" si="8"/>
        <v>1.8622554762799333</v>
      </c>
    </row>
    <row r="113" spans="2:26" s="15" customFormat="1" x14ac:dyDescent="0.25">
      <c r="B113" s="15" t="str">
        <f>VLOOKUP(F113,NUTS_Europa!$A$2:$C$81,2,FALSE)</f>
        <v>DE80</v>
      </c>
      <c r="C113" s="15">
        <f>VLOOKUP(F113,NUTS_Europa!$A$2:$C$81,3,FALSE)</f>
        <v>1069</v>
      </c>
      <c r="D113" s="15" t="str">
        <f>VLOOKUP(G113,NUTS_Europa!$A$2:$C$81,2,FALSE)</f>
        <v>ES21</v>
      </c>
      <c r="E113" s="15">
        <f>VLOOKUP(G113,NUTS_Europa!$A$2:$C$81,3,FALSE)</f>
        <v>163</v>
      </c>
      <c r="F113" s="15">
        <v>6</v>
      </c>
      <c r="G113" s="15">
        <v>14</v>
      </c>
      <c r="H113" s="15">
        <v>1365012.9752043968</v>
      </c>
      <c r="I113" s="15">
        <v>1544355.6131867317</v>
      </c>
      <c r="J113" s="15">
        <f t="shared" si="2"/>
        <v>53253.641834025228</v>
      </c>
      <c r="K113" s="15">
        <v>154854.3009</v>
      </c>
      <c r="L113" s="15">
        <v>56.045454545454547</v>
      </c>
      <c r="M113" s="15">
        <v>9.1437767563931587</v>
      </c>
      <c r="N113" s="15">
        <v>6.1238192795340431</v>
      </c>
      <c r="O113" s="17">
        <v>2892.2254104356139</v>
      </c>
      <c r="P113" s="15">
        <f t="shared" si="3"/>
        <v>0</v>
      </c>
      <c r="Q113" s="15">
        <f t="shared" si="4"/>
        <v>65.189231301847713</v>
      </c>
      <c r="S113" s="15">
        <f t="shared" si="5"/>
        <v>0</v>
      </c>
      <c r="T113" s="15">
        <f t="shared" si="9"/>
        <v>53253.641834025228</v>
      </c>
      <c r="U113" s="15">
        <f t="shared" si="7"/>
        <v>53253.641834025228</v>
      </c>
      <c r="V113" s="15" t="str">
        <f>VLOOKUP(B113,NUTS_Europa!$B$2:$F$41,5,FALSE)</f>
        <v>Mecklenburg-Vorpommern</v>
      </c>
      <c r="W113" s="15" t="str">
        <f>VLOOKUP(C113,Puertos!$N$3:$O$27,2,FALSE)</f>
        <v>Hamburgo</v>
      </c>
      <c r="X113" s="15" t="str">
        <f>VLOOKUP(D113,NUTS_Europa!$B$2:$F$41,5,FALSE)</f>
        <v>País Vasco</v>
      </c>
      <c r="Y113" s="15" t="str">
        <f>VLOOKUP(E113,Puertos!$N$3:$O$27,2,FALSE)</f>
        <v>Bilbao</v>
      </c>
      <c r="Z113" s="15">
        <f t="shared" si="8"/>
        <v>2.7162179709103214</v>
      </c>
    </row>
    <row r="114" spans="2:26" s="15" customFormat="1" x14ac:dyDescent="0.25">
      <c r="B114" s="15" t="str">
        <f>VLOOKUP(G114,NUTS_Europa!$A$2:$C$81,2,FALSE)</f>
        <v>ES21</v>
      </c>
      <c r="C114" s="15">
        <f>VLOOKUP(G114,NUTS_Europa!$A$2:$C$81,3,FALSE)</f>
        <v>163</v>
      </c>
      <c r="D114" s="15" t="str">
        <f>VLOOKUP(F114,NUTS_Europa!$A$2:$C$81,2,FALSE)</f>
        <v>DEF0</v>
      </c>
      <c r="E114" s="15">
        <f>VLOOKUP(F114,NUTS_Europa!$A$2:$C$81,3,FALSE)</f>
        <v>1069</v>
      </c>
      <c r="F114" s="15">
        <v>10</v>
      </c>
      <c r="G114" s="15">
        <v>14</v>
      </c>
      <c r="H114" s="15">
        <v>832984.35106173193</v>
      </c>
      <c r="I114" s="15">
        <v>1544355.6131867317</v>
      </c>
      <c r="J114" s="15">
        <f t="shared" si="2"/>
        <v>53253.641834025228</v>
      </c>
      <c r="K114" s="15">
        <v>199058.85829999999</v>
      </c>
      <c r="L114" s="15">
        <v>56.045454545454547</v>
      </c>
      <c r="M114" s="15">
        <v>9.1437767563931587</v>
      </c>
      <c r="N114" s="15">
        <v>6.1238192795340431</v>
      </c>
      <c r="O114" s="17">
        <v>2892.2254104356139</v>
      </c>
      <c r="P114" s="15">
        <f t="shared" si="3"/>
        <v>0</v>
      </c>
      <c r="Q114" s="15">
        <f t="shared" si="4"/>
        <v>65.189231301847713</v>
      </c>
      <c r="S114" s="15">
        <f t="shared" si="5"/>
        <v>0</v>
      </c>
      <c r="T114" s="15">
        <f t="shared" si="9"/>
        <v>53253.641834025228</v>
      </c>
      <c r="U114" s="15">
        <f t="shared" si="7"/>
        <v>53253.641834025228</v>
      </c>
      <c r="V114" s="15" t="str">
        <f>VLOOKUP(B114,NUTS_Europa!$B$2:$F$41,5,FALSE)</f>
        <v>País Vasco</v>
      </c>
      <c r="W114" s="15" t="str">
        <f>VLOOKUP(C114,Puertos!$N$3:$O$27,2,FALSE)</f>
        <v>Bilbao</v>
      </c>
      <c r="X114" s="15" t="str">
        <f>VLOOKUP(D114,NUTS_Europa!$B$2:$F$41,5,FALSE)</f>
        <v>Schleswig-Holstein</v>
      </c>
      <c r="Y114" s="15" t="str">
        <f>VLOOKUP(E114,Puertos!$N$3:$O$27,2,FALSE)</f>
        <v>Hamburgo</v>
      </c>
      <c r="Z114" s="15">
        <f t="shared" si="8"/>
        <v>2.7162179709103214</v>
      </c>
    </row>
    <row r="115" spans="2:26" s="15" customFormat="1" x14ac:dyDescent="0.25">
      <c r="B115" s="15" t="str">
        <f>VLOOKUP(F115,NUTS_Europa!$A$2:$C$81,2,FALSE)</f>
        <v>DEF0</v>
      </c>
      <c r="C115" s="15">
        <f>VLOOKUP(F115,NUTS_Europa!$A$2:$C$81,3,FALSE)</f>
        <v>1069</v>
      </c>
      <c r="D115" s="15" t="str">
        <f>VLOOKUP(G115,NUTS_Europa!$A$2:$C$81,2,FALSE)</f>
        <v>ES13</v>
      </c>
      <c r="E115" s="15">
        <f>VLOOKUP(G115,NUTS_Europa!$A$2:$C$81,3,FALSE)</f>
        <v>163</v>
      </c>
      <c r="F115" s="15">
        <v>10</v>
      </c>
      <c r="G115" s="15">
        <v>13</v>
      </c>
      <c r="H115" s="15">
        <v>1003111.9910445396</v>
      </c>
      <c r="I115" s="15">
        <v>1544355.6131867317</v>
      </c>
      <c r="J115" s="15">
        <f t="shared" si="2"/>
        <v>53253.641834025228</v>
      </c>
      <c r="K115" s="15">
        <v>163171.4883</v>
      </c>
      <c r="L115" s="15">
        <v>56.045454545454547</v>
      </c>
      <c r="M115" s="15">
        <v>9.1437767563931587</v>
      </c>
      <c r="N115" s="15">
        <v>6.1238192795340431</v>
      </c>
      <c r="O115" s="17">
        <v>2892.2254104356139</v>
      </c>
      <c r="P115" s="15">
        <f t="shared" si="3"/>
        <v>1.5329528405308048</v>
      </c>
      <c r="Q115" s="15">
        <f t="shared" si="4"/>
        <v>66.722184142378509</v>
      </c>
      <c r="R115" s="15">
        <v>724</v>
      </c>
      <c r="S115" s="15">
        <f t="shared" si="5"/>
        <v>251105.2834595149</v>
      </c>
      <c r="T115" s="15">
        <f t="shared" si="9"/>
        <v>53253.641834025228</v>
      </c>
      <c r="U115" s="15">
        <f t="shared" si="7"/>
        <v>304358.92529354012</v>
      </c>
      <c r="V115" s="15" t="str">
        <f>VLOOKUP(B115,NUTS_Europa!$B$2:$F$41,5,FALSE)</f>
        <v>Schleswig-Holstein</v>
      </c>
      <c r="W115" s="15" t="str">
        <f>VLOOKUP(C115,Puertos!$N$3:$O$27,2,FALSE)</f>
        <v>Hamburgo</v>
      </c>
      <c r="X115" s="15" t="str">
        <f>VLOOKUP(D115,NUTS_Europa!$B$2:$F$41,5,FALSE)</f>
        <v>Cantabria</v>
      </c>
      <c r="Y115" s="15" t="str">
        <f>VLOOKUP(E115,Puertos!$N$3:$O$27,2,FALSE)</f>
        <v>Bilbao</v>
      </c>
      <c r="Z115" s="15">
        <f t="shared" si="8"/>
        <v>2.7800910059324377</v>
      </c>
    </row>
    <row r="116" spans="2:26" s="15" customFormat="1" x14ac:dyDescent="0.25">
      <c r="B116" s="15" t="str">
        <f>VLOOKUP(G116,NUTS_Europa!$A$2:$C$81,2,FALSE)</f>
        <v>ES13</v>
      </c>
      <c r="C116" s="15">
        <f>VLOOKUP(G116,NUTS_Europa!$A$2:$C$81,3,FALSE)</f>
        <v>163</v>
      </c>
      <c r="D116" s="15" t="str">
        <f>VLOOKUP(F116,NUTS_Europa!$A$2:$C$81,2,FALSE)</f>
        <v>BE23</v>
      </c>
      <c r="E116" s="15">
        <f>VLOOKUP(F116,NUTS_Europa!$A$2:$C$81,3,FALSE)</f>
        <v>253</v>
      </c>
      <c r="F116" s="15">
        <v>2</v>
      </c>
      <c r="G116" s="15">
        <v>13</v>
      </c>
      <c r="H116" s="15">
        <v>880168.14074164699</v>
      </c>
      <c r="I116" s="15">
        <v>1483357.7898799207</v>
      </c>
      <c r="J116" s="15">
        <f t="shared" si="2"/>
        <v>51150.268616548987</v>
      </c>
      <c r="K116" s="15">
        <v>117923.68180000001</v>
      </c>
      <c r="L116" s="15">
        <v>41.492513368983957</v>
      </c>
      <c r="M116" s="15">
        <v>10.839982161214849</v>
      </c>
      <c r="N116" s="15">
        <v>7.0662764780142728</v>
      </c>
      <c r="O116" s="17">
        <v>2892.2254104356139</v>
      </c>
      <c r="P116" s="15">
        <f t="shared" si="3"/>
        <v>1.7688746359889658</v>
      </c>
      <c r="Q116" s="15">
        <f t="shared" si="4"/>
        <v>54.10137016618777</v>
      </c>
      <c r="R116" s="15">
        <v>724</v>
      </c>
      <c r="S116" s="15">
        <f t="shared" si="5"/>
        <v>220329.20795097155</v>
      </c>
      <c r="T116" s="15">
        <f t="shared" si="9"/>
        <v>51150.268616548987</v>
      </c>
      <c r="U116" s="15">
        <f t="shared" si="7"/>
        <v>271479.47656752053</v>
      </c>
      <c r="V116" s="15" t="str">
        <f>VLOOKUP(B116,NUTS_Europa!$B$2:$F$41,5,FALSE)</f>
        <v>Cantabria</v>
      </c>
      <c r="W116" s="15" t="str">
        <f>VLOOKUP(C116,Puertos!$N$3:$O$27,2,FALSE)</f>
        <v>Bilbao</v>
      </c>
      <c r="X116" s="15" t="str">
        <f>VLOOKUP(D116,NUTS_Europa!$B$2:$F$41,5,FALSE)</f>
        <v>Prov. Oost-Vlaanderen</v>
      </c>
      <c r="Y116" s="15" t="str">
        <f>VLOOKUP(E116,Puertos!$N$3:$O$27,2,FALSE)</f>
        <v>Amberes</v>
      </c>
      <c r="Z116" s="15">
        <f t="shared" si="8"/>
        <v>2.2542237569244903</v>
      </c>
    </row>
    <row r="117" spans="2:26" s="15" customFormat="1" x14ac:dyDescent="0.25">
      <c r="B117" s="15" t="str">
        <f>VLOOKUP(F117,NUTS_Europa!$A$2:$C$81,2,FALSE)</f>
        <v>BE23</v>
      </c>
      <c r="C117" s="15">
        <f>VLOOKUP(F117,NUTS_Europa!$A$2:$C$81,3,FALSE)</f>
        <v>253</v>
      </c>
      <c r="D117" s="15" t="str">
        <f>VLOOKUP(G117,NUTS_Europa!$A$2:$C$81,2,FALSE)</f>
        <v>BE25</v>
      </c>
      <c r="E117" s="15">
        <f>VLOOKUP(G117,NUTS_Europa!$A$2:$C$81,3,FALSE)</f>
        <v>235</v>
      </c>
      <c r="F117" s="15">
        <v>2</v>
      </c>
      <c r="G117" s="15">
        <v>3</v>
      </c>
      <c r="H117" s="15">
        <v>358177.00907127018</v>
      </c>
      <c r="I117" s="15">
        <v>1188675.7351848187</v>
      </c>
      <c r="J117" s="15">
        <f t="shared" si="2"/>
        <v>40988.818454648921</v>
      </c>
      <c r="K117" s="15">
        <v>135416.16140000001</v>
      </c>
      <c r="L117" s="15">
        <v>6.7272727272727275</v>
      </c>
      <c r="M117" s="15">
        <v>12.784009702574588</v>
      </c>
      <c r="N117" s="15">
        <v>3.3579427468194201</v>
      </c>
      <c r="O117" s="17">
        <v>1583.5630706642501</v>
      </c>
      <c r="P117" s="15">
        <f t="shared" si="3"/>
        <v>0</v>
      </c>
      <c r="Q117" s="15">
        <f t="shared" si="4"/>
        <v>19.511282429847316</v>
      </c>
      <c r="S117" s="15">
        <f t="shared" si="5"/>
        <v>0</v>
      </c>
      <c r="U117" s="15">
        <f t="shared" si="7"/>
        <v>0</v>
      </c>
      <c r="V117" s="15" t="str">
        <f>VLOOKUP(B117,NUTS_Europa!$B$2:$F$41,5,FALSE)</f>
        <v>Prov. Oost-Vlaanderen</v>
      </c>
      <c r="W117" s="15" t="str">
        <f>VLOOKUP(C117,Puertos!$N$3:$O$27,2,FALSE)</f>
        <v>Amberes</v>
      </c>
      <c r="X117" s="15" t="str">
        <f>VLOOKUP(D117,NUTS_Europa!$B$2:$F$41,5,FALSE)</f>
        <v>Prov. West-Vlaanderen</v>
      </c>
      <c r="Y117" s="15" t="str">
        <f>VLOOKUP(E117,Puertos!$N$3:$O$27,2,FALSE)</f>
        <v>Dunkerque</v>
      </c>
      <c r="Z117" s="15">
        <f t="shared" si="8"/>
        <v>0.81297010124363822</v>
      </c>
    </row>
    <row r="118" spans="2:26" s="15" customFormat="1" x14ac:dyDescent="0.25">
      <c r="B118" s="15" t="str">
        <f>VLOOKUP(G118,NUTS_Europa!$A$2:$C$81,2,FALSE)</f>
        <v>BE25</v>
      </c>
      <c r="C118" s="15">
        <f>VLOOKUP(G118,NUTS_Europa!$A$2:$C$81,3,FALSE)</f>
        <v>235</v>
      </c>
      <c r="D118" s="15" t="str">
        <f>VLOOKUP(F118,NUTS_Europa!$A$2:$C$81,2,FALSE)</f>
        <v>BE21</v>
      </c>
      <c r="E118" s="15">
        <f>VLOOKUP(F118,NUTS_Europa!$A$2:$C$81,3,FALSE)</f>
        <v>253</v>
      </c>
      <c r="F118" s="15">
        <v>1</v>
      </c>
      <c r="G118" s="15">
        <v>3</v>
      </c>
      <c r="H118" s="16">
        <v>287483.5864706767</v>
      </c>
      <c r="I118" s="16">
        <v>1188675.7351848187</v>
      </c>
      <c r="J118" s="15">
        <f t="shared" si="2"/>
        <v>40988.818454648921</v>
      </c>
      <c r="K118" s="15">
        <v>135416.16140000001</v>
      </c>
      <c r="L118" s="15">
        <v>6.7272727272727275</v>
      </c>
      <c r="M118" s="15">
        <v>12.784009702574588</v>
      </c>
      <c r="N118" s="15">
        <v>3.3579427468194201</v>
      </c>
      <c r="O118" s="17">
        <v>1583.5630706642501</v>
      </c>
      <c r="P118" s="15">
        <f t="shared" si="3"/>
        <v>0</v>
      </c>
      <c r="Q118" s="15">
        <f t="shared" si="4"/>
        <v>19.511282429847316</v>
      </c>
      <c r="S118" s="15">
        <f t="shared" si="5"/>
        <v>0</v>
      </c>
      <c r="U118" s="15">
        <f t="shared" si="7"/>
        <v>0</v>
      </c>
      <c r="V118" s="15" t="str">
        <f>VLOOKUP(B118,NUTS_Europa!$B$2:$F$41,5,FALSE)</f>
        <v>Prov. West-Vlaanderen</v>
      </c>
      <c r="W118" s="15" t="str">
        <f>VLOOKUP(C118,Puertos!$N$3:$O$27,2,FALSE)</f>
        <v>Dunkerque</v>
      </c>
      <c r="X118" s="15" t="str">
        <f>VLOOKUP(D118,NUTS_Europa!$B$2:$F$41,5,FALSE)</f>
        <v>Prov. Antwerpen</v>
      </c>
      <c r="Y118" s="15" t="str">
        <f>VLOOKUP(E118,Puertos!$N$3:$O$27,2,FALSE)</f>
        <v>Amberes</v>
      </c>
      <c r="Z118" s="15">
        <f t="shared" si="8"/>
        <v>0.81297010124363822</v>
      </c>
    </row>
    <row r="119" spans="2:26" s="15" customFormat="1" x14ac:dyDescent="0.25">
      <c r="O119" s="17"/>
      <c r="Z119" s="15">
        <f t="shared" si="8"/>
        <v>0</v>
      </c>
    </row>
    <row r="120" spans="2:26" s="15" customFormat="1" x14ac:dyDescent="0.25">
      <c r="B120" s="15" t="s">
        <v>161</v>
      </c>
      <c r="O120" s="17"/>
      <c r="Z120" s="15">
        <f t="shared" si="8"/>
        <v>0</v>
      </c>
    </row>
    <row r="121" spans="2:26" s="15" customFormat="1" x14ac:dyDescent="0.25">
      <c r="B121" s="15" t="str">
        <f>B98</f>
        <v>nodo inicial</v>
      </c>
      <c r="C121" s="15" t="str">
        <f t="shared" ref="C121:I121" si="10">C98</f>
        <v>puerto O</v>
      </c>
      <c r="D121" s="15" t="str">
        <f t="shared" si="10"/>
        <v>nodo final</v>
      </c>
      <c r="E121" s="15" t="str">
        <f t="shared" si="10"/>
        <v>puerto D</v>
      </c>
      <c r="F121" s="15" t="str">
        <f t="shared" si="10"/>
        <v>Var1</v>
      </c>
      <c r="G121" s="15" t="str">
        <f t="shared" si="10"/>
        <v>Var2</v>
      </c>
      <c r="H121" s="15" t="str">
        <f t="shared" si="10"/>
        <v>Coste variable</v>
      </c>
      <c r="I121" s="15" t="str">
        <f t="shared" si="10"/>
        <v>Coste fijo</v>
      </c>
      <c r="J121" s="15" t="str">
        <f t="shared" ref="J121:O121" si="11">J98</f>
        <v>Coste fijo/buque</v>
      </c>
      <c r="K121" s="15" t="str">
        <f t="shared" si="11"/>
        <v>flow</v>
      </c>
      <c r="L121" s="15" t="str">
        <f t="shared" si="11"/>
        <v>TiempoNav</v>
      </c>
      <c r="M121" s="15" t="str">
        <f t="shared" si="11"/>
        <v>TiempoPort</v>
      </c>
      <c r="N121" s="15" t="str">
        <f t="shared" si="11"/>
        <v>TiempoCD</v>
      </c>
      <c r="O121" s="17" t="str">
        <f t="shared" si="11"/>
        <v>offer</v>
      </c>
      <c r="Z121" s="15">
        <f t="shared" si="8"/>
        <v>0</v>
      </c>
    </row>
    <row r="122" spans="2:26" s="15" customFormat="1" x14ac:dyDescent="0.25">
      <c r="B122" s="15" t="str">
        <f>VLOOKUP(F122,NUTS_Europa!$A$2:$C$81,2,FALSE)</f>
        <v>ES51</v>
      </c>
      <c r="C122" s="15">
        <f>VLOOKUP(F122,NUTS_Europa!$A$2:$C$81,3,FALSE)</f>
        <v>1063</v>
      </c>
      <c r="D122" s="15" t="str">
        <f>VLOOKUP(G122,NUTS_Europa!$A$2:$C$81,2,FALSE)</f>
        <v>PT17</v>
      </c>
      <c r="E122" s="15">
        <f>VLOOKUP(G122,NUTS_Europa!$A$2:$C$81,3,FALSE)</f>
        <v>294</v>
      </c>
      <c r="F122" s="15">
        <v>15</v>
      </c>
      <c r="G122" s="15">
        <v>39</v>
      </c>
      <c r="H122" s="15">
        <v>561232.28184923809</v>
      </c>
      <c r="I122" s="15">
        <v>9525151.5178913716</v>
      </c>
      <c r="J122" s="15">
        <f t="shared" si="2"/>
        <v>328453.50061694387</v>
      </c>
      <c r="K122" s="15">
        <v>119215.969</v>
      </c>
      <c r="L122" s="15">
        <v>43.529411764705884</v>
      </c>
      <c r="M122" s="15">
        <v>12.09362991208368</v>
      </c>
      <c r="N122" s="15">
        <v>5.0614061579763447</v>
      </c>
      <c r="O122" s="17">
        <v>2825.2662665986036</v>
      </c>
      <c r="P122" s="15">
        <f t="shared" si="3"/>
        <v>0</v>
      </c>
      <c r="Q122" s="15">
        <f t="shared" si="4"/>
        <v>55.623041676789562</v>
      </c>
      <c r="S122" s="15">
        <f t="shared" si="5"/>
        <v>0</v>
      </c>
      <c r="U122" s="15">
        <f t="shared" si="7"/>
        <v>0</v>
      </c>
      <c r="V122" s="15" t="str">
        <f>VLOOKUP(B122,NUTS_Europa!$B$2:$F$41,5,FALSE)</f>
        <v>Cataluña</v>
      </c>
      <c r="W122" s="15" t="str">
        <f>VLOOKUP(C122,Puertos!$N$3:$O$27,2,FALSE)</f>
        <v>Barcelona</v>
      </c>
      <c r="X122" s="15" t="str">
        <f>VLOOKUP(D122,NUTS_Europa!$B$2:$F$41,5,FALSE)</f>
        <v>Área Metropolitana de Lisboa</v>
      </c>
      <c r="Y122" s="15" t="str">
        <f>VLOOKUP(E122,Puertos!$N$3:$O$27,2,FALSE)</f>
        <v>Lisboa</v>
      </c>
      <c r="Z122" s="15">
        <f t="shared" si="8"/>
        <v>2.3176267365328984</v>
      </c>
    </row>
    <row r="123" spans="2:26" s="15" customFormat="1" x14ac:dyDescent="0.25">
      <c r="B123" s="15" t="str">
        <f>VLOOKUP(G123,NUTS_Europa!$A$2:$C$81,2,FALSE)</f>
        <v>PT17</v>
      </c>
      <c r="C123" s="15">
        <f>VLOOKUP(G123,NUTS_Europa!$A$2:$C$81,3,FALSE)</f>
        <v>294</v>
      </c>
      <c r="D123" s="15" t="str">
        <f>VLOOKUP(F123,NUTS_Europa!$A$2:$C$81,2,FALSE)</f>
        <v>FRJ1</v>
      </c>
      <c r="E123" s="15">
        <f>VLOOKUP(F123,NUTS_Europa!$A$2:$C$81,3,FALSE)</f>
        <v>1063</v>
      </c>
      <c r="F123" s="15">
        <v>26</v>
      </c>
      <c r="G123" s="15">
        <v>39</v>
      </c>
      <c r="H123" s="15">
        <v>1462287.9541431174</v>
      </c>
      <c r="I123" s="15">
        <v>9525151.5178913716</v>
      </c>
      <c r="J123" s="15">
        <f t="shared" si="2"/>
        <v>328453.50061694387</v>
      </c>
      <c r="K123" s="15">
        <v>137713.6226</v>
      </c>
      <c r="L123" s="15">
        <v>43.529411764705884</v>
      </c>
      <c r="M123" s="15">
        <v>12.09362991208368</v>
      </c>
      <c r="N123" s="15">
        <v>5.0614061579763447</v>
      </c>
      <c r="O123" s="17">
        <v>2825.2662665986036</v>
      </c>
      <c r="P123" s="15">
        <f t="shared" si="3"/>
        <v>0</v>
      </c>
      <c r="Q123" s="15">
        <f t="shared" si="4"/>
        <v>55.623041676789562</v>
      </c>
      <c r="S123" s="15">
        <f t="shared" si="5"/>
        <v>0</v>
      </c>
      <c r="U123" s="15">
        <f t="shared" si="7"/>
        <v>0</v>
      </c>
      <c r="V123" s="15" t="str">
        <f>VLOOKUP(B123,NUTS_Europa!$B$2:$F$41,5,FALSE)</f>
        <v>Área Metropolitana de Lisboa</v>
      </c>
      <c r="W123" s="15" t="str">
        <f>VLOOKUP(C123,Puertos!$N$3:$O$27,2,FALSE)</f>
        <v>Lisboa</v>
      </c>
      <c r="X123" s="15" t="str">
        <f>VLOOKUP(D123,NUTS_Europa!$B$2:$F$41,5,FALSE)</f>
        <v>Languedoc-Roussillon</v>
      </c>
      <c r="Y123" s="15" t="str">
        <f>VLOOKUP(E123,Puertos!$N$3:$O$27,2,FALSE)</f>
        <v>Barcelona</v>
      </c>
      <c r="Z123" s="15">
        <f t="shared" si="8"/>
        <v>2.3176267365328984</v>
      </c>
    </row>
    <row r="124" spans="2:26" s="15" customFormat="1" x14ac:dyDescent="0.25">
      <c r="B124" s="15" t="str">
        <f>VLOOKUP(F124,NUTS_Europa!$A$2:$C$81,2,FALSE)</f>
        <v>FRJ1</v>
      </c>
      <c r="C124" s="15">
        <f>VLOOKUP(F124,NUTS_Europa!$A$2:$C$81,3,FALSE)</f>
        <v>1063</v>
      </c>
      <c r="D124" s="15" t="str">
        <f>VLOOKUP(G124,NUTS_Europa!$A$2:$C$81,2,FALSE)</f>
        <v>FRJ2</v>
      </c>
      <c r="E124" s="15">
        <f>VLOOKUP(G124,NUTS_Europa!$A$2:$C$81,3,FALSE)</f>
        <v>283</v>
      </c>
      <c r="F124" s="15">
        <v>26</v>
      </c>
      <c r="G124" s="15">
        <v>28</v>
      </c>
      <c r="H124" s="15">
        <v>2055989.0296441666</v>
      </c>
      <c r="I124" s="15">
        <v>9733106.7007178441</v>
      </c>
      <c r="J124" s="15">
        <f t="shared" si="2"/>
        <v>335624.36899027048</v>
      </c>
      <c r="K124" s="15">
        <v>142841.86170000001</v>
      </c>
      <c r="L124" s="15">
        <v>82.55278074866311</v>
      </c>
      <c r="M124" s="15">
        <v>11.466983160812262</v>
      </c>
      <c r="N124" s="15">
        <v>3.7837119724897934</v>
      </c>
      <c r="O124" s="17">
        <v>2032.1852811951153</v>
      </c>
      <c r="P124" s="15">
        <f t="shared" si="3"/>
        <v>0</v>
      </c>
      <c r="Q124" s="15">
        <f t="shared" si="4"/>
        <v>94.019763909475373</v>
      </c>
      <c r="S124" s="15">
        <f t="shared" si="5"/>
        <v>0</v>
      </c>
      <c r="U124" s="15">
        <f t="shared" si="7"/>
        <v>0</v>
      </c>
      <c r="V124" s="15" t="str">
        <f>VLOOKUP(B124,NUTS_Europa!$B$2:$F$41,5,FALSE)</f>
        <v>Languedoc-Roussillon</v>
      </c>
      <c r="W124" s="15" t="str">
        <f>VLOOKUP(C124,Puertos!$N$3:$O$27,2,FALSE)</f>
        <v>Barcelona</v>
      </c>
      <c r="X124" s="15" t="str">
        <f>VLOOKUP(D124,NUTS_Europa!$B$2:$F$41,5,FALSE)</f>
        <v>Midi-Pyrénées</v>
      </c>
      <c r="Y124" s="15" t="str">
        <f>VLOOKUP(E124,Puertos!$N$3:$O$27,2,FALSE)</f>
        <v>La Rochelle</v>
      </c>
      <c r="Z124" s="15">
        <f t="shared" si="8"/>
        <v>3.9174901628948073</v>
      </c>
    </row>
    <row r="125" spans="2:26" s="15" customFormat="1" x14ac:dyDescent="0.25">
      <c r="B125" s="15" t="str">
        <f>VLOOKUP(G125,NUTS_Europa!$A$2:$C$81,2,FALSE)</f>
        <v>FRJ2</v>
      </c>
      <c r="C125" s="15">
        <f>VLOOKUP(G125,NUTS_Europa!$A$2:$C$81,3,FALSE)</f>
        <v>283</v>
      </c>
      <c r="D125" s="15" t="str">
        <f>VLOOKUP(F125,NUTS_Europa!$A$2:$C$81,2,FALSE)</f>
        <v>FRF2</v>
      </c>
      <c r="E125" s="15">
        <f>VLOOKUP(F125,NUTS_Europa!$A$2:$C$81,3,FALSE)</f>
        <v>269</v>
      </c>
      <c r="F125" s="15">
        <v>27</v>
      </c>
      <c r="G125" s="15">
        <v>28</v>
      </c>
      <c r="H125" s="15">
        <v>1682598.2376796759</v>
      </c>
      <c r="I125" s="15">
        <v>1410137.8450309427</v>
      </c>
      <c r="J125" s="15">
        <f t="shared" si="2"/>
        <v>48625.442932101476</v>
      </c>
      <c r="K125" s="15">
        <v>176841.96369999999</v>
      </c>
      <c r="L125" s="15">
        <v>24.759358288770056</v>
      </c>
      <c r="M125" s="15">
        <v>11.927397905280314</v>
      </c>
      <c r="N125" s="15">
        <v>4.4459174976875824</v>
      </c>
      <c r="O125" s="17">
        <v>2032.1852811951153</v>
      </c>
      <c r="P125" s="15">
        <f t="shared" si="3"/>
        <v>0</v>
      </c>
      <c r="Q125" s="15">
        <f t="shared" si="4"/>
        <v>36.686756194050368</v>
      </c>
      <c r="S125" s="15">
        <f t="shared" si="5"/>
        <v>0</v>
      </c>
      <c r="U125" s="15">
        <f t="shared" si="7"/>
        <v>0</v>
      </c>
      <c r="V125" s="15" t="str">
        <f>VLOOKUP(B125,NUTS_Europa!$B$2:$F$41,5,FALSE)</f>
        <v>Midi-Pyrénées</v>
      </c>
      <c r="W125" s="15" t="str">
        <f>VLOOKUP(C125,Puertos!$N$3:$O$27,2,FALSE)</f>
        <v>La Rochelle</v>
      </c>
      <c r="X125" s="15" t="str">
        <f>VLOOKUP(D125,NUTS_Europa!$B$2:$F$41,5,FALSE)</f>
        <v>Champagne-Ardenne</v>
      </c>
      <c r="Y125" s="15" t="str">
        <f>VLOOKUP(E125,Puertos!$N$3:$O$27,2,FALSE)</f>
        <v>Le Havre</v>
      </c>
      <c r="Z125" s="15">
        <f t="shared" si="8"/>
        <v>1.5286148414187652</v>
      </c>
    </row>
    <row r="126" spans="2:26" s="15" customFormat="1" x14ac:dyDescent="0.25">
      <c r="B126" s="15" t="str">
        <f>VLOOKUP(F126,NUTS_Europa!$A$2:$C$81,2,FALSE)</f>
        <v>FRF2</v>
      </c>
      <c r="C126" s="15">
        <f>VLOOKUP(F126,NUTS_Europa!$A$2:$C$81,3,FALSE)</f>
        <v>269</v>
      </c>
      <c r="D126" s="15" t="str">
        <f>VLOOKUP(G126,NUTS_Europa!$A$2:$C$81,2,FALSE)</f>
        <v>PT16</v>
      </c>
      <c r="E126" s="15">
        <f>VLOOKUP(G126,NUTS_Europa!$A$2:$C$81,3,FALSE)</f>
        <v>111</v>
      </c>
      <c r="F126" s="15">
        <v>27</v>
      </c>
      <c r="G126" s="15">
        <v>38</v>
      </c>
      <c r="H126" s="15">
        <v>1482766.1737401225</v>
      </c>
      <c r="I126" s="15">
        <v>1579105.7258652267</v>
      </c>
      <c r="J126" s="15">
        <f t="shared" si="2"/>
        <v>54451.921581559538</v>
      </c>
      <c r="K126" s="15">
        <v>120437.3524</v>
      </c>
      <c r="L126" s="15">
        <v>42.618716577540113</v>
      </c>
      <c r="M126" s="15">
        <v>11.869861408665713</v>
      </c>
      <c r="N126" s="15">
        <v>6.7796500145688627</v>
      </c>
      <c r="O126" s="17">
        <v>3201.9684368426078</v>
      </c>
      <c r="P126" s="15">
        <f t="shared" si="3"/>
        <v>0</v>
      </c>
      <c r="Q126" s="15">
        <f t="shared" si="4"/>
        <v>54.488577986205826</v>
      </c>
      <c r="S126" s="15">
        <f t="shared" si="5"/>
        <v>0</v>
      </c>
      <c r="U126" s="15">
        <f t="shared" si="7"/>
        <v>0</v>
      </c>
      <c r="V126" s="15" t="str">
        <f>VLOOKUP(B126,NUTS_Europa!$B$2:$F$41,5,FALSE)</f>
        <v>Champagne-Ardenne</v>
      </c>
      <c r="W126" s="15" t="str">
        <f>VLOOKUP(C126,Puertos!$N$3:$O$27,2,FALSE)</f>
        <v>Le Havre</v>
      </c>
      <c r="X126" s="15" t="str">
        <f>VLOOKUP(D126,NUTS_Europa!$B$2:$F$41,5,FALSE)</f>
        <v>Centro (PT)</v>
      </c>
      <c r="Y126" s="15" t="str">
        <f>VLOOKUP(E126,Puertos!$N$3:$O$27,2,FALSE)</f>
        <v>Oporto</v>
      </c>
      <c r="Z126" s="15">
        <f t="shared" si="8"/>
        <v>2.2703574160919096</v>
      </c>
    </row>
    <row r="127" spans="2:26" s="15" customFormat="1" x14ac:dyDescent="0.25">
      <c r="B127" s="15" t="str">
        <f>VLOOKUP(G127,NUTS_Europa!$A$2:$C$81,2,FALSE)</f>
        <v>PT16</v>
      </c>
      <c r="C127" s="15">
        <f>VLOOKUP(G127,NUTS_Europa!$A$2:$C$81,3,FALSE)</f>
        <v>111</v>
      </c>
      <c r="D127" s="15" t="str">
        <f>VLOOKUP(F127,NUTS_Europa!$A$2:$C$81,2,FALSE)</f>
        <v>NL34</v>
      </c>
      <c r="E127" s="15">
        <f>VLOOKUP(F127,NUTS_Europa!$A$2:$C$81,3,FALSE)</f>
        <v>250</v>
      </c>
      <c r="F127" s="15">
        <v>34</v>
      </c>
      <c r="G127" s="15">
        <v>38</v>
      </c>
      <c r="H127" s="15">
        <v>1224504.1668968378</v>
      </c>
      <c r="I127" s="15">
        <v>1656172.6160053227</v>
      </c>
      <c r="J127" s="15">
        <f t="shared" si="2"/>
        <v>57109.400551907675</v>
      </c>
      <c r="K127" s="15">
        <v>199058.85829999999</v>
      </c>
      <c r="L127" s="15">
        <v>51.54117647058824</v>
      </c>
      <c r="M127" s="15">
        <v>11.127943249042342</v>
      </c>
      <c r="N127" s="15">
        <v>6.7796500145688627</v>
      </c>
      <c r="O127" s="17">
        <v>3201.9684368426078</v>
      </c>
      <c r="P127" s="15">
        <f t="shared" si="3"/>
        <v>0</v>
      </c>
      <c r="Q127" s="15">
        <f t="shared" si="4"/>
        <v>62.669119719630586</v>
      </c>
      <c r="S127" s="15">
        <f t="shared" si="5"/>
        <v>0</v>
      </c>
      <c r="U127" s="15">
        <f t="shared" si="7"/>
        <v>0</v>
      </c>
      <c r="V127" s="15" t="str">
        <f>VLOOKUP(B127,NUTS_Europa!$B$2:$F$41,5,FALSE)</f>
        <v>Centro (PT)</v>
      </c>
      <c r="W127" s="15" t="str">
        <f>VLOOKUP(C127,Puertos!$N$3:$O$27,2,FALSE)</f>
        <v>Oporto</v>
      </c>
      <c r="X127" s="15" t="str">
        <f>VLOOKUP(D127,NUTS_Europa!$B$2:$F$41,5,FALSE)</f>
        <v>Zeeland</v>
      </c>
      <c r="Y127" s="15" t="str">
        <f>VLOOKUP(E127,Puertos!$N$3:$O$27,2,FALSE)</f>
        <v>Rotterdam</v>
      </c>
      <c r="Z127" s="15">
        <f t="shared" si="8"/>
        <v>2.6112133216512743</v>
      </c>
    </row>
    <row r="128" spans="2:26" s="15" customFormat="1" x14ac:dyDescent="0.25">
      <c r="B128" s="15" t="str">
        <f>VLOOKUP(F128,NUTS_Europa!$A$2:$C$81,2,FALSE)</f>
        <v>NL34</v>
      </c>
      <c r="C128" s="15">
        <f>VLOOKUP(F128,NUTS_Europa!$A$2:$C$81,3,FALSE)</f>
        <v>250</v>
      </c>
      <c r="D128" s="15" t="str">
        <f>VLOOKUP(G128,NUTS_Europa!$A$2:$C$81,2,FALSE)</f>
        <v>PT11</v>
      </c>
      <c r="E128" s="15">
        <f>VLOOKUP(G128,NUTS_Europa!$A$2:$C$81,3,FALSE)</f>
        <v>111</v>
      </c>
      <c r="F128" s="15">
        <v>34</v>
      </c>
      <c r="G128" s="15">
        <v>36</v>
      </c>
      <c r="H128" s="15">
        <v>1329608.7808361964</v>
      </c>
      <c r="I128" s="15">
        <v>1656172.6160053227</v>
      </c>
      <c r="J128" s="15">
        <f t="shared" si="2"/>
        <v>57109.400551907675</v>
      </c>
      <c r="K128" s="15">
        <v>176841.96369999999</v>
      </c>
      <c r="L128" s="15">
        <v>51.54117647058824</v>
      </c>
      <c r="M128" s="15">
        <v>11.127943249042342</v>
      </c>
      <c r="N128" s="15">
        <v>6.7796500145688627</v>
      </c>
      <c r="O128" s="17">
        <v>3201.9684368426078</v>
      </c>
      <c r="P128" s="15">
        <f t="shared" si="3"/>
        <v>0</v>
      </c>
      <c r="Q128" s="15">
        <f t="shared" si="4"/>
        <v>62.669119719630586</v>
      </c>
      <c r="S128" s="15">
        <f t="shared" si="5"/>
        <v>0</v>
      </c>
      <c r="U128" s="15">
        <f t="shared" si="7"/>
        <v>0</v>
      </c>
      <c r="V128" s="15" t="str">
        <f>VLOOKUP(B128,NUTS_Europa!$B$2:$F$41,5,FALSE)</f>
        <v>Zeeland</v>
      </c>
      <c r="W128" s="15" t="str">
        <f>VLOOKUP(C128,Puertos!$N$3:$O$27,2,FALSE)</f>
        <v>Rotterdam</v>
      </c>
      <c r="X128" s="15" t="str">
        <f>VLOOKUP(D128,NUTS_Europa!$B$2:$F$41,5,FALSE)</f>
        <v>Norte</v>
      </c>
      <c r="Y128" s="15" t="str">
        <f>VLOOKUP(E128,Puertos!$N$3:$O$27,2,FALSE)</f>
        <v>Oporto</v>
      </c>
      <c r="Z128" s="15">
        <f t="shared" si="8"/>
        <v>2.6112133216512743</v>
      </c>
    </row>
    <row r="129" spans="2:29" s="15" customFormat="1" x14ac:dyDescent="0.25">
      <c r="B129" s="15" t="str">
        <f>VLOOKUP(G129,NUTS_Europa!$A$2:$C$81,2,FALSE)</f>
        <v>PT11</v>
      </c>
      <c r="C129" s="15">
        <f>VLOOKUP(G129,NUTS_Europa!$A$2:$C$81,3,FALSE)</f>
        <v>111</v>
      </c>
      <c r="D129" s="15" t="str">
        <f>VLOOKUP(F129,NUTS_Europa!$A$2:$C$81,2,FALSE)</f>
        <v>FRI2</v>
      </c>
      <c r="E129" s="15">
        <f>VLOOKUP(F129,NUTS_Europa!$A$2:$C$81,3,FALSE)</f>
        <v>269</v>
      </c>
      <c r="F129" s="15">
        <v>29</v>
      </c>
      <c r="G129" s="15">
        <v>36</v>
      </c>
      <c r="H129" s="15">
        <v>1604687.5259097784</v>
      </c>
      <c r="I129" s="15">
        <v>1579105.7258652267</v>
      </c>
      <c r="J129" s="15">
        <f t="shared" si="2"/>
        <v>54451.921581559538</v>
      </c>
      <c r="K129" s="15">
        <v>114346.8514</v>
      </c>
      <c r="L129" s="15">
        <v>42.618716577540113</v>
      </c>
      <c r="M129" s="15">
        <v>11.869861408665713</v>
      </c>
      <c r="N129" s="15">
        <v>6.7796500145688627</v>
      </c>
      <c r="O129" s="17">
        <v>3201.9684368426078</v>
      </c>
      <c r="P129" s="15">
        <f t="shared" si="3"/>
        <v>0</v>
      </c>
      <c r="Q129" s="15">
        <f t="shared" si="4"/>
        <v>54.488577986205826</v>
      </c>
      <c r="S129" s="15">
        <f t="shared" si="5"/>
        <v>0</v>
      </c>
      <c r="U129" s="15">
        <f t="shared" si="7"/>
        <v>0</v>
      </c>
      <c r="V129" s="15" t="str">
        <f>VLOOKUP(B129,NUTS_Europa!$B$2:$F$41,5,FALSE)</f>
        <v>Norte</v>
      </c>
      <c r="W129" s="15" t="str">
        <f>VLOOKUP(C129,Puertos!$N$3:$O$27,2,FALSE)</f>
        <v>Oporto</v>
      </c>
      <c r="X129" s="15" t="str">
        <f>VLOOKUP(D129,NUTS_Europa!$B$2:$F$41,5,FALSE)</f>
        <v>Limousin</v>
      </c>
      <c r="Y129" s="15" t="str">
        <f>VLOOKUP(E129,Puertos!$N$3:$O$27,2,FALSE)</f>
        <v>Le Havre</v>
      </c>
      <c r="Z129" s="15">
        <f t="shared" si="8"/>
        <v>2.2703574160919096</v>
      </c>
    </row>
    <row r="130" spans="2:29" s="15" customFormat="1" x14ac:dyDescent="0.25">
      <c r="B130" s="15" t="str">
        <f>VLOOKUP(F130,NUTS_Europa!$A$2:$C$81,2,FALSE)</f>
        <v>FRI2</v>
      </c>
      <c r="C130" s="15">
        <f>VLOOKUP(F130,NUTS_Europa!$A$2:$C$81,3,FALSE)</f>
        <v>269</v>
      </c>
      <c r="D130" s="15" t="str">
        <f>VLOOKUP(G130,NUTS_Europa!$A$2:$C$81,2,FALSE)</f>
        <v>FRI3</v>
      </c>
      <c r="E130" s="15">
        <f>VLOOKUP(G130,NUTS_Europa!$A$2:$C$81,3,FALSE)</f>
        <v>282</v>
      </c>
      <c r="F130" s="15">
        <v>29</v>
      </c>
      <c r="G130" s="15">
        <v>65</v>
      </c>
      <c r="H130" s="15">
        <v>512370.29732982471</v>
      </c>
      <c r="I130" s="15">
        <v>1431111.9392396626</v>
      </c>
      <c r="J130" s="15">
        <f t="shared" si="2"/>
        <v>49348.687559988364</v>
      </c>
      <c r="K130" s="15">
        <v>117768.50930000001</v>
      </c>
      <c r="L130" s="15">
        <v>21.28342245989305</v>
      </c>
      <c r="M130" s="15">
        <v>11.923141381985818</v>
      </c>
      <c r="N130" s="15">
        <v>1.7885452164316409</v>
      </c>
      <c r="O130" s="17">
        <v>732.05116425480003</v>
      </c>
      <c r="P130" s="15">
        <f t="shared" si="3"/>
        <v>0</v>
      </c>
      <c r="Q130" s="15">
        <f t="shared" si="4"/>
        <v>33.206563841878868</v>
      </c>
      <c r="S130" s="15">
        <f t="shared" si="5"/>
        <v>0</v>
      </c>
      <c r="U130" s="15">
        <f t="shared" si="7"/>
        <v>0</v>
      </c>
      <c r="V130" s="15" t="str">
        <f>VLOOKUP(B130,NUTS_Europa!$B$2:$F$41,5,FALSE)</f>
        <v>Limousin</v>
      </c>
      <c r="W130" s="15" t="str">
        <f>VLOOKUP(C130,Puertos!$N$3:$O$27,2,FALSE)</f>
        <v>Le Havre</v>
      </c>
      <c r="X130" s="15" t="str">
        <f>VLOOKUP(D130,NUTS_Europa!$B$2:$F$41,5,FALSE)</f>
        <v>Poitou-Charentes</v>
      </c>
      <c r="Y130" s="15" t="str">
        <f>VLOOKUP(E130,Puertos!$N$3:$O$27,2,FALSE)</f>
        <v>Saint Nazaire</v>
      </c>
      <c r="Z130" s="15">
        <f t="shared" si="8"/>
        <v>1.3836068267449528</v>
      </c>
    </row>
    <row r="131" spans="2:29" s="15" customFormat="1" x14ac:dyDescent="0.25">
      <c r="B131" s="15" t="str">
        <f>VLOOKUP(G131,NUTS_Europa!$A$2:$C$81,2,FALSE)</f>
        <v>FRI3</v>
      </c>
      <c r="C131" s="15">
        <f>VLOOKUP(G131,NUTS_Europa!$A$2:$C$81,3,FALSE)</f>
        <v>282</v>
      </c>
      <c r="D131" s="15" t="str">
        <f>VLOOKUP(F131,NUTS_Europa!$A$2:$C$81,2,FALSE)</f>
        <v>ES51</v>
      </c>
      <c r="E131" s="15">
        <f>VLOOKUP(F131,NUTS_Europa!$A$2:$C$81,3,FALSE)</f>
        <v>1064</v>
      </c>
      <c r="F131" s="15">
        <v>55</v>
      </c>
      <c r="G131" s="15">
        <v>65</v>
      </c>
      <c r="H131" s="15">
        <v>649396.83837052283</v>
      </c>
      <c r="I131" s="15">
        <v>1555231.2865535985</v>
      </c>
      <c r="J131" s="15">
        <f t="shared" si="2"/>
        <v>53628.66505357236</v>
      </c>
      <c r="K131" s="15">
        <v>117768.50930000001</v>
      </c>
      <c r="L131" s="15">
        <v>67.220267379679143</v>
      </c>
      <c r="M131" s="15">
        <v>12.157908189489799</v>
      </c>
      <c r="N131" s="15">
        <v>1.5499998779810475</v>
      </c>
      <c r="O131" s="17">
        <v>732.05116425480003</v>
      </c>
      <c r="P131" s="15">
        <f t="shared" si="3"/>
        <v>1.3508617572633335</v>
      </c>
      <c r="Q131" s="15">
        <f t="shared" si="4"/>
        <v>80.729037326432277</v>
      </c>
      <c r="R131" s="15">
        <v>638</v>
      </c>
      <c r="S131" s="15">
        <f t="shared" si="5"/>
        <v>565964.78922637948</v>
      </c>
      <c r="T131" s="15">
        <f>2*J131</f>
        <v>107257.33010714472</v>
      </c>
      <c r="U131" s="15">
        <f t="shared" si="7"/>
        <v>673222.11933352426</v>
      </c>
      <c r="V131" s="15" t="str">
        <f>VLOOKUP(B131,NUTS_Europa!$B$2:$F$41,5,FALSE)</f>
        <v>Poitou-Charentes</v>
      </c>
      <c r="W131" s="15" t="str">
        <f>VLOOKUP(C131,Puertos!$N$3:$O$27,2,FALSE)</f>
        <v>Saint Nazaire</v>
      </c>
      <c r="X131" s="15" t="str">
        <f>VLOOKUP(D131,NUTS_Europa!$B$2:$F$41,5,FALSE)</f>
        <v>Cataluña</v>
      </c>
      <c r="Y131" s="15" t="str">
        <f>VLOOKUP(E131,Puertos!$N$3:$O$27,2,FALSE)</f>
        <v>Valencia</v>
      </c>
      <c r="Z131" s="15">
        <f t="shared" si="8"/>
        <v>3.363709888601345</v>
      </c>
      <c r="AA131" s="15">
        <f>Q131+Q132+Q133+Q136</f>
        <v>240.24301227650449</v>
      </c>
      <c r="AB131" s="15">
        <f>AA131/24</f>
        <v>10.01012551152102</v>
      </c>
      <c r="AC131" s="15">
        <f>AB131/7</f>
        <v>1.4300179302172886</v>
      </c>
    </row>
    <row r="132" spans="2:29" s="15" customFormat="1" x14ac:dyDescent="0.25">
      <c r="B132" s="15" t="str">
        <f>VLOOKUP(F132,NUTS_Europa!$A$2:$C$81,2,FALSE)</f>
        <v>ES51</v>
      </c>
      <c r="C132" s="15">
        <f>VLOOKUP(F132,NUTS_Europa!$A$2:$C$81,3,FALSE)</f>
        <v>1064</v>
      </c>
      <c r="D132" s="15" t="str">
        <f>VLOOKUP(G132,NUTS_Europa!$A$2:$C$81,2,FALSE)</f>
        <v>ES62</v>
      </c>
      <c r="E132" s="15">
        <f>VLOOKUP(G132,NUTS_Europa!$A$2:$C$81,3,FALSE)</f>
        <v>462</v>
      </c>
      <c r="F132" s="15">
        <v>55</v>
      </c>
      <c r="G132" s="15">
        <v>58</v>
      </c>
      <c r="H132" s="15">
        <v>981226.28944299079</v>
      </c>
      <c r="I132" s="15">
        <v>1215398.4405988639</v>
      </c>
      <c r="J132" s="15">
        <f t="shared" si="2"/>
        <v>41910.291055133239</v>
      </c>
      <c r="K132" s="15">
        <v>114203.5226</v>
      </c>
      <c r="L132" s="15">
        <v>17.807486631016044</v>
      </c>
      <c r="M132" s="15">
        <v>11.892731618184605</v>
      </c>
      <c r="N132" s="15">
        <v>1.6377588428066834</v>
      </c>
      <c r="O132" s="17">
        <v>914.19353969713836</v>
      </c>
      <c r="P132" s="15">
        <f t="shared" si="3"/>
        <v>1.2970310450726437</v>
      </c>
      <c r="Q132" s="15">
        <f t="shared" si="4"/>
        <v>30.997249294273292</v>
      </c>
      <c r="R132" s="15">
        <v>724</v>
      </c>
      <c r="S132" s="15">
        <f t="shared" si="5"/>
        <v>777086.91071266495</v>
      </c>
      <c r="T132" s="15">
        <f t="shared" ref="T132:T151" si="12">2*J132</f>
        <v>83820.582110266478</v>
      </c>
      <c r="U132" s="15">
        <f t="shared" si="7"/>
        <v>860907.49282293138</v>
      </c>
      <c r="V132" s="15" t="str">
        <f>VLOOKUP(B132,NUTS_Europa!$B$2:$F$41,5,FALSE)</f>
        <v>Cataluña</v>
      </c>
      <c r="W132" s="15" t="str">
        <f>VLOOKUP(C132,Puertos!$N$3:$O$27,2,FALSE)</f>
        <v>Valencia</v>
      </c>
      <c r="X132" s="15" t="str">
        <f>VLOOKUP(D132,NUTS_Europa!$B$2:$F$41,5,FALSE)</f>
        <v>Región de Murcia</v>
      </c>
      <c r="Y132" s="15" t="str">
        <f>VLOOKUP(E132,Puertos!$N$3:$O$27,2,FALSE)</f>
        <v>Málaga</v>
      </c>
      <c r="Z132" s="15">
        <f t="shared" si="8"/>
        <v>1.2915520539280538</v>
      </c>
    </row>
    <row r="133" spans="2:29" s="15" customFormat="1" x14ac:dyDescent="0.25">
      <c r="B133" s="15" t="str">
        <f>VLOOKUP(G133,NUTS_Europa!$A$2:$C$81,2,FALSE)</f>
        <v>ES62</v>
      </c>
      <c r="C133" s="15">
        <f>VLOOKUP(G133,NUTS_Europa!$A$2:$C$81,3,FALSE)</f>
        <v>462</v>
      </c>
      <c r="D133" s="15" t="str">
        <f>VLOOKUP(F133,NUTS_Europa!$A$2:$C$81,2,FALSE)</f>
        <v>ES52</v>
      </c>
      <c r="E133" s="15">
        <f>VLOOKUP(F133,NUTS_Europa!$A$2:$C$81,3,FALSE)</f>
        <v>1063</v>
      </c>
      <c r="F133" s="15">
        <v>56</v>
      </c>
      <c r="G133" s="15">
        <v>58</v>
      </c>
      <c r="H133" s="15">
        <v>992188.76838350657</v>
      </c>
      <c r="I133" s="15">
        <v>9377747.5889114197</v>
      </c>
      <c r="J133" s="15">
        <f t="shared" si="2"/>
        <v>323370.60651418689</v>
      </c>
      <c r="K133" s="15">
        <v>163171.4883</v>
      </c>
      <c r="L133" s="15">
        <v>24.598930481283425</v>
      </c>
      <c r="M133" s="15">
        <v>11.197550066212573</v>
      </c>
      <c r="N133" s="15">
        <v>1.6377588428066834</v>
      </c>
      <c r="O133" s="17">
        <v>914.19353969713836</v>
      </c>
      <c r="P133" s="15">
        <f t="shared" si="3"/>
        <v>1.2970310450726437</v>
      </c>
      <c r="Q133" s="15">
        <f t="shared" si="4"/>
        <v>37.093511592568639</v>
      </c>
      <c r="R133" s="15">
        <v>724</v>
      </c>
      <c r="S133" s="15">
        <f t="shared" si="5"/>
        <v>785768.69898647268</v>
      </c>
      <c r="T133" s="15">
        <f t="shared" si="12"/>
        <v>646741.21302837378</v>
      </c>
      <c r="U133" s="15">
        <f t="shared" si="7"/>
        <v>1432509.9120148465</v>
      </c>
      <c r="V133" s="15" t="str">
        <f>VLOOKUP(B133,NUTS_Europa!$B$2:$F$41,5,FALSE)</f>
        <v>Región de Murcia</v>
      </c>
      <c r="W133" s="15" t="str">
        <f>VLOOKUP(C133,Puertos!$N$3:$O$27,2,FALSE)</f>
        <v>Málaga</v>
      </c>
      <c r="X133" s="15" t="str">
        <f>VLOOKUP(D133,NUTS_Europa!$B$2:$F$41,5,FALSE)</f>
        <v xml:space="preserve">Comunitat Valenciana </v>
      </c>
      <c r="Y133" s="15" t="str">
        <f>VLOOKUP(E133,Puertos!$N$3:$O$27,2,FALSE)</f>
        <v>Barcelona</v>
      </c>
      <c r="Z133" s="15">
        <f t="shared" si="8"/>
        <v>1.5455629830236932</v>
      </c>
    </row>
    <row r="134" spans="2:29" s="15" customFormat="1" x14ac:dyDescent="0.25">
      <c r="B134" s="15" t="str">
        <f>VLOOKUP(F134,NUTS_Europa!$A$2:$C$81,2,FALSE)</f>
        <v>ES52</v>
      </c>
      <c r="C134" s="15">
        <f>VLOOKUP(F134,NUTS_Europa!$A$2:$C$81,3,FALSE)</f>
        <v>1063</v>
      </c>
      <c r="D134" s="15" t="str">
        <f>VLOOKUP(G134,NUTS_Europa!$A$2:$C$81,2,FALSE)</f>
        <v>FRD2</v>
      </c>
      <c r="E134" s="15">
        <f>VLOOKUP(G134,NUTS_Europa!$A$2:$C$81,3,FALSE)</f>
        <v>271</v>
      </c>
      <c r="F134" s="15">
        <v>56</v>
      </c>
      <c r="G134" s="15">
        <v>60</v>
      </c>
      <c r="H134" s="15">
        <v>168158.87944112933</v>
      </c>
      <c r="I134" s="15">
        <v>9847814.759328397</v>
      </c>
      <c r="J134" s="15">
        <f t="shared" si="2"/>
        <v>339579.81928718608</v>
      </c>
      <c r="K134" s="15">
        <v>145035.59770000001</v>
      </c>
      <c r="L134" s="15">
        <v>89.251336898395721</v>
      </c>
      <c r="M134" s="15">
        <v>14.352658754925539</v>
      </c>
      <c r="N134" s="15">
        <v>0.65971333701464752</v>
      </c>
      <c r="O134" s="17">
        <v>311.57674480919997</v>
      </c>
      <c r="P134" s="15">
        <f t="shared" si="3"/>
        <v>0</v>
      </c>
      <c r="Q134" s="15">
        <f t="shared" si="4"/>
        <v>103.60399565332126</v>
      </c>
      <c r="S134" s="15">
        <f t="shared" si="5"/>
        <v>0</v>
      </c>
      <c r="T134" s="15">
        <f t="shared" si="12"/>
        <v>679159.63857437216</v>
      </c>
      <c r="U134" s="15">
        <f t="shared" si="7"/>
        <v>679159.63857437216</v>
      </c>
      <c r="V134" s="15" t="str">
        <f>VLOOKUP(B134,NUTS_Europa!$B$2:$F$41,5,FALSE)</f>
        <v xml:space="preserve">Comunitat Valenciana </v>
      </c>
      <c r="W134" s="15" t="str">
        <f>VLOOKUP(C134,Puertos!$N$3:$O$27,2,FALSE)</f>
        <v>Barcelona</v>
      </c>
      <c r="X134" s="15" t="str">
        <f>VLOOKUP(D134,NUTS_Europa!$B$2:$F$41,5,FALSE)</f>
        <v xml:space="preserve">Haute-Normandie </v>
      </c>
      <c r="Y134" s="15" t="str">
        <f>VLOOKUP(E134,Puertos!$N$3:$O$27,2,FALSE)</f>
        <v>Lyon</v>
      </c>
      <c r="Z134" s="15">
        <f t="shared" si="8"/>
        <v>4.3168331522217196</v>
      </c>
    </row>
    <row r="135" spans="2:29" s="15" customFormat="1" x14ac:dyDescent="0.25">
      <c r="B135" s="15" t="str">
        <f>VLOOKUP(G135,NUTS_Europa!$A$2:$C$81,2,FALSE)</f>
        <v>FRD2</v>
      </c>
      <c r="C135" s="15">
        <f>VLOOKUP(G135,NUTS_Europa!$A$2:$C$81,3,FALSE)</f>
        <v>271</v>
      </c>
      <c r="D135" s="15" t="str">
        <f>VLOOKUP(F135,NUTS_Europa!$A$2:$C$81,2,FALSE)</f>
        <v>ES21</v>
      </c>
      <c r="E135" s="15">
        <f>VLOOKUP(F135,NUTS_Europa!$A$2:$C$81,3,FALSE)</f>
        <v>1063</v>
      </c>
      <c r="F135" s="15">
        <v>54</v>
      </c>
      <c r="G135" s="15">
        <v>60</v>
      </c>
      <c r="H135" s="15">
        <v>267979.34432914236</v>
      </c>
      <c r="I135" s="15">
        <v>9847814.759328397</v>
      </c>
      <c r="J135" s="15">
        <f t="shared" si="2"/>
        <v>339579.81928718608</v>
      </c>
      <c r="K135" s="15">
        <v>159445.52859999999</v>
      </c>
      <c r="L135" s="15">
        <v>89.251336898395721</v>
      </c>
      <c r="M135" s="15">
        <v>14.352658754925539</v>
      </c>
      <c r="N135" s="15">
        <v>0.65971333701464752</v>
      </c>
      <c r="O135" s="17">
        <v>311.57674480919997</v>
      </c>
      <c r="P135" s="15">
        <f t="shared" si="3"/>
        <v>0</v>
      </c>
      <c r="Q135" s="15">
        <f t="shared" si="4"/>
        <v>103.60399565332126</v>
      </c>
      <c r="S135" s="15">
        <f t="shared" si="5"/>
        <v>0</v>
      </c>
      <c r="T135" s="15">
        <f t="shared" si="12"/>
        <v>679159.63857437216</v>
      </c>
      <c r="U135" s="15">
        <f t="shared" si="7"/>
        <v>679159.63857437216</v>
      </c>
      <c r="V135" s="15" t="str">
        <f>VLOOKUP(B135,NUTS_Europa!$B$2:$F$41,5,FALSE)</f>
        <v xml:space="preserve">Haute-Normandie </v>
      </c>
      <c r="W135" s="15" t="str">
        <f>VLOOKUP(C135,Puertos!$N$3:$O$27,2,FALSE)</f>
        <v>Lyon</v>
      </c>
      <c r="X135" s="15" t="str">
        <f>VLOOKUP(D135,NUTS_Europa!$B$2:$F$41,5,FALSE)</f>
        <v>País Vasco</v>
      </c>
      <c r="Y135" s="15" t="str">
        <f>VLOOKUP(E135,Puertos!$N$3:$O$27,2,FALSE)</f>
        <v>Barcelona</v>
      </c>
      <c r="Z135" s="15">
        <f t="shared" si="8"/>
        <v>4.3168331522217196</v>
      </c>
    </row>
    <row r="136" spans="2:29" s="15" customFormat="1" x14ac:dyDescent="0.25">
      <c r="B136" s="15" t="str">
        <f>VLOOKUP(F136,NUTS_Europa!$A$2:$C$81,2,FALSE)</f>
        <v>ES21</v>
      </c>
      <c r="C136" s="15">
        <f>VLOOKUP(F136,NUTS_Europa!$A$2:$C$81,3,FALSE)</f>
        <v>1063</v>
      </c>
      <c r="D136" s="15" t="str">
        <f>VLOOKUP(G136,NUTS_Europa!$A$2:$C$81,2,FALSE)</f>
        <v>FRH0</v>
      </c>
      <c r="E136" s="15">
        <f>VLOOKUP(G136,NUTS_Europa!$A$2:$C$81,3,FALSE)</f>
        <v>282</v>
      </c>
      <c r="F136" s="15">
        <v>54</v>
      </c>
      <c r="G136" s="15">
        <v>63</v>
      </c>
      <c r="H136" s="15">
        <v>758043.70278124069</v>
      </c>
      <c r="I136" s="15">
        <v>9750793.2339651715</v>
      </c>
      <c r="J136" s="15">
        <f t="shared" si="2"/>
        <v>336234.24944707489</v>
      </c>
      <c r="K136" s="15">
        <v>141734.02660000001</v>
      </c>
      <c r="L136" s="15">
        <v>78.609625668449198</v>
      </c>
      <c r="M136" s="15">
        <v>11.462726637517767</v>
      </c>
      <c r="N136" s="15">
        <v>1.5499998779810475</v>
      </c>
      <c r="O136" s="17">
        <v>732.05116425480003</v>
      </c>
      <c r="P136" s="15">
        <f t="shared" si="3"/>
        <v>1.3508617572633335</v>
      </c>
      <c r="Q136" s="15">
        <f t="shared" si="4"/>
        <v>91.42321406323029</v>
      </c>
      <c r="R136" s="15">
        <v>638</v>
      </c>
      <c r="S136" s="15">
        <f t="shared" si="5"/>
        <v>660653.11550559488</v>
      </c>
      <c r="T136" s="15">
        <f t="shared" si="12"/>
        <v>672468.49889414979</v>
      </c>
      <c r="U136" s="15">
        <f t="shared" si="7"/>
        <v>1333121.6143997447</v>
      </c>
      <c r="V136" s="15" t="str">
        <f>VLOOKUP(B136,NUTS_Europa!$B$2:$F$41,5,FALSE)</f>
        <v>País Vasco</v>
      </c>
      <c r="W136" s="15" t="str">
        <f>VLOOKUP(C136,Puertos!$N$3:$O$27,2,FALSE)</f>
        <v>Barcelona</v>
      </c>
      <c r="X136" s="15" t="str">
        <f>VLOOKUP(D136,NUTS_Europa!$B$2:$F$41,5,FALSE)</f>
        <v>Bretagne</v>
      </c>
      <c r="Y136" s="15" t="str">
        <f>VLOOKUP(E136,Puertos!$N$3:$O$27,2,FALSE)</f>
        <v>Saint Nazaire</v>
      </c>
      <c r="Z136" s="15">
        <f t="shared" si="8"/>
        <v>3.8093005859679288</v>
      </c>
    </row>
    <row r="137" spans="2:29" s="15" customFormat="1" x14ac:dyDescent="0.25">
      <c r="B137" s="15" t="str">
        <f>VLOOKUP(G137,NUTS_Europa!$A$2:$C$81,2,FALSE)</f>
        <v>FRH0</v>
      </c>
      <c r="C137" s="15">
        <f>VLOOKUP(G137,NUTS_Europa!$A$2:$C$81,3,FALSE)</f>
        <v>282</v>
      </c>
      <c r="D137" s="15" t="str">
        <f>VLOOKUP(F137,NUTS_Europa!$A$2:$C$81,2,FALSE)</f>
        <v>BE21</v>
      </c>
      <c r="E137" s="15">
        <f>VLOOKUP(F137,NUTS_Europa!$A$2:$C$81,3,FALSE)</f>
        <v>250</v>
      </c>
      <c r="F137" s="15">
        <v>41</v>
      </c>
      <c r="G137" s="15">
        <v>63</v>
      </c>
      <c r="H137" s="15">
        <v>302961.68127153139</v>
      </c>
      <c r="I137" s="15">
        <v>1436541.580165172</v>
      </c>
      <c r="J137" s="15">
        <f t="shared" si="2"/>
        <v>49535.916557419725</v>
      </c>
      <c r="K137" s="15">
        <v>123614.25509999999</v>
      </c>
      <c r="L137" s="15">
        <v>19.411764705882355</v>
      </c>
      <c r="M137" s="15">
        <v>11.181223222362448</v>
      </c>
      <c r="N137" s="15">
        <v>1.7885452164316409</v>
      </c>
      <c r="O137" s="17">
        <v>732.05116425480003</v>
      </c>
      <c r="Z137" s="15">
        <f t="shared" si="8"/>
        <v>0</v>
      </c>
    </row>
    <row r="138" spans="2:29" s="15" customFormat="1" x14ac:dyDescent="0.25">
      <c r="B138" s="15" t="str">
        <f>VLOOKUP(F138,NUTS_Europa!$A$2:$C$81,2,FALSE)</f>
        <v>BE21</v>
      </c>
      <c r="C138" s="15">
        <f>VLOOKUP(F138,NUTS_Europa!$A$2:$C$81,3,FALSE)</f>
        <v>250</v>
      </c>
      <c r="D138" s="15" t="str">
        <f>VLOOKUP(G138,NUTS_Europa!$A$2:$C$81,2,FALSE)</f>
        <v>FRE1</v>
      </c>
      <c r="E138" s="15">
        <f>VLOOKUP(G138,NUTS_Europa!$A$2:$C$81,3,FALSE)</f>
        <v>235</v>
      </c>
      <c r="F138" s="15">
        <v>41</v>
      </c>
      <c r="G138" s="15">
        <v>61</v>
      </c>
      <c r="H138" s="15">
        <v>530699.53349116351</v>
      </c>
      <c r="I138" s="15">
        <v>1338210.048707251</v>
      </c>
      <c r="J138" s="15">
        <f t="shared" si="2"/>
        <v>46145.174093353482</v>
      </c>
      <c r="K138" s="15">
        <v>142392.87169999999</v>
      </c>
      <c r="L138" s="15">
        <v>7.5401069518716577</v>
      </c>
      <c r="M138" s="15">
        <v>12.580604855656151</v>
      </c>
      <c r="N138" s="15">
        <v>3.3579427468194201</v>
      </c>
      <c r="O138" s="17">
        <v>1583.5630706642501</v>
      </c>
      <c r="Z138" s="15">
        <f t="shared" si="8"/>
        <v>0</v>
      </c>
    </row>
    <row r="139" spans="2:29" s="15" customFormat="1" x14ac:dyDescent="0.25">
      <c r="B139" s="15" t="str">
        <f>VLOOKUP(G139,NUTS_Europa!$A$2:$C$81,2,FALSE)</f>
        <v>FRE1</v>
      </c>
      <c r="C139" s="15">
        <f>VLOOKUP(G139,NUTS_Europa!$A$2:$C$81,3,FALSE)</f>
        <v>235</v>
      </c>
      <c r="D139" s="15" t="str">
        <f>VLOOKUP(F139,NUTS_Europa!$A$2:$C$81,2,FALSE)</f>
        <v>DE94</v>
      </c>
      <c r="E139" s="15">
        <f>VLOOKUP(F139,NUTS_Europa!$A$2:$C$81,3,FALSE)</f>
        <v>1069</v>
      </c>
      <c r="F139" s="15">
        <v>48</v>
      </c>
      <c r="G139" s="15">
        <v>61</v>
      </c>
      <c r="H139" s="15">
        <v>584104.63077122567</v>
      </c>
      <c r="I139" s="15">
        <v>1251494.7589817443</v>
      </c>
      <c r="J139" s="15">
        <f t="shared" si="2"/>
        <v>43154.991689025665</v>
      </c>
      <c r="K139" s="15">
        <v>507158.32770000002</v>
      </c>
      <c r="L139" s="15">
        <v>21.8</v>
      </c>
      <c r="M139" s="15">
        <v>11.0878042977529</v>
      </c>
      <c r="N139" s="15">
        <v>2.8419247318299878</v>
      </c>
      <c r="O139" s="17">
        <v>1583.5630706642501</v>
      </c>
      <c r="Z139" s="15">
        <f t="shared" si="8"/>
        <v>0</v>
      </c>
    </row>
    <row r="140" spans="2:29" s="15" customFormat="1" x14ac:dyDescent="0.25">
      <c r="B140" s="15" t="str">
        <f>VLOOKUP(F140,NUTS_Europa!$A$2:$C$81,2,FALSE)</f>
        <v>DE94</v>
      </c>
      <c r="C140" s="15">
        <f>VLOOKUP(F140,NUTS_Europa!$A$2:$C$81,3,FALSE)</f>
        <v>1069</v>
      </c>
      <c r="D140" s="15" t="str">
        <f>VLOOKUP(G140,NUTS_Europa!$A$2:$C$81,2,FALSE)</f>
        <v>FRF2</v>
      </c>
      <c r="E140" s="15">
        <f>VLOOKUP(G140,NUTS_Europa!$A$2:$C$81,3,FALSE)</f>
        <v>235</v>
      </c>
      <c r="F140" s="15">
        <v>48</v>
      </c>
      <c r="G140" s="15">
        <v>67</v>
      </c>
      <c r="H140" s="15">
        <v>1100582.4594179143</v>
      </c>
      <c r="I140" s="15">
        <v>1251494.7589817443</v>
      </c>
      <c r="J140" s="15">
        <f t="shared" si="2"/>
        <v>43154.991689025665</v>
      </c>
      <c r="K140" s="15">
        <v>126450.71709999999</v>
      </c>
      <c r="L140" s="15">
        <v>21.8</v>
      </c>
      <c r="M140" s="15">
        <v>11.0878042977529</v>
      </c>
      <c r="N140" s="15">
        <v>2.8419247318299878</v>
      </c>
      <c r="O140" s="17">
        <v>1583.5630706642501</v>
      </c>
      <c r="Z140" s="15">
        <f t="shared" si="8"/>
        <v>0</v>
      </c>
    </row>
    <row r="141" spans="2:29" s="15" customFormat="1" x14ac:dyDescent="0.25">
      <c r="B141" s="15" t="str">
        <f>VLOOKUP(G141,NUTS_Europa!$A$2:$C$81,2,FALSE)</f>
        <v>FRF2</v>
      </c>
      <c r="C141" s="15">
        <f>VLOOKUP(G141,NUTS_Europa!$A$2:$C$81,3,FALSE)</f>
        <v>235</v>
      </c>
      <c r="D141" s="15" t="str">
        <f>VLOOKUP(F141,NUTS_Europa!$A$2:$C$81,2,FALSE)</f>
        <v>FRJ1</v>
      </c>
      <c r="E141" s="15">
        <f>VLOOKUP(F141,NUTS_Europa!$A$2:$C$81,3,FALSE)</f>
        <v>1064</v>
      </c>
      <c r="F141" s="15">
        <v>66</v>
      </c>
      <c r="G141" s="15">
        <v>67</v>
      </c>
      <c r="H141" s="15">
        <v>1504412.7050180715</v>
      </c>
      <c r="I141" s="15">
        <v>1690232.3786935534</v>
      </c>
      <c r="J141" s="15">
        <f t="shared" si="2"/>
        <v>58283.875127363906</v>
      </c>
      <c r="K141" s="15">
        <v>176841.96369999999</v>
      </c>
      <c r="L141" s="15">
        <v>92.456684491978621</v>
      </c>
      <c r="M141" s="15">
        <v>13.557289822783503</v>
      </c>
      <c r="N141" s="15">
        <v>2.8419247318299878</v>
      </c>
      <c r="O141" s="17">
        <v>1583.5630706642501</v>
      </c>
      <c r="Z141" s="15">
        <f t="shared" si="8"/>
        <v>0</v>
      </c>
    </row>
    <row r="142" spans="2:29" s="15" customFormat="1" x14ac:dyDescent="0.25">
      <c r="B142" s="15" t="str">
        <f>VLOOKUP(F142,NUTS_Europa!$A$2:$C$81,2,FALSE)</f>
        <v>FRJ1</v>
      </c>
      <c r="C142" s="15">
        <f>VLOOKUP(F142,NUTS_Europa!$A$2:$C$81,3,FALSE)</f>
        <v>1064</v>
      </c>
      <c r="D142" s="15" t="str">
        <f>VLOOKUP(G142,NUTS_Europa!$A$2:$C$81,2,FALSE)</f>
        <v>FRJ2</v>
      </c>
      <c r="E142" s="15">
        <f>VLOOKUP(G142,NUTS_Europa!$A$2:$C$81,3,FALSE)</f>
        <v>163</v>
      </c>
      <c r="F142" s="15">
        <v>66</v>
      </c>
      <c r="G142" s="15">
        <v>68</v>
      </c>
      <c r="H142" s="15">
        <v>3465070.2621933944</v>
      </c>
      <c r="I142" s="15">
        <v>1581345.7355375085</v>
      </c>
      <c r="J142" s="15">
        <f t="shared" si="2"/>
        <v>54529.163294396843</v>
      </c>
      <c r="K142" s="15">
        <v>163171.4883</v>
      </c>
      <c r="L142" s="15">
        <v>66.631016042780757</v>
      </c>
      <c r="M142" s="15">
        <v>11.613262281423763</v>
      </c>
      <c r="N142" s="15">
        <v>6.1238192795340431</v>
      </c>
      <c r="O142" s="17">
        <v>2892.2254104356139</v>
      </c>
      <c r="Z142" s="15">
        <f t="shared" si="8"/>
        <v>0</v>
      </c>
    </row>
    <row r="143" spans="2:29" s="15" customFormat="1" x14ac:dyDescent="0.25">
      <c r="B143" s="15" t="str">
        <f>VLOOKUP(G143,NUTS_Europa!$A$2:$C$81,2,FALSE)</f>
        <v>FRJ2</v>
      </c>
      <c r="C143" s="15">
        <f>VLOOKUP(G143,NUTS_Europa!$A$2:$C$81,3,FALSE)</f>
        <v>163</v>
      </c>
      <c r="D143" s="15" t="str">
        <f>VLOOKUP(F143,NUTS_Europa!$A$2:$C$81,2,FALSE)</f>
        <v>FRD1</v>
      </c>
      <c r="E143" s="15">
        <f>VLOOKUP(F143,NUTS_Europa!$A$2:$C$81,3,FALSE)</f>
        <v>269</v>
      </c>
      <c r="F143" s="15">
        <v>59</v>
      </c>
      <c r="G143" s="15">
        <v>68</v>
      </c>
      <c r="H143" s="15">
        <v>2627097.7828859161</v>
      </c>
      <c r="I143" s="15">
        <v>1536243.0704119932</v>
      </c>
      <c r="J143" s="15">
        <f t="shared" si="2"/>
        <v>52973.898979723905</v>
      </c>
      <c r="K143" s="15">
        <v>145277.79319999999</v>
      </c>
      <c r="L143" s="15">
        <v>32.512834224598933</v>
      </c>
      <c r="M143" s="15">
        <v>11.378495473919781</v>
      </c>
      <c r="N143" s="15">
        <v>7.0662764780142728</v>
      </c>
      <c r="O143" s="17">
        <v>2892.2254104356139</v>
      </c>
      <c r="Z143" s="15">
        <f t="shared" si="8"/>
        <v>0</v>
      </c>
    </row>
    <row r="144" spans="2:29" s="15" customFormat="1" x14ac:dyDescent="0.25">
      <c r="B144" s="15" t="str">
        <f>VLOOKUP(F144,NUTS_Europa!$A$2:$C$81,2,FALSE)</f>
        <v>FRD1</v>
      </c>
      <c r="C144" s="15">
        <f>VLOOKUP(F144,NUTS_Europa!$A$2:$C$81,3,FALSE)</f>
        <v>269</v>
      </c>
      <c r="D144" s="15" t="str">
        <f>VLOOKUP(G144,NUTS_Europa!$A$2:$C$81,2,FALSE)</f>
        <v>FRG0</v>
      </c>
      <c r="E144" s="15">
        <f>VLOOKUP(G144,NUTS_Europa!$A$2:$C$81,3,FALSE)</f>
        <v>283</v>
      </c>
      <c r="F144" s="15">
        <v>59</v>
      </c>
      <c r="G144" s="15">
        <v>62</v>
      </c>
      <c r="H144" s="15">
        <v>1004860.3820305426</v>
      </c>
      <c r="I144" s="15">
        <v>1410137.8450309427</v>
      </c>
      <c r="J144" s="15">
        <f t="shared" si="2"/>
        <v>48625.442932101476</v>
      </c>
      <c r="K144" s="15">
        <v>159445.52859999999</v>
      </c>
      <c r="L144" s="15">
        <v>24.759358288770056</v>
      </c>
      <c r="M144" s="15">
        <v>11.927397905280314</v>
      </c>
      <c r="N144" s="15">
        <v>4.4459174976875824</v>
      </c>
      <c r="O144" s="17">
        <v>2032.1852811951153</v>
      </c>
      <c r="Z144" s="15">
        <f t="shared" si="8"/>
        <v>0</v>
      </c>
    </row>
    <row r="145" spans="2:29" s="15" customFormat="1" x14ac:dyDescent="0.25">
      <c r="B145" s="15" t="str">
        <f>VLOOKUP(G145,NUTS_Europa!$A$2:$C$81,2,FALSE)</f>
        <v>FRG0</v>
      </c>
      <c r="C145" s="15">
        <f>VLOOKUP(G145,NUTS_Europa!$A$2:$C$81,3,FALSE)</f>
        <v>283</v>
      </c>
      <c r="D145" s="15" t="str">
        <f>VLOOKUP(F145,NUTS_Europa!$A$2:$C$81,2,FALSE)</f>
        <v>DE50</v>
      </c>
      <c r="E145" s="15">
        <f>VLOOKUP(F145,NUTS_Europa!$A$2:$C$81,3,FALSE)</f>
        <v>1069</v>
      </c>
      <c r="F145" s="15">
        <v>44</v>
      </c>
      <c r="G145" s="15">
        <v>62</v>
      </c>
      <c r="H145" s="15">
        <v>947200.19074248639</v>
      </c>
      <c r="I145" s="15">
        <v>1437733.899337789</v>
      </c>
      <c r="J145" s="15">
        <f t="shared" si="2"/>
        <v>49577.031011647901</v>
      </c>
      <c r="K145" s="15">
        <v>199058.85829999999</v>
      </c>
      <c r="L145" s="15">
        <v>51.223529411764709</v>
      </c>
      <c r="M145" s="15">
        <v>9.6926791877536917</v>
      </c>
      <c r="N145" s="15">
        <v>3.7837119724897934</v>
      </c>
      <c r="O145" s="17">
        <v>2032.1852811951153</v>
      </c>
      <c r="Z145" s="15">
        <f t="shared" si="8"/>
        <v>0</v>
      </c>
    </row>
    <row r="146" spans="2:29" s="15" customFormat="1" x14ac:dyDescent="0.25">
      <c r="B146" s="15" t="str">
        <f>VLOOKUP(F146,NUTS_Europa!$A$2:$C$81,2,FALSE)</f>
        <v>DE50</v>
      </c>
      <c r="C146" s="15">
        <f>VLOOKUP(F146,NUTS_Europa!$A$2:$C$81,3,FALSE)</f>
        <v>1069</v>
      </c>
      <c r="D146" s="15" t="str">
        <f>VLOOKUP(G146,NUTS_Europa!$A$2:$C$81,2,FALSE)</f>
        <v>ES12</v>
      </c>
      <c r="E146" s="15">
        <f>VLOOKUP(G146,NUTS_Europa!$A$2:$C$81,3,FALSE)</f>
        <v>163</v>
      </c>
      <c r="F146" s="15">
        <v>44</v>
      </c>
      <c r="G146" s="15">
        <v>52</v>
      </c>
      <c r="H146" s="15">
        <v>1584508.01071793</v>
      </c>
      <c r="I146" s="15">
        <v>1544355.6131867317</v>
      </c>
      <c r="J146" s="15">
        <f t="shared" si="2"/>
        <v>53253.641834025228</v>
      </c>
      <c r="K146" s="15">
        <v>120125.8052</v>
      </c>
      <c r="L146" s="15">
        <v>56.045454545454547</v>
      </c>
      <c r="M146" s="15">
        <v>9.1437767563931587</v>
      </c>
      <c r="N146" s="15">
        <v>6.1238192795340431</v>
      </c>
      <c r="O146" s="17">
        <v>2892.2254104356139</v>
      </c>
      <c r="P146" s="15">
        <f t="shared" si="3"/>
        <v>1.5329528405308048</v>
      </c>
      <c r="Q146" s="15">
        <f t="shared" si="4"/>
        <v>66.722184142378509</v>
      </c>
      <c r="R146" s="15">
        <v>724</v>
      </c>
      <c r="S146" s="15">
        <f t="shared" si="5"/>
        <v>396643.98065951496</v>
      </c>
      <c r="T146" s="15">
        <f t="shared" si="12"/>
        <v>106507.28366805046</v>
      </c>
      <c r="U146" s="15">
        <f t="shared" si="7"/>
        <v>503151.26432756544</v>
      </c>
      <c r="V146" s="15" t="str">
        <f>VLOOKUP(B146,NUTS_Europa!$B$2:$F$41,5,FALSE)</f>
        <v>Bremen</v>
      </c>
      <c r="W146" s="15" t="str">
        <f>VLOOKUP(C146,Puertos!$N$3:$O$27,2,FALSE)</f>
        <v>Hamburgo</v>
      </c>
      <c r="X146" s="15" t="str">
        <f>VLOOKUP(D146,NUTS_Europa!$B$2:$F$41,5,FALSE)</f>
        <v>Principado de Asturias</v>
      </c>
      <c r="Y146" s="15" t="str">
        <f>VLOOKUP(E146,Puertos!$N$3:$O$27,2,FALSE)</f>
        <v>Bilbao</v>
      </c>
      <c r="Z146" s="15">
        <f t="shared" si="8"/>
        <v>2.7800910059324377</v>
      </c>
      <c r="AA146" s="15">
        <f>Q146+Q147+Q151+Q150</f>
        <v>303.31618672802904</v>
      </c>
      <c r="AB146" s="15">
        <f>AA146/24</f>
        <v>12.638174447001211</v>
      </c>
      <c r="AC146" s="15">
        <f>AB146/7</f>
        <v>1.8054534924287444</v>
      </c>
    </row>
    <row r="147" spans="2:29" s="15" customFormat="1" x14ac:dyDescent="0.25">
      <c r="B147" s="15" t="str">
        <f>VLOOKUP(G147,NUTS_Europa!$A$2:$C$81,2,FALSE)</f>
        <v>ES12</v>
      </c>
      <c r="C147" s="15">
        <f>VLOOKUP(G147,NUTS_Europa!$A$2:$C$81,3,FALSE)</f>
        <v>163</v>
      </c>
      <c r="D147" s="15" t="str">
        <f>VLOOKUP(F147,NUTS_Europa!$A$2:$C$81,2,FALSE)</f>
        <v>BE23</v>
      </c>
      <c r="E147" s="15">
        <f>VLOOKUP(F147,NUTS_Europa!$A$2:$C$81,3,FALSE)</f>
        <v>220</v>
      </c>
      <c r="F147" s="15">
        <v>42</v>
      </c>
      <c r="G147" s="15">
        <v>52</v>
      </c>
      <c r="H147" s="15">
        <v>1436722.1017367132</v>
      </c>
      <c r="I147" s="15">
        <v>1374219.1568735274</v>
      </c>
      <c r="J147" s="15">
        <f t="shared" si="2"/>
        <v>47386.8674783975</v>
      </c>
      <c r="K147" s="15">
        <v>137713.6226</v>
      </c>
      <c r="L147" s="15">
        <v>39.037433155080215</v>
      </c>
      <c r="M147" s="15">
        <v>12.205296674728586</v>
      </c>
      <c r="N147" s="15">
        <v>6.4425129941318824</v>
      </c>
      <c r="O147" s="17">
        <v>2892.2254104356139</v>
      </c>
      <c r="P147" s="15">
        <f t="shared" si="3"/>
        <v>1.6127302494894251</v>
      </c>
      <c r="Q147" s="15">
        <f t="shared" si="4"/>
        <v>52.855460079298226</v>
      </c>
      <c r="R147" s="15">
        <v>724</v>
      </c>
      <c r="S147" s="15">
        <f t="shared" si="5"/>
        <v>359649.28525426105</v>
      </c>
      <c r="T147" s="15">
        <f t="shared" si="12"/>
        <v>94773.734956795</v>
      </c>
      <c r="U147" s="15">
        <f t="shared" si="7"/>
        <v>454423.02021105605</v>
      </c>
      <c r="V147" s="15" t="str">
        <f>VLOOKUP(B147,NUTS_Europa!$B$2:$F$41,5,FALSE)</f>
        <v>Principado de Asturias</v>
      </c>
      <c r="W147" s="15" t="str">
        <f>VLOOKUP(C147,Puertos!$N$3:$O$27,2,FALSE)</f>
        <v>Bilbao</v>
      </c>
      <c r="X147" s="15" t="str">
        <f>VLOOKUP(D147,NUTS_Europa!$B$2:$F$41,5,FALSE)</f>
        <v>Prov. Oost-Vlaanderen</v>
      </c>
      <c r="Y147" s="15" t="str">
        <f>VLOOKUP(E147,Puertos!$N$3:$O$27,2,FALSE)</f>
        <v>Zeebrugge</v>
      </c>
      <c r="Z147" s="15">
        <f t="shared" si="8"/>
        <v>2.2023108366374262</v>
      </c>
    </row>
    <row r="148" spans="2:29" s="15" customFormat="1" x14ac:dyDescent="0.25">
      <c r="B148" s="15" t="str">
        <f>VLOOKUP(F148,NUTS_Europa!$A$2:$C$81,2,FALSE)</f>
        <v>BE23</v>
      </c>
      <c r="C148" s="15">
        <f>VLOOKUP(F148,NUTS_Europa!$A$2:$C$81,3,FALSE)</f>
        <v>220</v>
      </c>
      <c r="D148" s="15" t="str">
        <f>VLOOKUP(G148,NUTS_Europa!$A$2:$C$81,2,FALSE)</f>
        <v>NL11</v>
      </c>
      <c r="E148" s="15">
        <f>VLOOKUP(G148,NUTS_Europa!$A$2:$C$81,3,FALSE)</f>
        <v>218</v>
      </c>
      <c r="F148" s="15">
        <v>42</v>
      </c>
      <c r="G148" s="15">
        <v>70</v>
      </c>
      <c r="H148" s="15">
        <v>1792379.7313013093</v>
      </c>
      <c r="I148" s="15">
        <v>1315504.3434954295</v>
      </c>
      <c r="J148" s="15">
        <f t="shared" si="2"/>
        <v>45362.21874122171</v>
      </c>
      <c r="K148" s="15">
        <v>117061.7148</v>
      </c>
      <c r="L148" s="15">
        <v>6.6844919786096257</v>
      </c>
      <c r="M148" s="15">
        <v>10.314752940466953</v>
      </c>
      <c r="N148" s="15">
        <v>9.1545625808097366</v>
      </c>
      <c r="O148" s="17">
        <v>5123.2788950523063</v>
      </c>
      <c r="P148" s="15">
        <f t="shared" si="3"/>
        <v>1.2936838778983906</v>
      </c>
      <c r="Q148" s="15">
        <f t="shared" si="4"/>
        <v>18.292928796974969</v>
      </c>
      <c r="R148" s="15">
        <v>724</v>
      </c>
      <c r="S148" s="15">
        <f t="shared" si="5"/>
        <v>253291.48618384928</v>
      </c>
      <c r="T148" s="15">
        <f t="shared" si="12"/>
        <v>90724.43748244342</v>
      </c>
      <c r="U148" s="15">
        <f t="shared" si="7"/>
        <v>344015.92366629269</v>
      </c>
      <c r="V148" s="15" t="str">
        <f>VLOOKUP(B148,NUTS_Europa!$B$2:$F$41,5,FALSE)</f>
        <v>Prov. Oost-Vlaanderen</v>
      </c>
      <c r="W148" s="15" t="str">
        <f>VLOOKUP(C148,Puertos!$N$3:$O$27,2,FALSE)</f>
        <v>Zeebrugge</v>
      </c>
      <c r="X148" s="15" t="str">
        <f>VLOOKUP(D148,NUTS_Europa!$B$2:$F$41,5,FALSE)</f>
        <v>Groningen</v>
      </c>
      <c r="Y148" s="15" t="str">
        <f>VLOOKUP(E148,Puertos!$N$3:$O$27,2,FALSE)</f>
        <v>Amsterdam</v>
      </c>
      <c r="Z148" s="15">
        <f t="shared" si="8"/>
        <v>0.76220536654062376</v>
      </c>
    </row>
    <row r="149" spans="2:29" s="15" customFormat="1" x14ac:dyDescent="0.25">
      <c r="B149" s="15" t="str">
        <f>VLOOKUP(G149,NUTS_Europa!$A$2:$C$81,2,FALSE)</f>
        <v>NL11</v>
      </c>
      <c r="C149" s="15">
        <f>VLOOKUP(G149,NUTS_Europa!$A$2:$C$81,3,FALSE)</f>
        <v>218</v>
      </c>
      <c r="D149" s="15" t="str">
        <f>VLOOKUP(F149,NUTS_Europa!$A$2:$C$81,2,FALSE)</f>
        <v>BE25</v>
      </c>
      <c r="E149" s="15">
        <f>VLOOKUP(F149,NUTS_Europa!$A$2:$C$81,3,FALSE)</f>
        <v>220</v>
      </c>
      <c r="F149" s="15">
        <v>43</v>
      </c>
      <c r="G149" s="15">
        <v>70</v>
      </c>
      <c r="H149" s="15">
        <v>1598646.0138522433</v>
      </c>
      <c r="I149" s="15">
        <v>1315504.3434954295</v>
      </c>
      <c r="J149" s="15">
        <f t="shared" si="2"/>
        <v>45362.21874122171</v>
      </c>
      <c r="K149" s="15">
        <v>156784.57750000001</v>
      </c>
      <c r="L149" s="15">
        <v>6.6844919786096257</v>
      </c>
      <c r="M149" s="15">
        <v>10.314752940466953</v>
      </c>
      <c r="N149" s="15">
        <v>9.1545625808097366</v>
      </c>
      <c r="O149" s="17">
        <v>5123.2788950523063</v>
      </c>
      <c r="P149" s="15">
        <f t="shared" si="3"/>
        <v>1.2936838778983906</v>
      </c>
      <c r="Q149" s="15">
        <f t="shared" si="4"/>
        <v>18.292928796974969</v>
      </c>
      <c r="R149" s="15">
        <v>724</v>
      </c>
      <c r="S149" s="15">
        <f t="shared" si="5"/>
        <v>225913.86058384928</v>
      </c>
      <c r="T149" s="15">
        <f t="shared" si="12"/>
        <v>90724.43748244342</v>
      </c>
      <c r="U149" s="15">
        <f t="shared" si="7"/>
        <v>316638.29806629271</v>
      </c>
      <c r="V149" s="15" t="str">
        <f>VLOOKUP(B149,NUTS_Europa!$B$2:$F$41,5,FALSE)</f>
        <v>Groningen</v>
      </c>
      <c r="W149" s="15" t="str">
        <f>VLOOKUP(C149,Puertos!$N$3:$O$27,2,FALSE)</f>
        <v>Amsterdam</v>
      </c>
      <c r="X149" s="15" t="str">
        <f>VLOOKUP(D149,NUTS_Europa!$B$2:$F$41,5,FALSE)</f>
        <v>Prov. West-Vlaanderen</v>
      </c>
      <c r="Y149" s="15" t="str">
        <f>VLOOKUP(E149,Puertos!$N$3:$O$27,2,FALSE)</f>
        <v>Zeebrugge</v>
      </c>
      <c r="Z149" s="15">
        <f t="shared" si="8"/>
        <v>0.76220536654062376</v>
      </c>
    </row>
    <row r="150" spans="2:29" s="15" customFormat="1" x14ac:dyDescent="0.25">
      <c r="B150" s="15" t="str">
        <f>VLOOKUP(F150,NUTS_Europa!$A$2:$C$81,2,FALSE)</f>
        <v>BE25</v>
      </c>
      <c r="C150" s="15">
        <f>VLOOKUP(F150,NUTS_Europa!$A$2:$C$81,3,FALSE)</f>
        <v>220</v>
      </c>
      <c r="D150" s="15" t="str">
        <f>VLOOKUP(G150,NUTS_Europa!$A$2:$C$81,2,FALSE)</f>
        <v>PT18</v>
      </c>
      <c r="E150" s="15">
        <f>VLOOKUP(G150,NUTS_Europa!$A$2:$C$81,3,FALSE)</f>
        <v>61</v>
      </c>
      <c r="F150" s="15">
        <v>43</v>
      </c>
      <c r="G150" s="15">
        <v>80</v>
      </c>
      <c r="H150" s="15">
        <v>11583968.343997588</v>
      </c>
      <c r="I150" s="15">
        <v>1514853.4790059139</v>
      </c>
      <c r="J150" s="15">
        <f t="shared" si="2"/>
        <v>52236.326862272894</v>
      </c>
      <c r="K150" s="15">
        <v>117768.50930000001</v>
      </c>
      <c r="L150" s="15">
        <v>72.388770053475938</v>
      </c>
      <c r="M150" s="15">
        <v>11.231714773611703</v>
      </c>
      <c r="N150" s="15">
        <v>30.894743879086619</v>
      </c>
      <c r="O150" s="17">
        <v>17378.684486844912</v>
      </c>
      <c r="P150" s="15">
        <f t="shared" si="3"/>
        <v>1.2870821485590804</v>
      </c>
      <c r="Q150" s="15">
        <f t="shared" si="4"/>
        <v>84.907566975646716</v>
      </c>
      <c r="R150" s="15">
        <v>724</v>
      </c>
      <c r="S150" s="15">
        <f t="shared" si="5"/>
        <v>482590.79030997877</v>
      </c>
      <c r="T150" s="15">
        <f t="shared" si="12"/>
        <v>104472.65372454579</v>
      </c>
      <c r="U150" s="15">
        <f t="shared" si="7"/>
        <v>587063.44403452449</v>
      </c>
      <c r="V150" s="15" t="str">
        <f>VLOOKUP(B150,NUTS_Europa!$B$2:$F$41,5,FALSE)</f>
        <v>Prov. West-Vlaanderen</v>
      </c>
      <c r="W150" s="15" t="str">
        <f>VLOOKUP(C150,Puertos!$N$3:$O$27,2,FALSE)</f>
        <v>Zeebrugge</v>
      </c>
      <c r="X150" s="15" t="str">
        <f>VLOOKUP(D150,NUTS_Europa!$B$2:$F$41,5,FALSE)</f>
        <v>Alentejo</v>
      </c>
      <c r="Y150" s="15" t="str">
        <f>VLOOKUP(E150,Puertos!$N$3:$O$27,2,FALSE)</f>
        <v>Algeciras</v>
      </c>
      <c r="Z150" s="15">
        <f t="shared" si="8"/>
        <v>3.5378152906519467</v>
      </c>
    </row>
    <row r="151" spans="2:29" s="15" customFormat="1" x14ac:dyDescent="0.25">
      <c r="B151" s="15" t="s">
        <v>129</v>
      </c>
      <c r="C151" s="15">
        <v>61</v>
      </c>
      <c r="D151" s="15" t="s">
        <v>59</v>
      </c>
      <c r="E151" s="15">
        <v>1069</v>
      </c>
      <c r="F151" s="15">
        <v>5</v>
      </c>
      <c r="G151" s="15">
        <v>80</v>
      </c>
      <c r="H151" s="15">
        <v>10806526.643187892</v>
      </c>
      <c r="I151" s="15">
        <v>1686015.1484896785</v>
      </c>
      <c r="J151" s="15">
        <f t="shared" si="2"/>
        <v>58138.453396195808</v>
      </c>
      <c r="K151" s="15">
        <v>118487.9544</v>
      </c>
      <c r="L151" s="15">
        <v>89.453475935828877</v>
      </c>
      <c r="M151" s="15">
        <v>8.1701948552762751</v>
      </c>
      <c r="N151" s="15">
        <v>28.979790261034321</v>
      </c>
      <c r="O151" s="17">
        <v>17378.684486844912</v>
      </c>
      <c r="P151" s="15">
        <f t="shared" si="3"/>
        <v>1.2073047396004599</v>
      </c>
      <c r="Q151" s="15">
        <f t="shared" si="4"/>
        <v>98.830975530705615</v>
      </c>
      <c r="R151" s="15">
        <v>724</v>
      </c>
      <c r="S151" s="15">
        <f t="shared" si="5"/>
        <v>450202.38992142846</v>
      </c>
      <c r="T151" s="15">
        <f t="shared" si="12"/>
        <v>116276.90679239162</v>
      </c>
      <c r="U151" s="15">
        <f t="shared" si="7"/>
        <v>566479.29671382008</v>
      </c>
      <c r="V151" s="15" t="str">
        <f>VLOOKUP(B151,NUTS_Europa!$B$2:$F$41,5,FALSE)</f>
        <v>Alentejo</v>
      </c>
      <c r="W151" s="15" t="str">
        <f>VLOOKUP(C151,Puertos!$N$3:$O$27,2,FALSE)</f>
        <v>Algeciras</v>
      </c>
      <c r="X151" s="15" t="str">
        <f>VLOOKUP(D151,NUTS_Europa!$B$2:$F$41,5,FALSE)</f>
        <v>Hamburg</v>
      </c>
      <c r="Y151" s="15" t="str">
        <f>VLOOKUP(E151,Puertos!$N$3:$O$27,2,FALSE)</f>
        <v>Hamburgo</v>
      </c>
      <c r="Z151" s="15">
        <f t="shared" si="8"/>
        <v>4.1179573137794003</v>
      </c>
    </row>
    <row r="152" spans="2:29" s="15" customFormat="1" x14ac:dyDescent="0.25">
      <c r="B152" s="15" t="s">
        <v>59</v>
      </c>
      <c r="C152" s="15">
        <v>1069</v>
      </c>
      <c r="D152" s="15" t="s">
        <v>81</v>
      </c>
      <c r="E152" s="15">
        <v>1064</v>
      </c>
      <c r="F152" s="15">
        <v>5</v>
      </c>
      <c r="G152" s="15">
        <v>16</v>
      </c>
      <c r="H152" s="15">
        <v>1320115.3509419316</v>
      </c>
      <c r="I152" s="15">
        <v>1847947.4728127921</v>
      </c>
      <c r="J152" s="15">
        <v>141512.31529999999</v>
      </c>
      <c r="K152" s="15">
        <v>107.00374331550803</v>
      </c>
      <c r="L152" s="15">
        <v>9.7016512761712637</v>
      </c>
      <c r="M152" s="15">
        <v>19.151367325594006</v>
      </c>
      <c r="N152" s="15">
        <v>10690.2529406715</v>
      </c>
    </row>
    <row r="153" spans="2:29" s="15" customFormat="1" x14ac:dyDescent="0.25">
      <c r="B153" s="15" t="s">
        <v>81</v>
      </c>
      <c r="C153" s="15">
        <v>1064</v>
      </c>
      <c r="D153" s="15" t="s">
        <v>79</v>
      </c>
      <c r="E153" s="15">
        <v>1063</v>
      </c>
      <c r="F153" s="15">
        <v>15</v>
      </c>
      <c r="G153" s="15">
        <v>16</v>
      </c>
      <c r="H153" s="15">
        <v>2673988.1530501968</v>
      </c>
      <c r="I153" s="15">
        <v>9278695.0315052904</v>
      </c>
      <c r="J153" s="15">
        <v>135416.16140000001</v>
      </c>
      <c r="K153" s="15">
        <v>8.6631016042780757</v>
      </c>
      <c r="L153" s="15">
        <v>11.475955249229834</v>
      </c>
      <c r="M153" s="15">
        <v>19.151367325594006</v>
      </c>
      <c r="N153" s="15">
        <v>10690.2529406715</v>
      </c>
    </row>
    <row r="154" spans="2:29" s="15" customFormat="1" x14ac:dyDescent="0.25"/>
    <row r="155" spans="2:29" s="15" customFormat="1" x14ac:dyDescent="0.25"/>
    <row r="156" spans="2:29" s="15" customFormat="1" x14ac:dyDescent="0.25"/>
    <row r="157" spans="2:29" s="15" customFormat="1" x14ac:dyDescent="0.25"/>
    <row r="158" spans="2:29" s="15" customFormat="1" x14ac:dyDescent="0.25"/>
    <row r="159" spans="2:29" s="15" customFormat="1" x14ac:dyDescent="0.25"/>
    <row r="160" spans="2:29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6A2D-648A-4198-8E64-40DD575CE228}">
  <dimension ref="B1:AC169"/>
  <sheetViews>
    <sheetView workbookViewId="0">
      <selection activeCell="E23" sqref="E23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20" max="20" width="9.85546875" bestFit="1" customWidth="1"/>
  </cols>
  <sheetData>
    <row r="1" spans="2:14" x14ac:dyDescent="0.25">
      <c r="M1" t="s">
        <v>141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331711.83056220633</v>
      </c>
      <c r="I4" s="16">
        <v>686221.6924712559</v>
      </c>
      <c r="J4" s="15">
        <v>135416.16140000001</v>
      </c>
      <c r="K4" s="15">
        <v>6.7272727272727275</v>
      </c>
      <c r="L4" s="15">
        <v>11.380227776216422</v>
      </c>
      <c r="M4" s="15">
        <v>4.1615529770673323</v>
      </c>
      <c r="N4" s="15">
        <v>1827.1881585640579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NL12</v>
      </c>
      <c r="E5" s="15">
        <f>VLOOKUP(G5,NUTS_Europa!$A$2:$C$81,3,FALSE)</f>
        <v>218</v>
      </c>
      <c r="F5" s="15">
        <v>1</v>
      </c>
      <c r="G5" s="15">
        <v>31</v>
      </c>
      <c r="H5" s="15">
        <v>1353528.5914691947</v>
      </c>
      <c r="I5" s="15">
        <v>966399.42232967389</v>
      </c>
      <c r="J5" s="15">
        <v>114203.5226</v>
      </c>
      <c r="K5" s="15">
        <v>9.5716577540106957</v>
      </c>
      <c r="L5" s="15">
        <v>11.315215488796184</v>
      </c>
      <c r="M5" s="15">
        <v>12.052532008655596</v>
      </c>
      <c r="N5" s="15">
        <v>5603.586288415795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413281.16433682299</v>
      </c>
      <c r="I6" s="15">
        <v>686221.6924712559</v>
      </c>
      <c r="J6" s="15">
        <v>135416.16140000001</v>
      </c>
      <c r="K6" s="15">
        <v>6.7272727272727275</v>
      </c>
      <c r="L6" s="15">
        <v>11.380227776216422</v>
      </c>
      <c r="M6" s="15">
        <v>4.1615529770673323</v>
      </c>
      <c r="N6" s="15">
        <v>1827.1881585640579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NL32</v>
      </c>
      <c r="E7" s="15">
        <f>VLOOKUP(G7,NUTS_Europa!$A$2:$C$81,3,FALSE)</f>
        <v>218</v>
      </c>
      <c r="F7" s="15">
        <v>2</v>
      </c>
      <c r="G7" s="15">
        <v>32</v>
      </c>
      <c r="H7" s="15">
        <v>737705.10518624703</v>
      </c>
      <c r="I7" s="15">
        <v>966399.42232967389</v>
      </c>
      <c r="J7" s="15">
        <v>198656.2873</v>
      </c>
      <c r="K7" s="15">
        <v>9.5716577540106957</v>
      </c>
      <c r="L7" s="15">
        <v>11.315215488796184</v>
      </c>
      <c r="M7" s="15">
        <v>12.052532008655596</v>
      </c>
      <c r="N7" s="15">
        <v>5603.586288415795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8219993.2848954238</v>
      </c>
      <c r="J8" s="15">
        <v>114346.8514</v>
      </c>
      <c r="K8" s="15">
        <v>53.793582887700538</v>
      </c>
      <c r="L8" s="15">
        <v>10.210777845932224</v>
      </c>
      <c r="M8" s="15">
        <v>3.5498739559368858E-2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251620.38548843935</v>
      </c>
      <c r="I9" s="15">
        <v>8992055.7154452652</v>
      </c>
      <c r="J9" s="15">
        <v>163171.4883</v>
      </c>
      <c r="K9" s="15">
        <v>31.173262032085567</v>
      </c>
      <c r="L9" s="15">
        <v>11.222632682910382</v>
      </c>
      <c r="M9" s="15">
        <v>0.28166453377520362</v>
      </c>
      <c r="N9" s="15">
        <v>107.33452616815742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ES52</v>
      </c>
      <c r="E10" s="15">
        <f>VLOOKUP(G10,NUTS_Europa!$A$2:$C$81,3,FALSE)</f>
        <v>1064</v>
      </c>
      <c r="F10" s="15">
        <v>5</v>
      </c>
      <c r="G10" s="15">
        <v>16</v>
      </c>
      <c r="H10" s="15">
        <v>1320115.3509419316</v>
      </c>
      <c r="I10" s="15">
        <v>1310355.2529806865</v>
      </c>
      <c r="J10" s="15">
        <v>141512.31529999999</v>
      </c>
      <c r="K10" s="15">
        <v>107.00374331550803</v>
      </c>
      <c r="L10" s="15">
        <v>8.0320561332123308</v>
      </c>
      <c r="M10" s="15">
        <v>20.569987127489856</v>
      </c>
      <c r="N10" s="15">
        <v>10690.2529406715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10806526.66146097</v>
      </c>
      <c r="I11" s="15">
        <v>1179628.0718056073</v>
      </c>
      <c r="J11" s="15">
        <v>118487.9544</v>
      </c>
      <c r="K11" s="15">
        <v>89.453475935828877</v>
      </c>
      <c r="L11" s="15">
        <v>10.999092851108125</v>
      </c>
      <c r="M11" s="15">
        <v>31.12644144411394</v>
      </c>
      <c r="N11" s="15">
        <v>17378.684516231049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ES11</v>
      </c>
      <c r="E12" s="15">
        <f>VLOOKUP(G12,NUTS_Europa!$A$2:$C$81,3,FALSE)</f>
        <v>288</v>
      </c>
      <c r="F12" s="15">
        <v>6</v>
      </c>
      <c r="G12" s="15">
        <v>11</v>
      </c>
      <c r="H12" s="15">
        <v>475768.84474190051</v>
      </c>
      <c r="I12" s="15">
        <v>1148629.4674593781</v>
      </c>
      <c r="J12" s="15">
        <v>142841.86170000001</v>
      </c>
      <c r="K12" s="15">
        <v>61.965240641711233</v>
      </c>
      <c r="L12" s="15">
        <v>12.115408236220208</v>
      </c>
      <c r="M12" s="15">
        <v>1.73263299422484</v>
      </c>
      <c r="N12" s="15">
        <v>900.45194714114655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ES13</v>
      </c>
      <c r="E13" s="15">
        <f>VLOOKUP(G13,NUTS_Europa!$A$2:$C$81,3,FALSE)</f>
        <v>163</v>
      </c>
      <c r="F13" s="15">
        <v>6</v>
      </c>
      <c r="G13" s="15">
        <v>13</v>
      </c>
      <c r="H13" s="15">
        <v>1535140.6141997033</v>
      </c>
      <c r="I13" s="15">
        <v>1042614.6785011408</v>
      </c>
      <c r="J13" s="15">
        <v>135416.16140000001</v>
      </c>
      <c r="K13" s="15">
        <v>56.045454545454547</v>
      </c>
      <c r="L13" s="15">
        <v>10.28505745565772</v>
      </c>
      <c r="M13" s="15">
        <v>6.5774355182314608</v>
      </c>
      <c r="N13" s="15">
        <v>2892.2254085751483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1479371.2860987328</v>
      </c>
      <c r="I14" s="15">
        <v>967756.39119997737</v>
      </c>
      <c r="J14" s="15">
        <v>163171.4883</v>
      </c>
      <c r="K14" s="15">
        <v>14.436898395721927</v>
      </c>
      <c r="L14" s="15">
        <v>10.029104205032496</v>
      </c>
      <c r="M14" s="15">
        <v>10.091296280864221</v>
      </c>
      <c r="N14" s="15">
        <v>5603.586288415795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613392.50072832708</v>
      </c>
      <c r="I15" s="15">
        <v>967756.39119997737</v>
      </c>
      <c r="J15" s="15">
        <v>199058.85829999999</v>
      </c>
      <c r="K15" s="15">
        <v>14.436898395721927</v>
      </c>
      <c r="L15" s="15">
        <v>10.029104205032496</v>
      </c>
      <c r="M15" s="15">
        <v>10.091296280864221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8219993.2848954238</v>
      </c>
      <c r="J16" s="15">
        <v>117061.7148</v>
      </c>
      <c r="K16" s="15">
        <v>53.793582887700538</v>
      </c>
      <c r="L16" s="15">
        <v>10.210777845932224</v>
      </c>
      <c r="M16" s="15">
        <v>3.5498739559368858E-2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253565.22270189066</v>
      </c>
      <c r="I17" s="15">
        <v>8992055.7154452652</v>
      </c>
      <c r="J17" s="15">
        <v>113696.3812</v>
      </c>
      <c r="K17" s="15">
        <v>31.173262032085567</v>
      </c>
      <c r="L17" s="15">
        <v>11.222632682910382</v>
      </c>
      <c r="M17" s="15">
        <v>0.28166453377520362</v>
      </c>
      <c r="N17" s="15">
        <v>107.33452616815742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ES11</v>
      </c>
      <c r="E18" s="15">
        <f>VLOOKUP(G18,NUTS_Europa!$A$2:$C$81,3,FALSE)</f>
        <v>288</v>
      </c>
      <c r="F18" s="15">
        <v>9</v>
      </c>
      <c r="G18" s="15">
        <v>11</v>
      </c>
      <c r="H18" s="15">
        <v>494703.4416152545</v>
      </c>
      <c r="I18" s="15">
        <v>1093343.0502330936</v>
      </c>
      <c r="J18" s="15">
        <v>142392.87169999999</v>
      </c>
      <c r="K18" s="15">
        <v>47.441176470588239</v>
      </c>
      <c r="L18" s="15">
        <v>13.401519519983896</v>
      </c>
      <c r="M18" s="15">
        <v>2.047788046542558</v>
      </c>
      <c r="N18" s="15">
        <v>900.45194714114655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ES21</v>
      </c>
      <c r="E19" s="15">
        <f>VLOOKUP(G19,NUTS_Europa!$A$2:$C$81,3,FALSE)</f>
        <v>163</v>
      </c>
      <c r="F19" s="15">
        <v>9</v>
      </c>
      <c r="G19" s="15">
        <v>14</v>
      </c>
      <c r="H19" s="15">
        <v>1422070.2430756898</v>
      </c>
      <c r="I19" s="15">
        <v>981136.92319460958</v>
      </c>
      <c r="J19" s="15">
        <v>120437.3524</v>
      </c>
      <c r="K19" s="15">
        <v>41.492513368983957</v>
      </c>
      <c r="L19" s="15">
        <v>11.571168739421408</v>
      </c>
      <c r="M19" s="15">
        <v>7.5897043603924033</v>
      </c>
      <c r="N19" s="15">
        <v>2892.2254085751483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1003111.9903992735</v>
      </c>
      <c r="I20" s="15">
        <v>1042614.6785011408</v>
      </c>
      <c r="J20" s="15">
        <v>163171.4883</v>
      </c>
      <c r="K20" s="15">
        <v>56.045454545454547</v>
      </c>
      <c r="L20" s="15">
        <v>10.28505745565772</v>
      </c>
      <c r="M20" s="15">
        <v>6.5774355182314608</v>
      </c>
      <c r="N20" s="15">
        <v>2892.2254085751483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832984.3505259027</v>
      </c>
      <c r="I21" s="15">
        <v>1042614.6785011408</v>
      </c>
      <c r="J21" s="15">
        <v>199058.85829999999</v>
      </c>
      <c r="K21" s="15">
        <v>56.045454545454547</v>
      </c>
      <c r="L21" s="15">
        <v>10.28505745565772</v>
      </c>
      <c r="M21" s="15">
        <v>6.5774355182314608</v>
      </c>
      <c r="N21" s="15">
        <v>2892.2254085751483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8201419.4575527636</v>
      </c>
      <c r="J22" s="15">
        <v>135416.16140000001</v>
      </c>
      <c r="K22" s="15">
        <v>8.6631016042780757</v>
      </c>
      <c r="L22" s="15">
        <v>7.4686228500133502</v>
      </c>
      <c r="M22" s="15">
        <v>20.569987127489856</v>
      </c>
      <c r="N22" s="15">
        <v>10690.2529406715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PT17</v>
      </c>
      <c r="E23" s="15">
        <f>VLOOKUP(G23,NUTS_Europa!$A$2:$C$81,3,FALSE)</f>
        <v>294</v>
      </c>
      <c r="F23" s="15">
        <v>15</v>
      </c>
      <c r="G23" s="15">
        <v>39</v>
      </c>
      <c r="H23" s="15">
        <v>598647.76703486103</v>
      </c>
      <c r="I23" s="15">
        <v>8430147.596260298</v>
      </c>
      <c r="J23" s="15">
        <v>119215.969</v>
      </c>
      <c r="K23" s="15">
        <v>43.529411764705884</v>
      </c>
      <c r="L23" s="15">
        <v>6.9772801647877198</v>
      </c>
      <c r="M23" s="15">
        <v>5.7987468055257283</v>
      </c>
      <c r="N23" s="15">
        <v>3013.6173496743208</v>
      </c>
    </row>
    <row r="24" spans="2:14" s="15" customFormat="1" x14ac:dyDescent="0.25">
      <c r="B24" s="15" t="str">
        <f>VLOOKUP(F24,NUTS_Europa!$A$2:$C$81,2,FALSE)</f>
        <v>ES61</v>
      </c>
      <c r="C24" s="15">
        <f>VLOOKUP(F24,NUTS_Europa!$A$2:$C$81,3,FALSE)</f>
        <v>61</v>
      </c>
      <c r="D24" s="15" t="str">
        <f>VLOOKUP(G24,NUTS_Europa!$A$2:$C$81,2,FALSE)</f>
        <v>FRG0</v>
      </c>
      <c r="E24" s="15">
        <f>VLOOKUP(G24,NUTS_Europa!$A$2:$C$81,3,FALSE)</f>
        <v>282</v>
      </c>
      <c r="F24" s="15">
        <v>17</v>
      </c>
      <c r="G24" s="15">
        <v>22</v>
      </c>
      <c r="H24" s="15">
        <v>549424.54674912535</v>
      </c>
      <c r="I24" s="15">
        <v>929758.94341238216</v>
      </c>
      <c r="J24" s="15">
        <v>115262.5922</v>
      </c>
      <c r="K24" s="15">
        <v>56.247914438502676</v>
      </c>
      <c r="L24" s="15">
        <v>10.804579322608237</v>
      </c>
      <c r="M24" s="15">
        <v>1.8085041727416211</v>
      </c>
      <c r="N24" s="15">
        <v>844.67442029400002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FRI1</v>
      </c>
      <c r="E25" s="15">
        <f>VLOOKUP(G25,NUTS_Europa!$A$2:$C$81,3,FALSE)</f>
        <v>283</v>
      </c>
      <c r="F25" s="15">
        <v>17</v>
      </c>
      <c r="G25" s="15">
        <v>24</v>
      </c>
      <c r="H25" s="15">
        <v>1530306.0302297978</v>
      </c>
      <c r="I25" s="15">
        <v>889551.61402444472</v>
      </c>
      <c r="J25" s="15">
        <v>163029.68049999999</v>
      </c>
      <c r="K25" s="15">
        <v>54.862032085561502</v>
      </c>
      <c r="L25" s="15">
        <v>12.867136539324198</v>
      </c>
      <c r="M25" s="15">
        <v>4.3770920562720246</v>
      </c>
      <c r="N25" s="15">
        <v>2344.8291721377705</v>
      </c>
    </row>
    <row r="26" spans="2:14" s="15" customFormat="1" x14ac:dyDescent="0.25">
      <c r="B26" s="15" t="str">
        <f>VLOOKUP(F26,NUTS_Europa!$A$2:$C$81,2,FALSE)</f>
        <v>ES62</v>
      </c>
      <c r="C26" s="15">
        <f>VLOOKUP(F26,NUTS_Europa!$A$2:$C$81,3,FALSE)</f>
        <v>1064</v>
      </c>
      <c r="D26" s="15" t="str">
        <f>VLOOKUP(G26,NUTS_Europa!$A$2:$C$81,2,FALSE)</f>
        <v>FRG0</v>
      </c>
      <c r="E26" s="15">
        <f>VLOOKUP(G26,NUTS_Europa!$A$2:$C$81,3,FALSE)</f>
        <v>282</v>
      </c>
      <c r="F26" s="15">
        <v>18</v>
      </c>
      <c r="G26" s="15">
        <v>22</v>
      </c>
      <c r="H26" s="15">
        <v>526383.48399062979</v>
      </c>
      <c r="I26" s="15">
        <v>1019049.4024230187</v>
      </c>
      <c r="J26" s="15">
        <v>135416.16140000001</v>
      </c>
      <c r="K26" s="15">
        <v>67.220267379679143</v>
      </c>
      <c r="L26" s="15">
        <v>7.8375426047124446</v>
      </c>
      <c r="M26" s="15">
        <v>1.9209400197201019</v>
      </c>
      <c r="N26" s="15">
        <v>844.67442029400002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FRI1</v>
      </c>
      <c r="E27" s="15">
        <f>VLOOKUP(G27,NUTS_Europa!$A$2:$C$81,3,FALSE)</f>
        <v>283</v>
      </c>
      <c r="F27" s="15">
        <v>18</v>
      </c>
      <c r="G27" s="15">
        <v>24</v>
      </c>
      <c r="H27" s="15">
        <v>1466130.5444022319</v>
      </c>
      <c r="I27" s="15">
        <v>1043075.1925553571</v>
      </c>
      <c r="J27" s="15">
        <v>199597.76430000001</v>
      </c>
      <c r="K27" s="15">
        <v>75.969304812834224</v>
      </c>
      <c r="L27" s="15">
        <v>9.9000998214284035</v>
      </c>
      <c r="M27" s="15">
        <v>4.6892156954576363</v>
      </c>
      <c r="N27" s="15">
        <v>2344.8291721377705</v>
      </c>
    </row>
    <row r="28" spans="2:14" s="15" customFormat="1" x14ac:dyDescent="0.25">
      <c r="B28" s="15" t="str">
        <f>VLOOKUP(F28,[1]NUTS_Europa!$A$2:$C$81,2,FALSE)</f>
        <v>FRD2</v>
      </c>
      <c r="C28" s="15">
        <f>VLOOKUP(F28,[1]NUTS_Europa!$A$2:$C$81,3,FALSE)</f>
        <v>269</v>
      </c>
      <c r="D28" s="15" t="str">
        <f>VLOOKUP(G28,[1]NUTS_Europa!$A$2:$C$81,2,FALSE)</f>
        <v>FRH0</v>
      </c>
      <c r="E28" s="15">
        <f>VLOOKUP(G28,[1]NUTS_Europa!$A$2:$C$81,3,FALSE)</f>
        <v>283</v>
      </c>
      <c r="F28" s="15">
        <v>20</v>
      </c>
      <c r="G28" s="15">
        <v>23</v>
      </c>
      <c r="H28" s="15">
        <v>1121893.4071370778</v>
      </c>
      <c r="I28" s="15">
        <v>916570.16647863085</v>
      </c>
      <c r="J28" s="15">
        <v>159445.52859999999</v>
      </c>
      <c r="K28" s="15">
        <v>24.759358288770056</v>
      </c>
      <c r="L28" s="15">
        <v>14.875258302806479</v>
      </c>
      <c r="M28" s="15">
        <v>5.5098977571349979</v>
      </c>
      <c r="N28" s="15">
        <v>2344.8291721377705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FRI3</v>
      </c>
      <c r="E29" s="15">
        <f>VLOOKUP(G29,[1]NUTS_Europa!$A$2:$C$81,3,FALSE)</f>
        <v>283</v>
      </c>
      <c r="F29" s="15">
        <v>20</v>
      </c>
      <c r="G29" s="15">
        <v>25</v>
      </c>
      <c r="H29" s="15">
        <v>553862.05743046093</v>
      </c>
      <c r="I29" s="15">
        <v>916570.16647863085</v>
      </c>
      <c r="J29" s="15">
        <v>141512.31529999999</v>
      </c>
      <c r="K29" s="15">
        <v>24.759358288770056</v>
      </c>
      <c r="L29" s="15">
        <v>14.875258302806479</v>
      </c>
      <c r="M29" s="15">
        <v>5.5098977571349979</v>
      </c>
      <c r="N29" s="15">
        <v>2344.8291721377705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FRH0</v>
      </c>
      <c r="E30" s="15">
        <f>VLOOKUP(G30,[1]NUTS_Europa!$A$2:$C$81,3,FALSE)</f>
        <v>283</v>
      </c>
      <c r="F30" s="15">
        <v>21</v>
      </c>
      <c r="G30" s="15">
        <v>23</v>
      </c>
      <c r="H30" s="15">
        <v>1250773.0228637808</v>
      </c>
      <c r="I30" s="15">
        <v>764068.15429279837</v>
      </c>
      <c r="J30" s="15">
        <v>156784.57750000001</v>
      </c>
      <c r="K30" s="15">
        <v>32.191978609625671</v>
      </c>
      <c r="L30" s="15">
        <v>12.99685198860298</v>
      </c>
      <c r="M30" s="15">
        <v>4.9667309132962094</v>
      </c>
      <c r="N30" s="15">
        <v>2344.8291721377705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682741.67315716413</v>
      </c>
      <c r="I31" s="15">
        <v>764068.15429279837</v>
      </c>
      <c r="J31" s="15">
        <v>117061.7148</v>
      </c>
      <c r="K31" s="15">
        <v>32.191978609625671</v>
      </c>
      <c r="L31" s="15">
        <v>12.99685198860298</v>
      </c>
      <c r="M31" s="15">
        <v>4.9667309132962094</v>
      </c>
      <c r="N31" s="15">
        <v>2344.8291721377705</v>
      </c>
    </row>
    <row r="32" spans="2:14" s="15" customFormat="1" x14ac:dyDescent="0.25">
      <c r="B32" s="15" t="str">
        <f>VLOOKUP(F32,NUTS_Europa!$A$2:$C$81,2,FALSE)</f>
        <v>FRJ1</v>
      </c>
      <c r="C32" s="15">
        <f>VLOOKUP(F32,NUTS_Europa!$A$2:$C$81,3,FALSE)</f>
        <v>1063</v>
      </c>
      <c r="D32" s="15" t="str">
        <f>VLOOKUP(G32,NUTS_Europa!$A$2:$C$81,2,FALSE)</f>
        <v>FRJ2</v>
      </c>
      <c r="E32" s="15">
        <f>VLOOKUP(G32,NUTS_Europa!$A$2:$C$81,3,FALSE)</f>
        <v>283</v>
      </c>
      <c r="F32" s="15">
        <v>26</v>
      </c>
      <c r="G32" s="15">
        <v>28</v>
      </c>
      <c r="H32" s="15">
        <v>2372295.0357507281</v>
      </c>
      <c r="I32" s="15">
        <v>8661152.8124071974</v>
      </c>
      <c r="J32" s="15">
        <v>142841.86170000001</v>
      </c>
      <c r="K32" s="15">
        <v>82.55278074866311</v>
      </c>
      <c r="L32" s="15">
        <v>12.12881257125931</v>
      </c>
      <c r="M32" s="15">
        <v>4.6892156954576363</v>
      </c>
      <c r="N32" s="15">
        <v>2344.8291721377705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PT17</v>
      </c>
      <c r="E33" s="15">
        <f>VLOOKUP(G33,NUTS_Europa!$A$2:$C$81,3,FALSE)</f>
        <v>294</v>
      </c>
      <c r="F33" s="15">
        <v>26</v>
      </c>
      <c r="G33" s="15">
        <v>39</v>
      </c>
      <c r="H33" s="15">
        <v>1559773.8170465878</v>
      </c>
      <c r="I33" s="15">
        <v>8430147.596260298</v>
      </c>
      <c r="J33" s="15">
        <v>137713.6226</v>
      </c>
      <c r="K33" s="15">
        <v>43.529411764705884</v>
      </c>
      <c r="L33" s="15">
        <v>6.9772801647877198</v>
      </c>
      <c r="M33" s="15">
        <v>5.7987468055257283</v>
      </c>
      <c r="N33" s="15">
        <v>3013.6173496743208</v>
      </c>
    </row>
    <row r="34" spans="2:14" s="15" customFormat="1" x14ac:dyDescent="0.25">
      <c r="B34" s="15" t="str">
        <f>VLOOKUP(F34,NUTS_Europa!$A$2:$C$81,2,FALSE)</f>
        <v>FRF2</v>
      </c>
      <c r="C34" s="15">
        <f>VLOOKUP(F34,NUTS_Europa!$A$2:$C$81,3,FALSE)</f>
        <v>269</v>
      </c>
      <c r="D34" s="15" t="str">
        <f>VLOOKUP(G34,NUTS_Europa!$A$2:$C$81,2,FALSE)</f>
        <v>FRJ2</v>
      </c>
      <c r="E34" s="15">
        <f>VLOOKUP(G34,NUTS_Europa!$A$2:$C$81,3,FALSE)</f>
        <v>283</v>
      </c>
      <c r="F34" s="15">
        <v>27</v>
      </c>
      <c r="G34" s="15">
        <v>28</v>
      </c>
      <c r="H34" s="15">
        <v>1941459.5062801742</v>
      </c>
      <c r="I34" s="15">
        <v>916570.16647863085</v>
      </c>
      <c r="J34" s="15">
        <v>176841.96369999999</v>
      </c>
      <c r="K34" s="15">
        <v>24.759358288770056</v>
      </c>
      <c r="L34" s="15">
        <v>14.875258302806479</v>
      </c>
      <c r="M34" s="15">
        <v>5.5098977571349979</v>
      </c>
      <c r="N34" s="15">
        <v>2344.8291721377705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PT16</v>
      </c>
      <c r="E35" s="15">
        <f>VLOOKUP(G35,NUTS_Europa!$A$2:$C$81,3,FALSE)</f>
        <v>111</v>
      </c>
      <c r="F35" s="15">
        <v>27</v>
      </c>
      <c r="G35" s="15">
        <v>38</v>
      </c>
      <c r="H35" s="15">
        <v>1439155.4023634957</v>
      </c>
      <c r="I35" s="15">
        <v>1064082.3552412731</v>
      </c>
      <c r="J35" s="15">
        <v>120437.3524</v>
      </c>
      <c r="K35" s="15">
        <v>42.618716577540113</v>
      </c>
      <c r="L35" s="15">
        <v>11.549749830387157</v>
      </c>
      <c r="M35" s="15">
        <v>7.0676743539282514</v>
      </c>
      <c r="N35" s="15">
        <v>3107.7928912121797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PT11</v>
      </c>
      <c r="E36" s="15">
        <f>VLOOKUP(G36,NUTS_Europa!$A$2:$C$81,3,FALSE)</f>
        <v>111</v>
      </c>
      <c r="F36" s="15">
        <v>29</v>
      </c>
      <c r="G36" s="15">
        <v>36</v>
      </c>
      <c r="H36" s="15">
        <v>1557490.8322821818</v>
      </c>
      <c r="I36" s="15">
        <v>1064082.3552412731</v>
      </c>
      <c r="J36" s="15">
        <v>114346.8514</v>
      </c>
      <c r="K36" s="15">
        <v>42.618716577540113</v>
      </c>
      <c r="L36" s="15">
        <v>11.549749830387157</v>
      </c>
      <c r="M36" s="15">
        <v>7.0676743539282514</v>
      </c>
      <c r="N36" s="15">
        <v>3107.7928912121797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FRG0</v>
      </c>
      <c r="E37" s="15">
        <f>VLOOKUP(G37,NUTS_Europa!$A$2:$C$81,3,FALSE)</f>
        <v>283</v>
      </c>
      <c r="F37" s="15">
        <v>29</v>
      </c>
      <c r="G37" s="15">
        <v>62</v>
      </c>
      <c r="H37" s="15">
        <v>1405755.1439552351</v>
      </c>
      <c r="I37" s="15">
        <v>916570.16647863085</v>
      </c>
      <c r="J37" s="15">
        <v>118487.9544</v>
      </c>
      <c r="K37" s="15">
        <v>24.759358288770056</v>
      </c>
      <c r="L37" s="15">
        <v>14.875258302806479</v>
      </c>
      <c r="M37" s="15">
        <v>5.5098977571349979</v>
      </c>
      <c r="N37" s="15">
        <v>2344.8291721377705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FRH0</v>
      </c>
      <c r="E38" s="15">
        <f>VLOOKUP(G38,[1]NUTS_Europa!$A$2:$C$81,3,FALSE)</f>
        <v>282</v>
      </c>
      <c r="F38" s="15">
        <v>30</v>
      </c>
      <c r="G38" s="15">
        <v>63</v>
      </c>
      <c r="H38" s="15">
        <v>1981615.9373148645</v>
      </c>
      <c r="I38" s="15">
        <v>8165744.0317115011</v>
      </c>
      <c r="J38" s="15">
        <v>159445.52859999999</v>
      </c>
      <c r="K38" s="15">
        <v>47.383422459893055</v>
      </c>
      <c r="L38" s="15">
        <v>10.156104606358721</v>
      </c>
      <c r="M38" s="15">
        <v>2.2165731314751107</v>
      </c>
      <c r="N38" s="15">
        <v>844.67442029400002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FRI3</v>
      </c>
      <c r="E39" s="15">
        <f>VLOOKUP(G39,[1]NUTS_Europa!$A$2:$C$81,3,FALSE)</f>
        <v>282</v>
      </c>
      <c r="F39" s="15">
        <v>30</v>
      </c>
      <c r="G39" s="15">
        <v>65</v>
      </c>
      <c r="H39" s="15">
        <v>2137993.0467671533</v>
      </c>
      <c r="I39" s="15">
        <v>8165744.0317115011</v>
      </c>
      <c r="J39" s="15">
        <v>141512.31529999999</v>
      </c>
      <c r="K39" s="15">
        <v>47.383422459893055</v>
      </c>
      <c r="L39" s="15">
        <v>10.156104606358721</v>
      </c>
      <c r="M39" s="15">
        <v>2.2165731314751107</v>
      </c>
      <c r="N39" s="15">
        <v>844.67442029400002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2793209.0573934796</v>
      </c>
      <c r="I40" s="15">
        <v>1265455.666893353</v>
      </c>
      <c r="J40" s="15">
        <v>114346.8514</v>
      </c>
      <c r="K40" s="15">
        <v>62.340106951871661</v>
      </c>
      <c r="L40" s="15">
        <v>10.576144358498674</v>
      </c>
      <c r="M40" s="15">
        <v>17.719538904905875</v>
      </c>
      <c r="N40" s="15">
        <v>7791.6234232858615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2240767.3734356659</v>
      </c>
      <c r="I41" s="15">
        <v>1265455.666893353</v>
      </c>
      <c r="J41" s="15">
        <v>137713.6226</v>
      </c>
      <c r="K41" s="15">
        <v>62.340106951871661</v>
      </c>
      <c r="L41" s="15">
        <v>10.576144358498674</v>
      </c>
      <c r="M41" s="15">
        <v>17.719538904905875</v>
      </c>
      <c r="N41" s="15">
        <v>7791.6234232858615</v>
      </c>
    </row>
    <row r="42" spans="2:14" s="15" customFormat="1" x14ac:dyDescent="0.25">
      <c r="B42" s="15" t="str">
        <f>VLOOKUP(F42,NUTS_Europa!$A$2:$C$81,2,FALSE)</f>
        <v>NL34</v>
      </c>
      <c r="C42" s="15">
        <f>VLOOKUP(F42,NUTS_Europa!$A$2:$C$81,3,FALSE)</f>
        <v>250</v>
      </c>
      <c r="D42" s="15" t="str">
        <f>VLOOKUP(G42,NUTS_Europa!$A$2:$C$81,2,FALSE)</f>
        <v>PT11</v>
      </c>
      <c r="E42" s="15">
        <f>VLOOKUP(G42,NUTS_Europa!$A$2:$C$81,3,FALSE)</f>
        <v>111</v>
      </c>
      <c r="F42" s="15">
        <v>34</v>
      </c>
      <c r="G42" s="15">
        <v>36</v>
      </c>
      <c r="H42" s="15">
        <v>1290502.6388238377</v>
      </c>
      <c r="I42" s="15">
        <v>1163313.1225021428</v>
      </c>
      <c r="J42" s="15">
        <v>176841.96369999999</v>
      </c>
      <c r="K42" s="15">
        <v>51.54117647058824</v>
      </c>
      <c r="L42" s="15">
        <v>11.136801392351957</v>
      </c>
      <c r="M42" s="15">
        <v>7.0676743539282514</v>
      </c>
      <c r="N42" s="15">
        <v>3107.7928912121797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PT16</v>
      </c>
      <c r="E43" s="15">
        <f>VLOOKUP(G43,NUTS_Europa!$A$2:$C$81,3,FALSE)</f>
        <v>111</v>
      </c>
      <c r="F43" s="15">
        <v>34</v>
      </c>
      <c r="G43" s="15">
        <v>38</v>
      </c>
      <c r="H43" s="15">
        <v>1188489.3371697979</v>
      </c>
      <c r="I43" s="15">
        <v>1163313.1225021428</v>
      </c>
      <c r="J43" s="15">
        <v>199058.85829999999</v>
      </c>
      <c r="K43" s="15">
        <v>51.54117647058824</v>
      </c>
      <c r="L43" s="15">
        <v>11.136801392351957</v>
      </c>
      <c r="M43" s="15">
        <v>7.0676743539282514</v>
      </c>
      <c r="N43" s="15">
        <v>3107.7928912121797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3031051.7738443175</v>
      </c>
      <c r="I44" s="15">
        <v>1121201.7359156439</v>
      </c>
      <c r="J44" s="15">
        <v>142392.87169999999</v>
      </c>
      <c r="K44" s="15">
        <v>62.340481283422463</v>
      </c>
      <c r="L44" s="15">
        <v>10.092191631949373</v>
      </c>
      <c r="M44" s="15">
        <v>17.719538904905875</v>
      </c>
      <c r="N44" s="15">
        <v>7791.6234232858615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2478610.0898865033</v>
      </c>
      <c r="I45" s="15">
        <v>1121201.7359156439</v>
      </c>
      <c r="J45" s="15">
        <v>120437.3524</v>
      </c>
      <c r="K45" s="15">
        <v>62.340481283422463</v>
      </c>
      <c r="L45" s="15">
        <v>10.092191631949373</v>
      </c>
      <c r="M45" s="15">
        <v>17.719538904905875</v>
      </c>
      <c r="N45" s="15">
        <v>7791.6234232858615</v>
      </c>
    </row>
    <row r="46" spans="2:14" s="15" customFormat="1" x14ac:dyDescent="0.25">
      <c r="B46" s="15" t="str">
        <f>VLOOKUP(F46,[1]NUTS_Europa!$A$2:$C$81,2,FALSE)</f>
        <v>BE21</v>
      </c>
      <c r="C46" s="15">
        <f>VLOOKUP(F46,[1]NUTS_Europa!$A$2:$C$81,3,FALSE)</f>
        <v>250</v>
      </c>
      <c r="D46" s="15" t="str">
        <f>VLOOKUP(G46,[1]NUTS_Europa!$A$2:$C$81,2,FALSE)</f>
        <v>FRE1</v>
      </c>
      <c r="E46" s="15">
        <f>VLOOKUP(G46,[1]NUTS_Europa!$A$2:$C$81,3,FALSE)</f>
        <v>235</v>
      </c>
      <c r="F46" s="15">
        <v>41</v>
      </c>
      <c r="G46" s="15">
        <v>61</v>
      </c>
      <c r="H46" s="15">
        <v>612345.61560201889</v>
      </c>
      <c r="I46" s="15">
        <v>845526.25252906256</v>
      </c>
      <c r="J46" s="15">
        <v>142392.87169999999</v>
      </c>
      <c r="K46" s="15">
        <v>7.5401069518716577</v>
      </c>
      <c r="L46" s="15">
        <v>11.864180502765722</v>
      </c>
      <c r="M46" s="15">
        <v>4.1615529770673323</v>
      </c>
      <c r="N46" s="15">
        <v>1827.1881585640579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FRF2</v>
      </c>
      <c r="E47" s="15">
        <f>VLOOKUP(G47,[1]NUTS_Europa!$A$2:$C$81,3,FALSE)</f>
        <v>235</v>
      </c>
      <c r="F47" s="15">
        <v>41</v>
      </c>
      <c r="G47" s="15">
        <v>67</v>
      </c>
      <c r="H47" s="15">
        <v>1208281.5717671593</v>
      </c>
      <c r="I47" s="15">
        <v>845526.25252906256</v>
      </c>
      <c r="J47" s="15">
        <v>156784.57750000001</v>
      </c>
      <c r="K47" s="15">
        <v>7.5401069518716577</v>
      </c>
      <c r="L47" s="15">
        <v>11.864180502765722</v>
      </c>
      <c r="M47" s="15">
        <v>4.1615529770673323</v>
      </c>
      <c r="N47" s="15">
        <v>1827.1881585640579</v>
      </c>
    </row>
    <row r="48" spans="2:14" s="15" customFormat="1" x14ac:dyDescent="0.25">
      <c r="B48" s="15" t="str">
        <f>VLOOKUP(F48,NUTS_Europa!$A$2:$C$81,2,FALSE)</f>
        <v>BE23</v>
      </c>
      <c r="C48" s="15">
        <f>VLOOKUP(F48,NUTS_Europa!$A$2:$C$81,3,FALSE)</f>
        <v>220</v>
      </c>
      <c r="D48" s="15" t="str">
        <f>VLOOKUP(G48,NUTS_Europa!$A$2:$C$81,2,FALSE)</f>
        <v>ES12</v>
      </c>
      <c r="E48" s="15">
        <f>VLOOKUP(G48,NUTS_Europa!$A$2:$C$81,3,FALSE)</f>
        <v>163</v>
      </c>
      <c r="F48" s="15">
        <v>42</v>
      </c>
      <c r="G48" s="15">
        <v>52</v>
      </c>
      <c r="H48" s="15">
        <v>1436722.1008125211</v>
      </c>
      <c r="I48" s="15">
        <v>868562.37780507957</v>
      </c>
      <c r="J48" s="15">
        <v>137713.6226</v>
      </c>
      <c r="K48" s="15">
        <v>39.037433155080215</v>
      </c>
      <c r="L48" s="15">
        <v>10.589663589802409</v>
      </c>
      <c r="M48" s="15">
        <v>6.9197361744311729</v>
      </c>
      <c r="N48" s="15">
        <v>2892.2254085751483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NL11</v>
      </c>
      <c r="E49" s="15">
        <f>VLOOKUP(G49,NUTS_Europa!$A$2:$C$81,3,FALSE)</f>
        <v>218</v>
      </c>
      <c r="F49" s="15">
        <v>42</v>
      </c>
      <c r="G49" s="15">
        <v>70</v>
      </c>
      <c r="H49" s="15">
        <v>1960415.3300445811</v>
      </c>
      <c r="I49" s="15">
        <v>851045.57283585251</v>
      </c>
      <c r="J49" s="15">
        <v>117061.7148</v>
      </c>
      <c r="K49" s="15">
        <v>6.6844919786096257</v>
      </c>
      <c r="L49" s="15">
        <v>10.333710339177184</v>
      </c>
      <c r="M49" s="15">
        <v>10.754491914893794</v>
      </c>
      <c r="N49" s="15">
        <v>5603.586288415795</v>
      </c>
    </row>
    <row r="50" spans="2:14" s="15" customFormat="1" x14ac:dyDescent="0.25">
      <c r="B50" s="15" t="str">
        <f>VLOOKUP(F50,NUTS_Europa!$A$2:$C$81,2,FALSE)</f>
        <v>BE25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43</v>
      </c>
      <c r="G50" s="15">
        <v>70</v>
      </c>
      <c r="H50" s="15">
        <v>1748519.0766999107</v>
      </c>
      <c r="I50" s="15">
        <v>851045.57283585251</v>
      </c>
      <c r="J50" s="15">
        <v>156784.57750000001</v>
      </c>
      <c r="K50" s="15">
        <v>6.6844919786096257</v>
      </c>
      <c r="L50" s="15">
        <v>10.333710339177184</v>
      </c>
      <c r="M50" s="15">
        <v>10.754491914893794</v>
      </c>
      <c r="N50" s="15">
        <v>5603.586288415795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PT18</v>
      </c>
      <c r="E51" s="15">
        <f>VLOOKUP(G51,NUTS_Europa!$A$2:$C$81,3,FALSE)</f>
        <v>61</v>
      </c>
      <c r="F51" s="15">
        <v>43</v>
      </c>
      <c r="G51" s="15">
        <v>80</v>
      </c>
      <c r="H51" s="15">
        <v>11583968.363585267</v>
      </c>
      <c r="I51" s="15">
        <v>1005628.5752592649</v>
      </c>
      <c r="J51" s="15">
        <v>117768.50930000001</v>
      </c>
      <c r="K51" s="15">
        <v>72.388770053475938</v>
      </c>
      <c r="L51" s="15">
        <v>11.303698985252815</v>
      </c>
      <c r="M51" s="15">
        <v>33.183243481796168</v>
      </c>
      <c r="N51" s="15">
        <v>17378.684516231049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1584508.0096986725</v>
      </c>
      <c r="I52" s="15">
        <v>1042614.6785011408</v>
      </c>
      <c r="J52" s="15">
        <v>120125.8052</v>
      </c>
      <c r="K52" s="15">
        <v>56.045454545454547</v>
      </c>
      <c r="L52" s="15">
        <v>10.28505745565772</v>
      </c>
      <c r="M52" s="15">
        <v>6.5774355182314608</v>
      </c>
      <c r="N52" s="15">
        <v>2892.2254085751483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2545273.475947842</v>
      </c>
      <c r="I53" s="15">
        <v>1042614.6785011408</v>
      </c>
      <c r="J53" s="15">
        <v>122072.6309</v>
      </c>
      <c r="K53" s="15">
        <v>56.045454545454547</v>
      </c>
      <c r="L53" s="15">
        <v>10.28505745565772</v>
      </c>
      <c r="M53" s="15">
        <v>6.5774355182314608</v>
      </c>
      <c r="N53" s="15">
        <v>2892.2254085751483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ES61</v>
      </c>
      <c r="E54" s="15">
        <f>VLOOKUP(G54,[1]NUTS_Europa!$A$2:$C$81,3,FALSE)</f>
        <v>297</v>
      </c>
      <c r="F54" s="15">
        <v>45</v>
      </c>
      <c r="G54" s="15">
        <v>57</v>
      </c>
      <c r="H54" s="15">
        <v>1880426.2411166234</v>
      </c>
      <c r="I54" s="15">
        <v>8484690.8133131769</v>
      </c>
      <c r="J54" s="15">
        <v>159445.52859999999</v>
      </c>
      <c r="K54" s="15">
        <v>83.563101604278089</v>
      </c>
      <c r="L54" s="15">
        <v>10.372508622693648</v>
      </c>
      <c r="M54" s="15">
        <v>1.922892144418932</v>
      </c>
      <c r="N54" s="15">
        <v>845.53280721987937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ES62</v>
      </c>
      <c r="E55" s="15">
        <f>VLOOKUP(G55,[1]NUTS_Europa!$A$2:$C$81,3,FALSE)</f>
        <v>462</v>
      </c>
      <c r="F55" s="15">
        <v>45</v>
      </c>
      <c r="G55" s="15">
        <v>58</v>
      </c>
      <c r="H55" s="15">
        <v>2248791.0388346477</v>
      </c>
      <c r="I55" s="15">
        <v>7650223.8332664436</v>
      </c>
      <c r="J55" s="15">
        <v>114346.8514</v>
      </c>
      <c r="K55" s="15">
        <v>91.445989304812841</v>
      </c>
      <c r="L55" s="15">
        <v>9.0862416652185729</v>
      </c>
      <c r="M55" s="15">
        <v>2.0790388699491844</v>
      </c>
      <c r="N55" s="15">
        <v>914.1935376508535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37151.401447667464</v>
      </c>
      <c r="I56" s="15">
        <v>8219993.2848954238</v>
      </c>
      <c r="J56" s="15">
        <v>127001.217</v>
      </c>
      <c r="K56" s="15">
        <v>53.793582887700538</v>
      </c>
      <c r="L56" s="15">
        <v>10.210777845932224</v>
      </c>
      <c r="M56" s="15">
        <v>3.5498739559368858E-2</v>
      </c>
      <c r="N56" s="15">
        <v>15.609481269928793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43894.33833820749</v>
      </c>
      <c r="I57" s="15">
        <v>8219993.2848954238</v>
      </c>
      <c r="J57" s="15">
        <v>117768.50930000001</v>
      </c>
      <c r="K57" s="15">
        <v>53.793582887700538</v>
      </c>
      <c r="L57" s="15">
        <v>10.210777845932224</v>
      </c>
      <c r="M57" s="15">
        <v>3.5498739559368858E-2</v>
      </c>
      <c r="N57" s="15">
        <v>15.609481269928793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FRH0</v>
      </c>
      <c r="E58" s="15">
        <f>VLOOKUP(G58,[1]NUTS_Europa!$A$2:$C$81,3,FALSE)</f>
        <v>282</v>
      </c>
      <c r="F58" s="15">
        <v>47</v>
      </c>
      <c r="G58" s="15">
        <v>63</v>
      </c>
      <c r="H58" s="15">
        <v>1990488.3974256325</v>
      </c>
      <c r="I58" s="15">
        <v>8165744.0317115011</v>
      </c>
      <c r="J58" s="15">
        <v>135416.16140000001</v>
      </c>
      <c r="K58" s="15">
        <v>47.383422459893055</v>
      </c>
      <c r="L58" s="15">
        <v>10.156104606358721</v>
      </c>
      <c r="M58" s="15">
        <v>2.2165731314751107</v>
      </c>
      <c r="N58" s="15">
        <v>844.67442029400002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FRI3</v>
      </c>
      <c r="E59" s="15">
        <f>VLOOKUP(G59,[1]NUTS_Europa!$A$2:$C$81,3,FALSE)</f>
        <v>282</v>
      </c>
      <c r="F59" s="15">
        <v>47</v>
      </c>
      <c r="G59" s="15">
        <v>65</v>
      </c>
      <c r="H59" s="15">
        <v>2146865.5068779215</v>
      </c>
      <c r="I59" s="15">
        <v>8165744.0317115011</v>
      </c>
      <c r="J59" s="15">
        <v>199597.76430000001</v>
      </c>
      <c r="K59" s="15">
        <v>47.383422459893055</v>
      </c>
      <c r="L59" s="15">
        <v>10.156104606358721</v>
      </c>
      <c r="M59" s="15">
        <v>2.2165731314751107</v>
      </c>
      <c r="N59" s="15">
        <v>844.67442029400002</v>
      </c>
    </row>
    <row r="60" spans="2:14" s="15" customFormat="1" x14ac:dyDescent="0.25">
      <c r="B60" s="15" t="str">
        <f>VLOOKUP(F60,[1]NUTS_Europa!$A$2:$C$81,2,FALSE)</f>
        <v>DE94</v>
      </c>
      <c r="C60" s="15">
        <f>VLOOKUP(F60,[1]NUTS_Europa!$A$2:$C$81,3,FALSE)</f>
        <v>1069</v>
      </c>
      <c r="D60" s="15" t="str">
        <f>VLOOKUP(G60,[1]NUTS_Europa!$A$2:$C$81,2,FALSE)</f>
        <v>FRE1</v>
      </c>
      <c r="E60" s="15">
        <f>VLOOKUP(G60,[1]NUTS_Europa!$A$2:$C$81,3,FALSE)</f>
        <v>235</v>
      </c>
      <c r="F60" s="15">
        <v>48</v>
      </c>
      <c r="G60" s="15">
        <v>61</v>
      </c>
      <c r="H60" s="15">
        <v>673966.88169794972</v>
      </c>
      <c r="I60" s="15">
        <v>750425.08751378697</v>
      </c>
      <c r="J60" s="15">
        <v>507158.32770000002</v>
      </c>
      <c r="K60" s="15">
        <v>21.8</v>
      </c>
      <c r="L60" s="15">
        <v>10.094116492452734</v>
      </c>
      <c r="M60" s="15">
        <v>3.5220434712743418</v>
      </c>
      <c r="N60" s="15">
        <v>1827.1881585640579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FRF2</v>
      </c>
      <c r="E61" s="15">
        <f>VLOOKUP(G61,[1]NUTS_Europa!$A$2:$C$81,3,FALSE)</f>
        <v>235</v>
      </c>
      <c r="F61" s="15">
        <v>48</v>
      </c>
      <c r="G61" s="15">
        <v>67</v>
      </c>
      <c r="H61" s="15">
        <v>1269902.8378630904</v>
      </c>
      <c r="I61" s="15">
        <v>750425.08751378697</v>
      </c>
      <c r="J61" s="15">
        <v>126450.71709999999</v>
      </c>
      <c r="K61" s="15">
        <v>21.8</v>
      </c>
      <c r="L61" s="15">
        <v>10.094116492452734</v>
      </c>
      <c r="M61" s="15">
        <v>3.5220434712743418</v>
      </c>
      <c r="N61" s="15">
        <v>1827.1881585640579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35942.181762129891</v>
      </c>
      <c r="I62" s="15">
        <v>8219993.2848954238</v>
      </c>
      <c r="J62" s="15">
        <v>176841.96369999999</v>
      </c>
      <c r="K62" s="15">
        <v>53.793582887700538</v>
      </c>
      <c r="L62" s="15">
        <v>10.210777845932224</v>
      </c>
      <c r="M62" s="15">
        <v>3.5498739559368858E-2</v>
      </c>
      <c r="N62" s="15">
        <v>15.609481269928793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42685.118652669917</v>
      </c>
      <c r="I63" s="15">
        <v>8219993.2848954238</v>
      </c>
      <c r="J63" s="15">
        <v>199058.85829999999</v>
      </c>
      <c r="K63" s="15">
        <v>53.793582887700538</v>
      </c>
      <c r="L63" s="15">
        <v>10.210777845932224</v>
      </c>
      <c r="M63" s="15">
        <v>3.5498739559368858E-2</v>
      </c>
      <c r="N63" s="15">
        <v>15.609481269928793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ES61</v>
      </c>
      <c r="E64" s="15">
        <f>VLOOKUP(G64,[1]NUTS_Europa!$A$2:$C$81,3,FALSE)</f>
        <v>297</v>
      </c>
      <c r="F64" s="15">
        <v>50</v>
      </c>
      <c r="G64" s="15">
        <v>57</v>
      </c>
      <c r="H64" s="15">
        <v>1837129.042657315</v>
      </c>
      <c r="I64" s="15">
        <v>8484690.8133131769</v>
      </c>
      <c r="J64" s="15">
        <v>137713.6226</v>
      </c>
      <c r="K64" s="15">
        <v>83.563101604278089</v>
      </c>
      <c r="L64" s="15">
        <v>10.372508622693648</v>
      </c>
      <c r="M64" s="15">
        <v>1.922892144418932</v>
      </c>
      <c r="N64" s="15">
        <v>845.53280721987937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ES62</v>
      </c>
      <c r="E65" s="15">
        <f>VLOOKUP(G65,[1]NUTS_Europa!$A$2:$C$81,3,FALSE)</f>
        <v>462</v>
      </c>
      <c r="F65" s="15">
        <v>50</v>
      </c>
      <c r="G65" s="15">
        <v>58</v>
      </c>
      <c r="H65" s="15">
        <v>2201977.9303521602</v>
      </c>
      <c r="I65" s="15">
        <v>7650223.8332664436</v>
      </c>
      <c r="J65" s="15">
        <v>117923.68180000001</v>
      </c>
      <c r="K65" s="15">
        <v>91.445989304812841</v>
      </c>
      <c r="L65" s="15">
        <v>9.0862416652185729</v>
      </c>
      <c r="M65" s="15">
        <v>2.0790388699491844</v>
      </c>
      <c r="N65" s="15">
        <v>914.1935376508535</v>
      </c>
    </row>
    <row r="66" spans="2:14" s="15" customFormat="1" x14ac:dyDescent="0.25">
      <c r="B66" s="15" t="str">
        <f>VLOOKUP(F66,NUTS_Europa!$A$2:$C$81,2,FALSE)</f>
        <v>ES21</v>
      </c>
      <c r="C66" s="15">
        <f>VLOOKUP(F66,NUTS_Europa!$A$2:$C$81,3,FALSE)</f>
        <v>1063</v>
      </c>
      <c r="D66" s="15" t="str">
        <f>VLOOKUP(G66,NUTS_Europa!$A$2:$C$81,2,FALSE)</f>
        <v>FRI1</v>
      </c>
      <c r="E66" s="15">
        <f>VLOOKUP(G66,NUTS_Europa!$A$2:$C$81,3,FALSE)</f>
        <v>275</v>
      </c>
      <c r="F66" s="15">
        <v>54</v>
      </c>
      <c r="G66" s="15">
        <v>64</v>
      </c>
      <c r="H66" s="15">
        <v>278793.95801747096</v>
      </c>
      <c r="I66" s="15">
        <v>8684954.4609347936</v>
      </c>
      <c r="J66" s="15">
        <v>137713.6226</v>
      </c>
      <c r="K66" s="15">
        <v>84.81283422459893</v>
      </c>
      <c r="L66" s="15">
        <v>13.209326905015541</v>
      </c>
      <c r="M66" s="15">
        <v>0.48819564523415621</v>
      </c>
      <c r="N66" s="15">
        <v>214.66905233631485</v>
      </c>
    </row>
    <row r="67" spans="2:14" s="15" customFormat="1" x14ac:dyDescent="0.25">
      <c r="B67" s="15" t="str">
        <f>VLOOKUP(F67,NUTS_Europa!$A$2:$C$81,2,FALSE)</f>
        <v>ES21</v>
      </c>
      <c r="C67" s="15">
        <f>VLOOKUP(F67,NUTS_Europa!$A$2:$C$81,3,FALSE)</f>
        <v>1063</v>
      </c>
      <c r="D67" s="15" t="str">
        <f>VLOOKUP(G67,NUTS_Europa!$A$2:$C$81,2,FALSE)</f>
        <v>FRI2</v>
      </c>
      <c r="E67" s="15">
        <f>VLOOKUP(G67,NUTS_Europa!$A$2:$C$81,3,FALSE)</f>
        <v>275</v>
      </c>
      <c r="F67" s="15">
        <v>54</v>
      </c>
      <c r="G67" s="15">
        <v>69</v>
      </c>
      <c r="H67" s="15">
        <v>241588.37654275022</v>
      </c>
      <c r="I67" s="15">
        <v>8684954.4609347936</v>
      </c>
      <c r="J67" s="15">
        <v>199058.85829999999</v>
      </c>
      <c r="K67" s="15">
        <v>84.81283422459893</v>
      </c>
      <c r="L67" s="15">
        <v>13.209326905015541</v>
      </c>
      <c r="M67" s="15">
        <v>0.48819564523415621</v>
      </c>
      <c r="N67" s="15">
        <v>214.66905233631485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FRD2</v>
      </c>
      <c r="E68" s="15">
        <f>VLOOKUP(G68,NUTS_Europa!$A$2:$C$81,3,FALSE)</f>
        <v>271</v>
      </c>
      <c r="F68" s="15">
        <v>55</v>
      </c>
      <c r="G68" s="15">
        <v>60</v>
      </c>
      <c r="H68" s="15">
        <v>189292.80109515847</v>
      </c>
      <c r="I68" s="15">
        <v>1134703.8900948148</v>
      </c>
      <c r="J68" s="15">
        <v>507158.32770000002</v>
      </c>
      <c r="K68" s="15">
        <v>82.406417112299465</v>
      </c>
      <c r="L68" s="15">
        <v>11.901508305863631</v>
      </c>
      <c r="M68" s="15">
        <v>0.81759345185575982</v>
      </c>
      <c r="N68" s="15">
        <v>359.511628626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FRI1</v>
      </c>
      <c r="E69" s="15">
        <f>VLOOKUP(G69,NUTS_Europa!$A$2:$C$81,3,FALSE)</f>
        <v>275</v>
      </c>
      <c r="F69" s="15">
        <v>55</v>
      </c>
      <c r="G69" s="15">
        <v>64</v>
      </c>
      <c r="H69" s="15">
        <v>207191.67424835952</v>
      </c>
      <c r="I69" s="15">
        <v>1168570.8569256086</v>
      </c>
      <c r="J69" s="15">
        <v>113696.3812</v>
      </c>
      <c r="K69" s="15">
        <v>95.18716577540107</v>
      </c>
      <c r="L69" s="15">
        <v>10.980614155184634</v>
      </c>
      <c r="M69" s="15">
        <v>0.48819564523415621</v>
      </c>
      <c r="N69" s="15">
        <v>214.66905233631485</v>
      </c>
    </row>
    <row r="70" spans="2:14" s="15" customFormat="1" x14ac:dyDescent="0.25">
      <c r="B70" s="15" t="str">
        <f>VLOOKUP(F70,NUTS_Europa!$A$2:$C$81,2,FALSE)</f>
        <v>ES52</v>
      </c>
      <c r="C70" s="15">
        <f>VLOOKUP(F70,NUTS_Europa!$A$2:$C$81,3,FALSE)</f>
        <v>1063</v>
      </c>
      <c r="D70" s="15" t="str">
        <f>VLOOKUP(G70,NUTS_Europa!$A$2:$C$81,2,FALSE)</f>
        <v>FRD2</v>
      </c>
      <c r="E70" s="15">
        <f>VLOOKUP(G70,NUTS_Europa!$A$2:$C$81,3,FALSE)</f>
        <v>271</v>
      </c>
      <c r="F70" s="15">
        <v>56</v>
      </c>
      <c r="G70" s="15">
        <v>60</v>
      </c>
      <c r="H70" s="15">
        <v>194029.47627822618</v>
      </c>
      <c r="I70" s="15">
        <v>8762117.5523403771</v>
      </c>
      <c r="J70" s="15">
        <v>145035.59770000001</v>
      </c>
      <c r="K70" s="15">
        <v>89.251336898395721</v>
      </c>
      <c r="L70" s="15">
        <v>14.130221055694538</v>
      </c>
      <c r="M70" s="15">
        <v>0.81759345185575982</v>
      </c>
      <c r="N70" s="15">
        <v>359.511628626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FRI2</v>
      </c>
      <c r="E71" s="15">
        <f>VLOOKUP(G71,NUTS_Europa!$A$2:$C$81,3,FALSE)</f>
        <v>275</v>
      </c>
      <c r="F71" s="15">
        <v>56</v>
      </c>
      <c r="G71" s="15">
        <v>69</v>
      </c>
      <c r="H71" s="15">
        <v>172814.42290766034</v>
      </c>
      <c r="I71" s="15">
        <v>8684954.4609347936</v>
      </c>
      <c r="J71" s="15">
        <v>192445.7181</v>
      </c>
      <c r="K71" s="15">
        <v>84.81283422459893</v>
      </c>
      <c r="L71" s="15">
        <v>13.209326905015541</v>
      </c>
      <c r="M71" s="15">
        <v>0.48819564523415621</v>
      </c>
      <c r="N71" s="15">
        <v>214.66905233631485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1159454.2877138837</v>
      </c>
      <c r="I72" s="15">
        <v>916570.16647863085</v>
      </c>
      <c r="J72" s="15">
        <v>159445.52859999999</v>
      </c>
      <c r="K72" s="15">
        <v>24.759358288770056</v>
      </c>
      <c r="L72" s="15">
        <v>14.875258302806479</v>
      </c>
      <c r="M72" s="15">
        <v>5.5098977571349979</v>
      </c>
      <c r="N72" s="15">
        <v>2344.8291721377705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2627097.7811959977</v>
      </c>
      <c r="I73" s="15">
        <v>1028419.9626870546</v>
      </c>
      <c r="J73" s="15">
        <v>145277.79319999999</v>
      </c>
      <c r="K73" s="15">
        <v>32.512834224598933</v>
      </c>
      <c r="L73" s="15">
        <v>12.468069904005908</v>
      </c>
      <c r="M73" s="15">
        <v>7.5897043603924033</v>
      </c>
      <c r="N73" s="15">
        <v>2892.2254085751483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PT11</v>
      </c>
      <c r="E74" s="15">
        <f>VLOOKUP(G74,NUTS_Europa!$A$2:$C$81,3,FALSE)</f>
        <v>288</v>
      </c>
      <c r="F74" s="15">
        <v>66</v>
      </c>
      <c r="G74" s="15">
        <v>76</v>
      </c>
      <c r="H74" s="15">
        <v>749141.38673810277</v>
      </c>
      <c r="I74" s="15">
        <v>995592.08164373273</v>
      </c>
      <c r="J74" s="15">
        <v>123614.25509999999</v>
      </c>
      <c r="K74" s="15">
        <v>48.770053475935832</v>
      </c>
      <c r="L74" s="15">
        <v>9.3232622031903229</v>
      </c>
      <c r="M74" s="15">
        <v>1.73263299422484</v>
      </c>
      <c r="N74" s="15">
        <v>900.45194714114655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785407.85786820552</v>
      </c>
      <c r="I75" s="15">
        <v>696584.72873663565</v>
      </c>
      <c r="J75" s="15">
        <v>192445.7181</v>
      </c>
      <c r="K75" s="15">
        <v>24.759358288770056</v>
      </c>
      <c r="L75" s="15">
        <v>8.0539466210473716</v>
      </c>
      <c r="M75" s="15">
        <v>1.626958600222866</v>
      </c>
      <c r="N75" s="15">
        <v>845.53280721987937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633328.97530506761</v>
      </c>
      <c r="I76" s="15">
        <v>1275137.5695546316</v>
      </c>
      <c r="J76" s="15">
        <v>142841.86170000001</v>
      </c>
      <c r="K76" s="15">
        <v>48.65347593582888</v>
      </c>
      <c r="L76" s="15">
        <v>13.885472246533197</v>
      </c>
      <c r="M76" s="15">
        <v>2.047788046542558</v>
      </c>
      <c r="N76" s="15">
        <v>900.45194714114655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2363870.1019853312</v>
      </c>
      <c r="I77" s="15">
        <v>1189634.3508792897</v>
      </c>
      <c r="J77" s="15">
        <v>135416.16140000001</v>
      </c>
      <c r="K77" s="15">
        <v>59.77058823529412</v>
      </c>
      <c r="L77" s="15">
        <v>9.3107774582996896</v>
      </c>
      <c r="M77" s="15">
        <v>6.8535024052193991</v>
      </c>
      <c r="N77" s="15">
        <v>3013.6173496743208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966399.42232967389</v>
      </c>
      <c r="J78" s="15">
        <v>120125.8052</v>
      </c>
      <c r="K78" s="15">
        <v>9.5716577540106957</v>
      </c>
      <c r="L78" s="15">
        <v>11.315215488796184</v>
      </c>
      <c r="M78" s="15">
        <v>12.052532008655596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966399.42232967389</v>
      </c>
      <c r="J79" s="15">
        <v>159445.52859999999</v>
      </c>
      <c r="K79" s="15">
        <v>9.5716577540106957</v>
      </c>
      <c r="L79" s="15">
        <v>11.315215488796184</v>
      </c>
      <c r="M79" s="15">
        <v>12.052532008655596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851045.57283585251</v>
      </c>
      <c r="J80" s="15">
        <v>145277.79319999999</v>
      </c>
      <c r="K80" s="15">
        <v>6.6844919786096257</v>
      </c>
      <c r="L80" s="15">
        <v>10.333710339177184</v>
      </c>
      <c r="M80" s="15">
        <v>10.754491914893794</v>
      </c>
      <c r="N80" s="15">
        <v>5603.586288415795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2580653.3216055431</v>
      </c>
      <c r="I81" s="15">
        <v>851045.57283585251</v>
      </c>
      <c r="J81" s="15">
        <v>176841.96369999999</v>
      </c>
      <c r="K81" s="15">
        <v>6.6844919786096257</v>
      </c>
      <c r="L81" s="15">
        <v>10.333710339177184</v>
      </c>
      <c r="M81" s="15">
        <v>10.754491914893794</v>
      </c>
      <c r="N81" s="15">
        <v>5603.586288415795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2517854.2035832745</v>
      </c>
      <c r="I82" s="15">
        <v>680658.01552518562</v>
      </c>
      <c r="J82" s="15">
        <v>127001.217</v>
      </c>
      <c r="K82" s="15">
        <v>16.454545454545453</v>
      </c>
      <c r="L82" s="15">
        <v>7.7156041328526079</v>
      </c>
      <c r="M82" s="15">
        <v>5.3975997942764247</v>
      </c>
      <c r="N82" s="15">
        <v>3013.6173496743208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718644.11617602117</v>
      </c>
      <c r="I83" s="15">
        <v>545396.10301346087</v>
      </c>
      <c r="J83" s="15">
        <v>113696.3812</v>
      </c>
      <c r="K83" s="15">
        <v>4.0106951871657754</v>
      </c>
      <c r="L83" s="15">
        <v>11.020983338943164</v>
      </c>
      <c r="M83" s="15">
        <v>1.514408492105741</v>
      </c>
      <c r="N83" s="15">
        <v>845.53280721987937</v>
      </c>
    </row>
    <row r="84" spans="2:29" s="15" customFormat="1" x14ac:dyDescent="0.25">
      <c r="N84" s="15">
        <f>SUM(N4:N83)</f>
        <v>241141.49441707885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'29 buques 18,7 kn 30000 charter'!P98</f>
        <v>Tiempo C/D</v>
      </c>
      <c r="Q86" s="15" t="str">
        <f>'29 buques 18,7 kn 30000 charter'!Q98</f>
        <v>Tiempo total</v>
      </c>
      <c r="R86" s="15" t="str">
        <f>'29 buques 18,7 kn 30000 charter'!R98</f>
        <v>TEUs/buque</v>
      </c>
      <c r="S86" s="15" t="str">
        <f>'29 buques 18,7 kn 30000 charter'!S98</f>
        <v>Coste variable</v>
      </c>
      <c r="T86" s="15" t="str">
        <f>'29 buques 18,7 kn 30000 charter'!T98</f>
        <v>Coste fijo</v>
      </c>
      <c r="U86" s="15" t="str">
        <f>'29 buques 18,7 kn 30000 charter'!U98</f>
        <v>Coste Total</v>
      </c>
      <c r="V86" s="15" t="str">
        <f>'29 buques 18,7 kn 30000 charter'!V98</f>
        <v>Nodo inicial</v>
      </c>
      <c r="W86" s="15" t="str">
        <f>'29 buques 18,7 kn 30000 charter'!W98</f>
        <v>Puerto O</v>
      </c>
      <c r="X86" s="15" t="str">
        <f>'29 buques 18,7 kn 30000 charter'!X98</f>
        <v>Nodo final</v>
      </c>
      <c r="Y86" s="15" t="str">
        <f>'29 buques 18,7 kn 30000 charter'!Y98</f>
        <v>Puerto D</v>
      </c>
    </row>
    <row r="87" spans="2:29" s="15" customFormat="1" x14ac:dyDescent="0.25">
      <c r="B87" s="15" t="str">
        <f>VLOOKUP(F87,NUTS_Europa!$A$2:$C$81,2,FALSE)</f>
        <v>ES61</v>
      </c>
      <c r="C87" s="15">
        <f>VLOOKUP(F87,NUTS_Europa!$A$2:$C$81,3,FALSE)</f>
        <v>61</v>
      </c>
      <c r="D87" s="15" t="str">
        <f>VLOOKUP(G87,NUTS_Europa!$A$2:$C$81,2,FALSE)</f>
        <v>FRI1</v>
      </c>
      <c r="E87" s="15">
        <f>VLOOKUP(G87,NUTS_Europa!$A$2:$C$81,3,FALSE)</f>
        <v>283</v>
      </c>
      <c r="F87" s="15">
        <v>17</v>
      </c>
      <c r="G87" s="15">
        <v>24</v>
      </c>
      <c r="H87" s="15">
        <v>1530306.0302297978</v>
      </c>
      <c r="I87" s="15">
        <v>889551.61402444472</v>
      </c>
      <c r="J87" s="15">
        <f>I87/27</f>
        <v>32946.356074979434</v>
      </c>
      <c r="K87" s="15">
        <v>163029.68049999999</v>
      </c>
      <c r="L87" s="15">
        <v>54.862032085561502</v>
      </c>
      <c r="M87" s="15">
        <v>12.867136539324198</v>
      </c>
      <c r="N87" s="15">
        <v>4.3770920562720246</v>
      </c>
      <c r="O87" s="17">
        <v>2344.8291721377705</v>
      </c>
      <c r="P87" s="15">
        <f t="shared" ref="P87:P95" si="1">N87*(R87/O87)</f>
        <v>1.3514906272902469</v>
      </c>
      <c r="Q87" s="15">
        <f>P87+M87+L87</f>
        <v>69.080659252175948</v>
      </c>
      <c r="R87" s="15">
        <v>724</v>
      </c>
      <c r="S87" s="15">
        <f>H87*(R87/O87)</f>
        <v>472504.1717543407</v>
      </c>
      <c r="T87" s="15">
        <f>2*J87</f>
        <v>65892.712149958868</v>
      </c>
      <c r="U87" s="15">
        <f>T87+S87</f>
        <v>538396.88390429958</v>
      </c>
      <c r="V87" s="15" t="str">
        <f>VLOOKUP(B87,NUTS_Europa!$B$2:$F$41,5,FALSE)</f>
        <v>Andalucía</v>
      </c>
      <c r="W87" s="15" t="str">
        <f>VLOOKUP(C87,Puertos!$N$3:$O$27,2,FALSE)</f>
        <v>Algeciras</v>
      </c>
      <c r="X87" s="15" t="str">
        <f>VLOOKUP(D87,NUTS_Europa!$B$2:$F$41,5,FALSE)</f>
        <v>Aquitaine</v>
      </c>
      <c r="Y87" s="15" t="str">
        <f>VLOOKUP(E87,Puertos!$N$3:$O$27,2,FALSE)</f>
        <v>La Rochelle</v>
      </c>
      <c r="Z87" s="15">
        <f>Q87/24</f>
        <v>2.8783608021739977</v>
      </c>
      <c r="AA87" s="15">
        <f>SUM(Q87:Q90)</f>
        <v>301.40904667506925</v>
      </c>
      <c r="AB87" s="15">
        <f>AA87/24</f>
        <v>12.558710278127885</v>
      </c>
      <c r="AC87" s="15">
        <f>AB87/7</f>
        <v>1.7941014683039835</v>
      </c>
    </row>
    <row r="88" spans="2:29" s="15" customFormat="1" x14ac:dyDescent="0.25">
      <c r="B88" s="15" t="str">
        <f>VLOOKUP(G88,NUTS_Europa!$A$2:$C$81,2,FALSE)</f>
        <v>FRI1</v>
      </c>
      <c r="C88" s="15">
        <f>VLOOKUP(G88,NUTS_Europa!$A$2:$C$81,3,FALSE)</f>
        <v>283</v>
      </c>
      <c r="D88" s="15" t="str">
        <f>VLOOKUP(F88,NUTS_Europa!$A$2:$C$81,2,FALSE)</f>
        <v>ES62</v>
      </c>
      <c r="E88" s="15">
        <f>VLOOKUP(F88,NUTS_Europa!$A$2:$C$81,3,FALSE)</f>
        <v>1064</v>
      </c>
      <c r="F88" s="15">
        <v>18</v>
      </c>
      <c r="G88" s="15">
        <v>24</v>
      </c>
      <c r="H88" s="15">
        <v>1466130.5444022319</v>
      </c>
      <c r="I88" s="15">
        <v>1043075.1925553571</v>
      </c>
      <c r="J88" s="15">
        <f t="shared" ref="J88:J115" si="2">I88/27</f>
        <v>38632.414539087302</v>
      </c>
      <c r="K88" s="15">
        <v>199597.76430000001</v>
      </c>
      <c r="L88" s="15">
        <v>75.969304812834224</v>
      </c>
      <c r="M88" s="15">
        <v>9.9000998214284035</v>
      </c>
      <c r="N88" s="15">
        <v>4.6892156954576363</v>
      </c>
      <c r="O88" s="17">
        <v>2344.8291721377705</v>
      </c>
      <c r="P88" s="15">
        <f t="shared" si="1"/>
        <v>1.4478633257603706</v>
      </c>
      <c r="Q88" s="15">
        <f t="shared" ref="Q88:Q115" si="3">P88+M88+L88</f>
        <v>87.317267960023003</v>
      </c>
      <c r="R88" s="15">
        <v>724</v>
      </c>
      <c r="S88" s="15">
        <f t="shared" ref="S88:S115" si="4">H88*(R88/O88)</f>
        <v>452689.06014994287</v>
      </c>
      <c r="T88" s="15">
        <f t="shared" ref="T88:T97" si="5">2*J88</f>
        <v>77264.829078174604</v>
      </c>
      <c r="U88" s="15">
        <f t="shared" ref="U88:U115" si="6">T88+S88</f>
        <v>529953.88922811742</v>
      </c>
      <c r="V88" s="15" t="str">
        <f>VLOOKUP(B88,NUTS_Europa!$B$2:$F$41,5,FALSE)</f>
        <v>Aquitaine</v>
      </c>
      <c r="W88" s="15" t="str">
        <f>VLOOKUP(C88,Puertos!$N$3:$O$27,2,FALSE)</f>
        <v>La Rochelle</v>
      </c>
      <c r="X88" s="15" t="str">
        <f>VLOOKUP(D88,NUTS_Europa!$B$2:$F$41,5,FALSE)</f>
        <v>Región de Murcia</v>
      </c>
      <c r="Y88" s="15" t="str">
        <f>VLOOKUP(E88,Puertos!$N$3:$O$27,2,FALSE)</f>
        <v>Valencia</v>
      </c>
      <c r="Z88" s="15">
        <f t="shared" ref="Z88:Z115" si="7">Q88/24</f>
        <v>3.6382194983342919</v>
      </c>
    </row>
    <row r="89" spans="2:29" s="15" customFormat="1" x14ac:dyDescent="0.25">
      <c r="B89" s="15" t="str">
        <f>VLOOKUP(F89,NUTS_Europa!$A$2:$C$81,2,FALSE)</f>
        <v>ES62</v>
      </c>
      <c r="C89" s="15">
        <f>VLOOKUP(F89,NUTS_Europa!$A$2:$C$81,3,FALSE)</f>
        <v>1064</v>
      </c>
      <c r="D89" s="15" t="str">
        <f>VLOOKUP(G89,NUTS_Europa!$A$2:$C$81,2,FALSE)</f>
        <v>FRG0</v>
      </c>
      <c r="E89" s="15">
        <f>VLOOKUP(G89,NUTS_Europa!$A$2:$C$81,3,FALSE)</f>
        <v>282</v>
      </c>
      <c r="F89" s="15">
        <v>18</v>
      </c>
      <c r="G89" s="15">
        <v>22</v>
      </c>
      <c r="H89" s="15">
        <v>526383.48399062979</v>
      </c>
      <c r="I89" s="15">
        <v>1019049.4024230187</v>
      </c>
      <c r="J89" s="15">
        <f t="shared" si="2"/>
        <v>37742.570460111805</v>
      </c>
      <c r="K89" s="15">
        <v>135416.16140000001</v>
      </c>
      <c r="L89" s="15">
        <v>67.220267379679143</v>
      </c>
      <c r="M89" s="15">
        <v>7.8375426047124446</v>
      </c>
      <c r="N89" s="15">
        <v>1.9209400197201019</v>
      </c>
      <c r="O89" s="17">
        <v>844.67442029400002</v>
      </c>
      <c r="P89" s="15">
        <f t="shared" si="1"/>
        <v>1.4941349739427781</v>
      </c>
      <c r="Q89" s="15">
        <f t="shared" si="3"/>
        <v>76.55194495833436</v>
      </c>
      <c r="R89" s="15">
        <v>657</v>
      </c>
      <c r="S89" s="15">
        <f t="shared" si="4"/>
        <v>409428.69900271366</v>
      </c>
      <c r="T89" s="15">
        <f t="shared" si="5"/>
        <v>75485.14092022361</v>
      </c>
      <c r="U89" s="15">
        <f t="shared" si="6"/>
        <v>484913.83992293727</v>
      </c>
      <c r="V89" s="15" t="str">
        <f>VLOOKUP(B89,NUTS_Europa!$B$2:$F$41,5,FALSE)</f>
        <v>Región de Murcia</v>
      </c>
      <c r="W89" s="15" t="str">
        <f>VLOOKUP(C89,Puertos!$N$3:$O$27,2,FALSE)</f>
        <v>Valencia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3.1896643732639318</v>
      </c>
    </row>
    <row r="90" spans="2:29" s="15" customFormat="1" x14ac:dyDescent="0.25">
      <c r="B90" s="15" t="str">
        <f>VLOOKUP(G90,NUTS_Europa!$A$2:$C$81,2,FALSE)</f>
        <v>FRG0</v>
      </c>
      <c r="C90" s="15">
        <f>VLOOKUP(G90,NUTS_Europa!$A$2:$C$81,3,FALSE)</f>
        <v>282</v>
      </c>
      <c r="D90" s="15" t="str">
        <f>VLOOKUP(F90,NUTS_Europa!$A$2:$C$81,2,FALSE)</f>
        <v>ES61</v>
      </c>
      <c r="E90" s="15">
        <f>VLOOKUP(F90,NUTS_Europa!$A$2:$C$81,3,FALSE)</f>
        <v>61</v>
      </c>
      <c r="F90" s="15">
        <v>17</v>
      </c>
      <c r="G90" s="15">
        <v>22</v>
      </c>
      <c r="H90" s="15">
        <v>549424.54674912535</v>
      </c>
      <c r="I90" s="15">
        <v>929758.94341238216</v>
      </c>
      <c r="J90" s="15">
        <f t="shared" si="2"/>
        <v>34435.516422680819</v>
      </c>
      <c r="K90" s="15">
        <v>115262.5922</v>
      </c>
      <c r="L90" s="15">
        <v>56.247914438502676</v>
      </c>
      <c r="M90" s="15">
        <v>10.804579322608237</v>
      </c>
      <c r="N90" s="15">
        <v>1.8085041727416211</v>
      </c>
      <c r="O90" s="17">
        <v>844.67442029400002</v>
      </c>
      <c r="P90" s="15">
        <f t="shared" si="1"/>
        <v>1.4066807434250004</v>
      </c>
      <c r="Q90" s="15">
        <f t="shared" si="3"/>
        <v>68.459174504535909</v>
      </c>
      <c r="R90" s="15">
        <v>657</v>
      </c>
      <c r="S90" s="15">
        <f t="shared" si="4"/>
        <v>427350.37138751562</v>
      </c>
      <c r="T90" s="15">
        <f t="shared" si="5"/>
        <v>68871.032845361638</v>
      </c>
      <c r="U90" s="15">
        <f t="shared" si="6"/>
        <v>496221.40423287725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Andalucía</v>
      </c>
      <c r="Y90" s="15" t="str">
        <f>VLOOKUP(E90,Puertos!$N$3:$O$27,2,FALSE)</f>
        <v>Algeciras</v>
      </c>
      <c r="Z90" s="15">
        <f t="shared" si="7"/>
        <v>2.8524656043556629</v>
      </c>
    </row>
    <row r="91" spans="2:29" s="15" customFormat="1" x14ac:dyDescent="0.25">
      <c r="O91" s="17"/>
    </row>
    <row r="92" spans="2:29" s="15" customFormat="1" x14ac:dyDescent="0.25">
      <c r="B92" s="15" t="s">
        <v>160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P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  <c r="P93" s="15" t="str">
        <f t="shared" si="9"/>
        <v>Tiempo C/D</v>
      </c>
      <c r="Q93" s="15" t="str">
        <f t="shared" ref="Q93:Y93" si="10">Q86</f>
        <v>Tiempo total</v>
      </c>
      <c r="R93" s="15" t="str">
        <f t="shared" si="10"/>
        <v>TEUs/buque</v>
      </c>
      <c r="S93" s="15" t="str">
        <f t="shared" si="10"/>
        <v>Coste variable</v>
      </c>
      <c r="T93" s="15" t="str">
        <f t="shared" si="10"/>
        <v>Coste fijo</v>
      </c>
      <c r="U93" s="15" t="str">
        <f t="shared" si="10"/>
        <v>Coste Total</v>
      </c>
      <c r="V93" s="15" t="str">
        <f t="shared" si="10"/>
        <v>Nodo inicial</v>
      </c>
      <c r="W93" s="15" t="str">
        <f t="shared" si="10"/>
        <v>Puerto O</v>
      </c>
      <c r="X93" s="15" t="str">
        <f t="shared" si="10"/>
        <v>Nodo final</v>
      </c>
      <c r="Y93" s="15" t="str">
        <f t="shared" si="10"/>
        <v>Puerto D</v>
      </c>
    </row>
    <row r="94" spans="2:29" s="15" customFormat="1" x14ac:dyDescent="0.25">
      <c r="B94" s="15" t="str">
        <f>VLOOKUP(F94,NUTS_Europa!$A$2:$C$81,2,FALSE)</f>
        <v>DE80</v>
      </c>
      <c r="C94" s="15">
        <f>VLOOKUP(F94,NUTS_Europa!$A$2:$C$81,3,FALSE)</f>
        <v>1069</v>
      </c>
      <c r="D94" s="15" t="str">
        <f>VLOOKUP(G94,NUTS_Europa!$A$2:$C$81,2,FALSE)</f>
        <v>ES11</v>
      </c>
      <c r="E94" s="15">
        <f>VLOOKUP(G94,NUTS_Europa!$A$2:$C$81,3,FALSE)</f>
        <v>288</v>
      </c>
      <c r="F94" s="15">
        <v>6</v>
      </c>
      <c r="G94" s="15">
        <v>11</v>
      </c>
      <c r="H94" s="15">
        <v>475768.84474190051</v>
      </c>
      <c r="I94" s="15">
        <v>1148629.4674593781</v>
      </c>
      <c r="J94" s="15">
        <f t="shared" si="2"/>
        <v>42541.832128125112</v>
      </c>
      <c r="K94" s="15">
        <v>142841.86170000001</v>
      </c>
      <c r="L94" s="15">
        <v>61.965240641711233</v>
      </c>
      <c r="M94" s="15">
        <v>12.115408236220208</v>
      </c>
      <c r="N94" s="15">
        <v>1.73263299422484</v>
      </c>
      <c r="O94" s="17">
        <v>900.45194714114655</v>
      </c>
      <c r="P94" s="15">
        <f t="shared" si="1"/>
        <v>1.3700172405698767</v>
      </c>
      <c r="Q94" s="15">
        <f t="shared" si="3"/>
        <v>75.450666118501317</v>
      </c>
      <c r="R94" s="15">
        <v>712</v>
      </c>
      <c r="S94" s="15">
        <f t="shared" si="4"/>
        <v>376197.10694360267</v>
      </c>
      <c r="T94" s="15">
        <f t="shared" si="5"/>
        <v>85083.664256250224</v>
      </c>
      <c r="U94" s="15">
        <f t="shared" si="6"/>
        <v>461280.77119985293</v>
      </c>
      <c r="V94" s="15" t="str">
        <f>VLOOKUP(B94,NUTS_Europa!$B$2:$F$41,5,FALSE)</f>
        <v>Mecklenburg-Vorpommern</v>
      </c>
      <c r="W94" s="15" t="str">
        <f>VLOOKUP(C94,Puertos!$N$3:$O$27,2,FALSE)</f>
        <v>Hamburgo</v>
      </c>
      <c r="X94" s="15" t="str">
        <f>VLOOKUP(D94,NUTS_Europa!$B$2:$F$41,5,FALSE)</f>
        <v>Galicia</v>
      </c>
      <c r="Y94" s="15" t="str">
        <f>VLOOKUP(E94,Puertos!$N$3:$O$27,2,FALSE)</f>
        <v>Vigo</v>
      </c>
      <c r="Z94" s="15">
        <f t="shared" si="7"/>
        <v>3.1437777549375547</v>
      </c>
      <c r="AA94" s="15">
        <f>SUM(Q94:Q97)</f>
        <v>260.85317827446835</v>
      </c>
      <c r="AB94" s="15">
        <f>AA94/24</f>
        <v>10.868882428102848</v>
      </c>
      <c r="AC94" s="15">
        <f>AB94/7</f>
        <v>1.5526974897289783</v>
      </c>
    </row>
    <row r="95" spans="2:29" s="15" customFormat="1" x14ac:dyDescent="0.25">
      <c r="B95" s="15" t="str">
        <f>VLOOKUP(G95,NUTS_Europa!$A$2:$C$81,2,FALSE)</f>
        <v>ES11</v>
      </c>
      <c r="C95" s="15">
        <f>VLOOKUP(G95,NUTS_Europa!$A$2:$C$81,3,FALSE)</f>
        <v>288</v>
      </c>
      <c r="D95" s="15" t="str">
        <f>VLOOKUP(F95,NUTS_Europa!$A$2:$C$81,2,FALSE)</f>
        <v>DEA1</v>
      </c>
      <c r="E95" s="15">
        <f>VLOOKUP(F95,NUTS_Europa!$A$2:$C$81,3,FALSE)</f>
        <v>253</v>
      </c>
      <c r="F95" s="15">
        <v>9</v>
      </c>
      <c r="G95" s="15">
        <v>11</v>
      </c>
      <c r="H95" s="15">
        <v>494703.4416152545</v>
      </c>
      <c r="I95" s="15">
        <v>1093343.0502330936</v>
      </c>
      <c r="J95" s="15">
        <f t="shared" si="2"/>
        <v>40494.187045670129</v>
      </c>
      <c r="K95" s="15">
        <v>142392.87169999999</v>
      </c>
      <c r="L95" s="15">
        <v>47.441176470588239</v>
      </c>
      <c r="M95" s="15">
        <v>13.401519519983896</v>
      </c>
      <c r="N95" s="15">
        <v>2.047788046542558</v>
      </c>
      <c r="O95" s="17">
        <v>900.45194714114655</v>
      </c>
      <c r="P95" s="15">
        <f t="shared" si="1"/>
        <v>1.6192147662819754</v>
      </c>
      <c r="Q95" s="15">
        <f t="shared" si="3"/>
        <v>62.46191075685411</v>
      </c>
      <c r="R95" s="15">
        <v>712</v>
      </c>
      <c r="S95" s="15">
        <f t="shared" si="4"/>
        <v>391168.95859724213</v>
      </c>
      <c r="T95" s="15">
        <f t="shared" si="5"/>
        <v>80988.374091340258</v>
      </c>
      <c r="U95" s="15">
        <f t="shared" si="6"/>
        <v>472157.33268858236</v>
      </c>
      <c r="V95" s="15" t="str">
        <f>VLOOKUP(B95,NUTS_Europa!$B$2:$F$41,5,FALSE)</f>
        <v>Galicia</v>
      </c>
      <c r="W95" s="15" t="str">
        <f>VLOOKUP(C95,Puertos!$N$3:$O$27,2,FALSE)</f>
        <v>Vigo</v>
      </c>
      <c r="X95" s="15" t="str">
        <f>VLOOKUP(D95,NUTS_Europa!$B$2:$F$41,5,FALSE)</f>
        <v>Düsseldorf</v>
      </c>
      <c r="Y95" s="15" t="str">
        <f>VLOOKUP(E95,Puertos!$N$3:$O$27,2,FALSE)</f>
        <v>Amberes</v>
      </c>
      <c r="Z95" s="15">
        <f t="shared" si="7"/>
        <v>2.6025796148689211</v>
      </c>
    </row>
    <row r="96" spans="2:29" s="15" customFormat="1" x14ac:dyDescent="0.25">
      <c r="B96" s="15" t="str">
        <f>VLOOKUP(F96,NUTS_Europa!$A$2:$C$81,2,FALSE)</f>
        <v>DEA1</v>
      </c>
      <c r="C96" s="15">
        <f>VLOOKUP(F96,NUTS_Europa!$A$2:$C$81,3,FALSE)</f>
        <v>253</v>
      </c>
      <c r="D96" s="15" t="str">
        <f>VLOOKUP(G96,NUTS_Europa!$A$2:$C$81,2,FALSE)</f>
        <v>ES21</v>
      </c>
      <c r="E96" s="15">
        <f>VLOOKUP(G96,NUTS_Europa!$A$2:$C$81,3,FALSE)</f>
        <v>163</v>
      </c>
      <c r="F96" s="15">
        <v>9</v>
      </c>
      <c r="G96" s="15">
        <v>14</v>
      </c>
      <c r="H96" s="15">
        <v>1422070.2430756898</v>
      </c>
      <c r="I96" s="15">
        <v>981136.92319460958</v>
      </c>
      <c r="J96" s="15">
        <f t="shared" si="2"/>
        <v>36338.404562763317</v>
      </c>
      <c r="K96" s="15">
        <v>120437.3524</v>
      </c>
      <c r="L96" s="15">
        <v>41.492513368983957</v>
      </c>
      <c r="M96" s="15">
        <v>11.571168739421408</v>
      </c>
      <c r="N96" s="15">
        <v>7.5897043603924033</v>
      </c>
      <c r="O96" s="17">
        <v>2892.2254085751483</v>
      </c>
      <c r="P96" s="15">
        <f>N96*(R96/O96)</f>
        <v>1.8999023868029632</v>
      </c>
      <c r="Q96" s="15">
        <f t="shared" si="3"/>
        <v>54.96358449520833</v>
      </c>
      <c r="R96" s="15">
        <v>724</v>
      </c>
      <c r="S96" s="15">
        <f t="shared" si="4"/>
        <v>355981.54035097157</v>
      </c>
      <c r="T96" s="15">
        <f t="shared" si="5"/>
        <v>72676.809125526634</v>
      </c>
      <c r="U96" s="15">
        <f t="shared" si="6"/>
        <v>428658.3494764982</v>
      </c>
      <c r="V96" s="15" t="str">
        <f>VLOOKUP(B96,NUTS_Europa!$B$2:$F$41,5,FALSE)</f>
        <v>Düsseldorf</v>
      </c>
      <c r="W96" s="15" t="str">
        <f>VLOOKUP(C96,Puertos!$N$3:$O$27,2,FALSE)</f>
        <v>Amberes</v>
      </c>
      <c r="X96" s="15" t="str">
        <f>VLOOKUP(D96,NUTS_Europa!$B$2:$F$41,5,FALSE)</f>
        <v>País Vasco</v>
      </c>
      <c r="Y96" s="15" t="str">
        <f>VLOOKUP(E96,Puertos!$N$3:$O$27,2,FALSE)</f>
        <v>Bilbao</v>
      </c>
      <c r="Z96" s="15">
        <f t="shared" si="7"/>
        <v>2.2901493539670139</v>
      </c>
    </row>
    <row r="97" spans="2:29" s="15" customFormat="1" x14ac:dyDescent="0.25">
      <c r="B97" s="15" t="str">
        <f>VLOOKUP(G98,NUTS_Europa!$A$2:$C$81,2,FALSE)</f>
        <v>ES13</v>
      </c>
      <c r="C97" s="15">
        <f>VLOOKUP(G98,NUTS_Europa!$A$2:$C$81,3,FALSE)</f>
        <v>163</v>
      </c>
      <c r="D97" s="15" t="str">
        <f>VLOOKUP(F98,NUTS_Europa!$A$2:$C$81,2,FALSE)</f>
        <v>DEF0</v>
      </c>
      <c r="E97" s="15">
        <f>VLOOKUP(F98,NUTS_Europa!$A$2:$C$81,3,FALSE)</f>
        <v>1069</v>
      </c>
      <c r="F97" s="15">
        <v>10</v>
      </c>
      <c r="G97" s="15">
        <v>14</v>
      </c>
      <c r="H97" s="15">
        <v>832984.3505259027</v>
      </c>
      <c r="I97" s="15">
        <v>1042614.6785011408</v>
      </c>
      <c r="J97" s="15">
        <f t="shared" si="2"/>
        <v>38615.358463005214</v>
      </c>
      <c r="K97" s="15">
        <v>199058.85829999999</v>
      </c>
      <c r="L97" s="15">
        <v>56.045454545454547</v>
      </c>
      <c r="M97" s="15">
        <v>10.28505745565772</v>
      </c>
      <c r="N97" s="15">
        <v>6.5774355182314608</v>
      </c>
      <c r="O97" s="17">
        <v>2892.2254085751483</v>
      </c>
      <c r="P97" s="15">
        <f t="shared" ref="P97:P115" si="11">N97*(R97/O97)</f>
        <v>1.646504902792346</v>
      </c>
      <c r="Q97" s="15">
        <f t="shared" si="3"/>
        <v>67.977016903904612</v>
      </c>
      <c r="R97" s="15">
        <v>724</v>
      </c>
      <c r="S97" s="15">
        <f t="shared" si="4"/>
        <v>208517.86585951495</v>
      </c>
      <c r="T97" s="15">
        <f t="shared" si="5"/>
        <v>77230.716926010427</v>
      </c>
      <c r="U97" s="15">
        <f t="shared" si="6"/>
        <v>285748.58278552536</v>
      </c>
      <c r="V97" s="15" t="str">
        <f>VLOOKUP(B97,NUTS_Europa!$B$2:$F$41,5,FALSE)</f>
        <v>Cantabria</v>
      </c>
      <c r="W97" s="15" t="str">
        <f>VLOOKUP(C97,Puertos!$N$3:$O$27,2,FALSE)</f>
        <v>Bilbao</v>
      </c>
      <c r="X97" s="15" t="str">
        <f>VLOOKUP(D97,NUTS_Europa!$B$2:$F$41,5,FALSE)</f>
        <v>Schleswig-Holstein</v>
      </c>
      <c r="Y97" s="15" t="str">
        <f>VLOOKUP(E97,Puertos!$N$3:$O$27,2,FALSE)</f>
        <v>Hamburgo</v>
      </c>
      <c r="Z97" s="15">
        <f t="shared" si="7"/>
        <v>2.8323757043293587</v>
      </c>
    </row>
    <row r="98" spans="2:29" s="15" customFormat="1" x14ac:dyDescent="0.25">
      <c r="B98" s="15" t="str">
        <f>VLOOKUP(F97,NUTS_Europa!$A$2:$C$81,2,FALSE)</f>
        <v>DEF0</v>
      </c>
      <c r="C98" s="15">
        <f>VLOOKUP(F97,NUTS_Europa!$A$2:$C$81,3,FALSE)</f>
        <v>1069</v>
      </c>
      <c r="D98" s="15" t="str">
        <f>VLOOKUP(G97,NUTS_Europa!$A$2:$C$81,2,FALSE)</f>
        <v>ES21</v>
      </c>
      <c r="E98" s="15">
        <f>VLOOKUP(G97,NUTS_Europa!$A$2:$C$81,3,FALSE)</f>
        <v>163</v>
      </c>
      <c r="F98" s="15">
        <v>10</v>
      </c>
      <c r="G98" s="15">
        <v>13</v>
      </c>
      <c r="H98" s="15">
        <v>1003111.9903992735</v>
      </c>
      <c r="I98" s="15">
        <v>1042614.6785011408</v>
      </c>
      <c r="J98" s="15">
        <f t="shared" si="2"/>
        <v>38615.358463005214</v>
      </c>
      <c r="K98" s="15">
        <v>163171.4883</v>
      </c>
      <c r="L98" s="15">
        <v>56.045454545454547</v>
      </c>
      <c r="M98" s="15">
        <v>10.28505745565772</v>
      </c>
      <c r="N98" s="15">
        <v>6.5774355182314608</v>
      </c>
      <c r="O98" s="17">
        <v>2892.2254085751483</v>
      </c>
      <c r="P98" s="15">
        <f t="shared" si="11"/>
        <v>1.646504902792346</v>
      </c>
      <c r="Q98" s="15">
        <f t="shared" si="3"/>
        <v>67.977016903904612</v>
      </c>
      <c r="R98" s="15">
        <v>724</v>
      </c>
      <c r="S98" s="15">
        <f t="shared" si="4"/>
        <v>251105.28345951493</v>
      </c>
      <c r="U98" s="15">
        <f t="shared" si="6"/>
        <v>251105.28345951493</v>
      </c>
      <c r="V98" s="15" t="str">
        <f>VLOOKUP(B98,NUTS_Europa!$B$2:$F$41,5,FALSE)</f>
        <v>Schleswig-Holstein</v>
      </c>
      <c r="W98" s="15" t="str">
        <f>VLOOKUP(C98,Puertos!$N$3:$O$27,2,FALSE)</f>
        <v>Hamburgo</v>
      </c>
      <c r="X98" s="15" t="str">
        <f>VLOOKUP(D98,NUTS_Europa!$B$2:$F$41,5,FALSE)</f>
        <v>País Vasco</v>
      </c>
      <c r="Y98" s="15" t="str">
        <f>VLOOKUP(E98,Puertos!$N$3:$O$27,2,FALSE)</f>
        <v>Bilbao</v>
      </c>
      <c r="Z98" s="15">
        <f t="shared" si="7"/>
        <v>2.8323757043293587</v>
      </c>
    </row>
    <row r="99" spans="2:29" s="15" customFormat="1" x14ac:dyDescent="0.25">
      <c r="B99" s="15" t="str">
        <f>VLOOKUP(G99,NUTS_Europa!$A$2:$C$81,2,FALSE)</f>
        <v>ES13</v>
      </c>
      <c r="C99" s="15">
        <f>VLOOKUP(G99,NUTS_Europa!$A$2:$C$81,3,FALSE)</f>
        <v>163</v>
      </c>
      <c r="D99" s="15" t="str">
        <f>VLOOKUP(F99,NUTS_Europa!$A$2:$C$81,2,FALSE)</f>
        <v>DE80</v>
      </c>
      <c r="E99" s="15">
        <f>VLOOKUP(F99,NUTS_Europa!$A$2:$C$81,3,FALSE)</f>
        <v>1069</v>
      </c>
      <c r="F99" s="15">
        <v>6</v>
      </c>
      <c r="G99" s="15">
        <v>13</v>
      </c>
      <c r="H99" s="15">
        <v>1535140.6141997033</v>
      </c>
      <c r="I99" s="15">
        <v>1042614.6785011408</v>
      </c>
      <c r="J99" s="15">
        <f t="shared" si="2"/>
        <v>38615.358463005214</v>
      </c>
      <c r="K99" s="15">
        <v>135416.16140000001</v>
      </c>
      <c r="L99" s="15">
        <v>56.045454545454547</v>
      </c>
      <c r="M99" s="15">
        <v>10.28505745565772</v>
      </c>
      <c r="N99" s="15">
        <v>6.5774355182314608</v>
      </c>
      <c r="O99" s="17">
        <v>2892.2254085751483</v>
      </c>
      <c r="P99" s="15">
        <f t="shared" si="11"/>
        <v>1.646504902792346</v>
      </c>
      <c r="Q99" s="15">
        <f t="shared" si="3"/>
        <v>67.977016903904612</v>
      </c>
      <c r="R99" s="15">
        <v>724</v>
      </c>
      <c r="S99" s="15">
        <f t="shared" si="4"/>
        <v>384286.02465951495</v>
      </c>
      <c r="U99" s="15">
        <f t="shared" si="6"/>
        <v>384286.02465951495</v>
      </c>
      <c r="V99" s="15" t="str">
        <f>VLOOKUP(B99,NUTS_Europa!$B$2:$F$41,5,FALSE)</f>
        <v>Cantabria</v>
      </c>
      <c r="W99" s="15" t="str">
        <f>VLOOKUP(C99,Puertos!$N$3:$O$27,2,FALSE)</f>
        <v>Bilbao</v>
      </c>
      <c r="X99" s="15" t="str">
        <f>VLOOKUP(D99,NUTS_Europa!$B$2:$F$41,5,FALSE)</f>
        <v>Mecklenburg-Vorpommern</v>
      </c>
      <c r="Y99" s="15" t="str">
        <f>VLOOKUP(E99,Puertos!$N$3:$O$27,2,FALSE)</f>
        <v>Hamburgo</v>
      </c>
      <c r="Z99" s="15">
        <f t="shared" si="7"/>
        <v>2.8323757043293587</v>
      </c>
    </row>
    <row r="100" spans="2:29" s="15" customFormat="1" x14ac:dyDescent="0.25">
      <c r="O100" s="17"/>
    </row>
    <row r="101" spans="2:29" s="15" customFormat="1" x14ac:dyDescent="0.25">
      <c r="B101" s="15" t="s">
        <v>161</v>
      </c>
      <c r="O101" s="17"/>
    </row>
    <row r="102" spans="2:29" s="15" customFormat="1" x14ac:dyDescent="0.25">
      <c r="B102" s="15" t="str">
        <f>B93</f>
        <v>nodo inicial</v>
      </c>
      <c r="C102" s="15" t="str">
        <f t="shared" ref="C102:I102" si="12">C93</f>
        <v>puerto O</v>
      </c>
      <c r="D102" s="15" t="str">
        <f t="shared" si="12"/>
        <v>nodo final</v>
      </c>
      <c r="E102" s="15" t="str">
        <f t="shared" si="12"/>
        <v>puerto D</v>
      </c>
      <c r="F102" s="15" t="str">
        <f t="shared" si="12"/>
        <v>Var1</v>
      </c>
      <c r="G102" s="15" t="str">
        <f t="shared" si="12"/>
        <v>Var2</v>
      </c>
      <c r="H102" s="15" t="str">
        <f t="shared" si="12"/>
        <v>Coste variable</v>
      </c>
      <c r="I102" s="15" t="str">
        <f t="shared" si="12"/>
        <v>Coste fijo</v>
      </c>
      <c r="J102" s="15" t="str">
        <f t="shared" ref="J102:P102" si="13">J93</f>
        <v>Coste fijo/buque</v>
      </c>
      <c r="K102" s="15" t="str">
        <f t="shared" si="13"/>
        <v>flow</v>
      </c>
      <c r="L102" s="15" t="str">
        <f t="shared" si="13"/>
        <v>TiempoNav</v>
      </c>
      <c r="M102" s="15" t="str">
        <f t="shared" si="13"/>
        <v>TiempoPort</v>
      </c>
      <c r="N102" s="15" t="str">
        <f t="shared" si="13"/>
        <v>TiempoCD</v>
      </c>
      <c r="O102" s="17" t="str">
        <f t="shared" si="13"/>
        <v>offer</v>
      </c>
      <c r="P102" s="15" t="str">
        <f t="shared" si="13"/>
        <v>Tiempo C/D</v>
      </c>
      <c r="Q102" s="15" t="str">
        <f t="shared" ref="Q102:Y102" si="14">Q93</f>
        <v>Tiempo total</v>
      </c>
      <c r="R102" s="15" t="str">
        <f t="shared" si="14"/>
        <v>TEUs/buque</v>
      </c>
      <c r="S102" s="15" t="str">
        <f t="shared" si="14"/>
        <v>Coste variable</v>
      </c>
      <c r="T102" s="15" t="str">
        <f t="shared" si="14"/>
        <v>Coste fijo</v>
      </c>
      <c r="U102" s="15" t="str">
        <f t="shared" si="14"/>
        <v>Coste Total</v>
      </c>
      <c r="V102" s="15" t="str">
        <f t="shared" si="14"/>
        <v>Nodo inicial</v>
      </c>
      <c r="W102" s="15" t="str">
        <f t="shared" si="14"/>
        <v>Puerto O</v>
      </c>
      <c r="X102" s="15" t="str">
        <f t="shared" si="14"/>
        <v>Nodo final</v>
      </c>
      <c r="Y102" s="15" t="str">
        <f t="shared" si="14"/>
        <v>Puerto D</v>
      </c>
    </row>
    <row r="103" spans="2:29" s="15" customFormat="1" x14ac:dyDescent="0.25">
      <c r="B103" s="15" t="str">
        <f>VLOOKUP(F103,NUTS_Europa!$A$2:$C$81,2,FALSE)</f>
        <v>BE21</v>
      </c>
      <c r="C103" s="15">
        <f>VLOOKUP(F103,NUTS_Europa!$A$2:$C$81,3,FALSE)</f>
        <v>253</v>
      </c>
      <c r="D103" s="15" t="str">
        <f>VLOOKUP(G103,NUTS_Europa!$A$2:$C$81,2,FALSE)</f>
        <v>BE25</v>
      </c>
      <c r="E103" s="15">
        <f>VLOOKUP(G103,NUTS_Europa!$A$2:$C$81,3,FALSE)</f>
        <v>235</v>
      </c>
      <c r="F103" s="15">
        <v>1</v>
      </c>
      <c r="G103" s="15">
        <v>3</v>
      </c>
      <c r="H103" s="16">
        <v>331711.83056220633</v>
      </c>
      <c r="I103" s="16">
        <v>686221.6924712559</v>
      </c>
      <c r="J103" s="15">
        <f t="shared" si="2"/>
        <v>25415.618239676143</v>
      </c>
      <c r="K103" s="15">
        <v>135416.16140000001</v>
      </c>
      <c r="L103" s="15">
        <v>6.7272727272727275</v>
      </c>
      <c r="M103" s="15">
        <v>11.380227776216422</v>
      </c>
      <c r="N103" s="15">
        <v>4.1615529770673323</v>
      </c>
      <c r="O103" s="17">
        <v>1827.1881585640579</v>
      </c>
      <c r="P103" s="15">
        <f t="shared" si="11"/>
        <v>1.6489622818946916</v>
      </c>
      <c r="Q103" s="15">
        <f t="shared" si="3"/>
        <v>19.756462785383842</v>
      </c>
      <c r="R103" s="15">
        <v>724</v>
      </c>
      <c r="S103" s="15">
        <f t="shared" si="4"/>
        <v>131436.58150443176</v>
      </c>
      <c r="U103" s="15">
        <f t="shared" si="6"/>
        <v>131436.58150443176</v>
      </c>
      <c r="V103" s="15" t="str">
        <f>VLOOKUP(B103,NUTS_Europa!$B$2:$F$41,5,FALSE)</f>
        <v>Prov. Antwerpen</v>
      </c>
      <c r="W103" s="15" t="str">
        <f>VLOOKUP(C103,Puertos!$N$3:$O$27,2,FALSE)</f>
        <v>Amberes</v>
      </c>
      <c r="X103" s="15" t="str">
        <f>VLOOKUP(D103,NUTS_Europa!$B$2:$F$41,5,FALSE)</f>
        <v>Prov. West-Vlaanderen</v>
      </c>
      <c r="Y103" s="15" t="str">
        <f>VLOOKUP(E103,Puertos!$N$3:$O$27,2,FALSE)</f>
        <v>Dunkerque</v>
      </c>
      <c r="Z103" s="15">
        <f t="shared" si="7"/>
        <v>0.82318594939099343</v>
      </c>
    </row>
    <row r="104" spans="2:29" s="15" customFormat="1" x14ac:dyDescent="0.25">
      <c r="B104" s="15" t="str">
        <f>VLOOKUP(G104,NUTS_Europa!$A$2:$C$81,2,FALSE)</f>
        <v>BE25</v>
      </c>
      <c r="C104" s="15">
        <f>VLOOKUP(G104,NUTS_Europa!$A$2:$C$81,3,FALSE)</f>
        <v>235</v>
      </c>
      <c r="D104" s="15" t="str">
        <f>VLOOKUP(F104,NUTS_Europa!$A$2:$C$81,2,FALSE)</f>
        <v>BE23</v>
      </c>
      <c r="E104" s="15">
        <f>VLOOKUP(F104,NUTS_Europa!$A$2:$C$81,3,FALSE)</f>
        <v>253</v>
      </c>
      <c r="F104" s="15">
        <v>2</v>
      </c>
      <c r="G104" s="15">
        <v>3</v>
      </c>
      <c r="H104" s="15">
        <v>413281.16433682299</v>
      </c>
      <c r="I104" s="15">
        <v>686221.6924712559</v>
      </c>
      <c r="J104" s="15">
        <f t="shared" si="2"/>
        <v>25415.618239676143</v>
      </c>
      <c r="K104" s="15">
        <v>135416.16140000001</v>
      </c>
      <c r="L104" s="15">
        <v>6.7272727272727275</v>
      </c>
      <c r="M104" s="15">
        <v>11.380227776216422</v>
      </c>
      <c r="N104" s="15">
        <v>4.1615529770673323</v>
      </c>
      <c r="O104" s="17">
        <v>1827.1881585640579</v>
      </c>
      <c r="P104" s="15">
        <f t="shared" si="11"/>
        <v>1.6489622818946916</v>
      </c>
      <c r="Q104" s="15">
        <f t="shared" si="3"/>
        <v>19.756462785383842</v>
      </c>
      <c r="R104" s="15">
        <v>724</v>
      </c>
      <c r="S104" s="15">
        <f t="shared" si="4"/>
        <v>163757.38950443175</v>
      </c>
      <c r="U104" s="15">
        <f t="shared" si="6"/>
        <v>163757.38950443175</v>
      </c>
      <c r="V104" s="15" t="str">
        <f>VLOOKUP(B104,NUTS_Europa!$B$2:$F$41,5,FALSE)</f>
        <v>Prov. West-Vlaanderen</v>
      </c>
      <c r="W104" s="15" t="str">
        <f>VLOOKUP(C104,Puertos!$N$3:$O$27,2,FALSE)</f>
        <v>Dunkerque</v>
      </c>
      <c r="X104" s="15" t="str">
        <f>VLOOKUP(D104,NUTS_Europa!$B$2:$F$41,5,FALSE)</f>
        <v>Prov. Oost-Vlaanderen</v>
      </c>
      <c r="Y104" s="15" t="str">
        <f>VLOOKUP(E104,Puertos!$N$3:$O$27,2,FALSE)</f>
        <v>Amberes</v>
      </c>
      <c r="Z104" s="15">
        <f t="shared" si="7"/>
        <v>0.82318594939099343</v>
      </c>
    </row>
    <row r="105" spans="2:29" s="15" customFormat="1" x14ac:dyDescent="0.25">
      <c r="B105" s="15" t="str">
        <f>VLOOKUP(F105,NUTS_Europa!$A$2:$C$81,2,FALSE)</f>
        <v>BE23</v>
      </c>
      <c r="C105" s="15">
        <f>VLOOKUP(F105,NUTS_Europa!$A$2:$C$81,3,FALSE)</f>
        <v>253</v>
      </c>
      <c r="D105" s="15" t="str">
        <f>VLOOKUP(G105,NUTS_Europa!$A$2:$C$81,2,FALSE)</f>
        <v>NL32</v>
      </c>
      <c r="E105" s="15">
        <f>VLOOKUP(G105,NUTS_Europa!$A$2:$C$81,3,FALSE)</f>
        <v>218</v>
      </c>
      <c r="F105" s="15">
        <v>2</v>
      </c>
      <c r="G105" s="15">
        <v>32</v>
      </c>
      <c r="H105" s="15">
        <v>737705.10518624703</v>
      </c>
      <c r="I105" s="15">
        <v>966399.42232967389</v>
      </c>
      <c r="J105" s="15">
        <f t="shared" si="2"/>
        <v>35792.571197395329</v>
      </c>
      <c r="K105" s="15">
        <v>198656.2873</v>
      </c>
      <c r="L105" s="15">
        <v>9.5716577540106957</v>
      </c>
      <c r="M105" s="15">
        <v>11.315215488796184</v>
      </c>
      <c r="N105" s="15">
        <v>12.052532008655596</v>
      </c>
      <c r="O105" s="17">
        <v>5603.586288415795</v>
      </c>
      <c r="P105" s="15">
        <f t="shared" si="11"/>
        <v>1.5572229506496298</v>
      </c>
      <c r="Q105" s="15">
        <f t="shared" si="3"/>
        <v>22.44409619345651</v>
      </c>
      <c r="R105" s="15">
        <v>724</v>
      </c>
      <c r="S105" s="15">
        <f t="shared" si="4"/>
        <v>95313.69174397763</v>
      </c>
      <c r="T105" s="15">
        <f>J105</f>
        <v>35792.571197395329</v>
      </c>
      <c r="U105" s="15">
        <f t="shared" si="6"/>
        <v>131106.26294137296</v>
      </c>
      <c r="V105" s="15" t="str">
        <f>VLOOKUP(B105,NUTS_Europa!$B$2:$F$41,5,FALSE)</f>
        <v>Prov. Oost-Vlaanderen</v>
      </c>
      <c r="W105" s="15" t="str">
        <f>VLOOKUP(C105,Puertos!$N$3:$O$27,2,FALSE)</f>
        <v>Amberes</v>
      </c>
      <c r="X105" s="15" t="str">
        <f>VLOOKUP(D105,NUTS_Europa!$B$2:$F$41,5,FALSE)</f>
        <v>Noord-Holland</v>
      </c>
      <c r="Y105" s="15" t="str">
        <f>VLOOKUP(E105,Puertos!$N$3:$O$27,2,FALSE)</f>
        <v>Amsterdam</v>
      </c>
      <c r="Z105" s="15">
        <f t="shared" si="7"/>
        <v>0.9351706747273546</v>
      </c>
      <c r="AA105" s="15">
        <f>SUM(Q105:Q108)</f>
        <v>96.4278485216999</v>
      </c>
      <c r="AB105" s="15">
        <f>AA105/24</f>
        <v>4.0178270217374958</v>
      </c>
      <c r="AC105" s="15">
        <f>AB105/7</f>
        <v>0.57397528881964222</v>
      </c>
    </row>
    <row r="106" spans="2:29" s="15" customFormat="1" x14ac:dyDescent="0.25">
      <c r="B106" s="15" t="str">
        <f>VLOOKUP(G106,NUTS_Europa!$A$2:$C$81,2,FALSE)</f>
        <v>NL32</v>
      </c>
      <c r="C106" s="15">
        <f>VLOOKUP(G106,NUTS_Europa!$A$2:$C$81,3,FALSE)</f>
        <v>218</v>
      </c>
      <c r="D106" s="15" t="str">
        <f>VLOOKUP(F106,NUTS_Europa!$A$2:$C$81,2,FALSE)</f>
        <v>DE93</v>
      </c>
      <c r="E106" s="15">
        <f>VLOOKUP(F106,NUTS_Europa!$A$2:$C$81,3,FALSE)</f>
        <v>1069</v>
      </c>
      <c r="F106" s="15">
        <v>7</v>
      </c>
      <c r="G106" s="15">
        <v>32</v>
      </c>
      <c r="H106" s="15">
        <v>613392.50072832708</v>
      </c>
      <c r="I106" s="15">
        <v>967756.39119997737</v>
      </c>
      <c r="J106" s="15">
        <f t="shared" si="2"/>
        <v>35842.829303702863</v>
      </c>
      <c r="K106" s="15">
        <v>199058.85829999999</v>
      </c>
      <c r="L106" s="15">
        <v>14.436898395721927</v>
      </c>
      <c r="M106" s="15">
        <v>10.029104205032496</v>
      </c>
      <c r="N106" s="15">
        <v>10.091296280864221</v>
      </c>
      <c r="O106" s="17">
        <v>5603.586288415795</v>
      </c>
      <c r="P106" s="15">
        <f t="shared" si="11"/>
        <v>1.3038254666390123</v>
      </c>
      <c r="Q106" s="15">
        <f t="shared" si="3"/>
        <v>25.769828067393433</v>
      </c>
      <c r="R106" s="15">
        <v>724</v>
      </c>
      <c r="S106" s="15">
        <f t="shared" si="4"/>
        <v>79252.13384246116</v>
      </c>
      <c r="T106" s="15">
        <f t="shared" ref="T106:T108" si="15">J106</f>
        <v>35842.829303702863</v>
      </c>
      <c r="U106" s="15">
        <f t="shared" si="6"/>
        <v>115094.96314616402</v>
      </c>
      <c r="V106" s="15" t="str">
        <f>VLOOKUP(B106,NUTS_Europa!$B$2:$F$41,5,FALSE)</f>
        <v>Noord-Holland</v>
      </c>
      <c r="W106" s="15" t="str">
        <f>VLOOKUP(C106,Puertos!$N$3:$O$27,2,FALSE)</f>
        <v>Amsterdam</v>
      </c>
      <c r="X106" s="15" t="str">
        <f>VLOOKUP(D106,NUTS_Europa!$B$2:$F$41,5,FALSE)</f>
        <v>Lüneburg</v>
      </c>
      <c r="Y106" s="15" t="str">
        <f>VLOOKUP(E106,Puertos!$N$3:$O$27,2,FALSE)</f>
        <v>Hamburgo</v>
      </c>
      <c r="Z106" s="15">
        <f t="shared" si="7"/>
        <v>1.073742836141393</v>
      </c>
    </row>
    <row r="107" spans="2:29" s="15" customFormat="1" x14ac:dyDescent="0.25">
      <c r="B107" s="15" t="str">
        <f>VLOOKUP(F107,NUTS_Europa!$A$2:$C$81,2,FALSE)</f>
        <v>DE93</v>
      </c>
      <c r="C107" s="15">
        <f>VLOOKUP(F107,NUTS_Europa!$A$2:$C$81,3,FALSE)</f>
        <v>1069</v>
      </c>
      <c r="D107" s="15" t="str">
        <f>VLOOKUP(G107,NUTS_Europa!$A$2:$C$81,2,FALSE)</f>
        <v>NL12</v>
      </c>
      <c r="E107" s="15">
        <f>VLOOKUP(G107,NUTS_Europa!$A$2:$C$81,3,FALSE)</f>
        <v>218</v>
      </c>
      <c r="F107" s="15">
        <v>7</v>
      </c>
      <c r="G107" s="15">
        <v>31</v>
      </c>
      <c r="H107" s="15">
        <v>1479371.2860987328</v>
      </c>
      <c r="I107" s="15">
        <v>967756.39119997737</v>
      </c>
      <c r="J107" s="15">
        <f t="shared" si="2"/>
        <v>35842.829303702863</v>
      </c>
      <c r="K107" s="15">
        <v>163171.4883</v>
      </c>
      <c r="L107" s="15">
        <v>14.436898395721927</v>
      </c>
      <c r="M107" s="15">
        <v>10.029104205032496</v>
      </c>
      <c r="N107" s="15">
        <v>10.091296280864221</v>
      </c>
      <c r="O107" s="17">
        <v>5603.586288415795</v>
      </c>
      <c r="P107" s="15">
        <f t="shared" si="11"/>
        <v>1.3038254666390123</v>
      </c>
      <c r="Q107" s="15">
        <f t="shared" si="3"/>
        <v>25.769828067393433</v>
      </c>
      <c r="R107" s="15">
        <v>724</v>
      </c>
      <c r="S107" s="15">
        <f t="shared" si="4"/>
        <v>191139.16624246116</v>
      </c>
      <c r="T107" s="15">
        <f t="shared" si="15"/>
        <v>35842.829303702863</v>
      </c>
      <c r="U107" s="15">
        <f t="shared" si="6"/>
        <v>226981.99554616402</v>
      </c>
      <c r="V107" s="15" t="str">
        <f>VLOOKUP(B107,NUTS_Europa!$B$2:$F$41,5,FALSE)</f>
        <v>Lüneburg</v>
      </c>
      <c r="W107" s="15" t="str">
        <f>VLOOKUP(C107,Puertos!$N$3:$O$27,2,FALSE)</f>
        <v>Hamburgo</v>
      </c>
      <c r="X107" s="15" t="str">
        <f>VLOOKUP(D107,NUTS_Europa!$B$2:$F$41,5,FALSE)</f>
        <v>Friesland (NL)</v>
      </c>
      <c r="Y107" s="15" t="str">
        <f>VLOOKUP(E107,Puertos!$N$3:$O$27,2,FALSE)</f>
        <v>Amsterdam</v>
      </c>
      <c r="Z107" s="15">
        <f t="shared" si="7"/>
        <v>1.073742836141393</v>
      </c>
    </row>
    <row r="108" spans="2:29" s="15" customFormat="1" x14ac:dyDescent="0.25">
      <c r="B108" s="15" t="str">
        <f>VLOOKUP(G108,NUTS_Europa!$A$2:$C$81,2,FALSE)</f>
        <v>NL12</v>
      </c>
      <c r="C108" s="15">
        <f>VLOOKUP(G108,NUTS_Europa!$A$2:$C$81,3,FALSE)</f>
        <v>218</v>
      </c>
      <c r="D108" s="15" t="str">
        <f>VLOOKUP(F108,NUTS_Europa!$A$2:$C$81,2,FALSE)</f>
        <v>BE21</v>
      </c>
      <c r="E108" s="15">
        <f>VLOOKUP(F108,NUTS_Europa!$A$2:$C$81,3,FALSE)</f>
        <v>253</v>
      </c>
      <c r="F108" s="15">
        <v>1</v>
      </c>
      <c r="G108" s="15">
        <v>31</v>
      </c>
      <c r="H108" s="15">
        <v>1353528.5914691947</v>
      </c>
      <c r="I108" s="15">
        <v>966399.42232967389</v>
      </c>
      <c r="J108" s="15">
        <f t="shared" si="2"/>
        <v>35792.571197395329</v>
      </c>
      <c r="K108" s="15">
        <v>114203.5226</v>
      </c>
      <c r="L108" s="15">
        <v>9.5716577540106957</v>
      </c>
      <c r="M108" s="15">
        <v>11.315215488796184</v>
      </c>
      <c r="N108" s="15">
        <v>12.052532008655596</v>
      </c>
      <c r="O108" s="17">
        <v>5603.586288415795</v>
      </c>
      <c r="P108" s="15">
        <f t="shared" si="11"/>
        <v>1.5572229506496298</v>
      </c>
      <c r="Q108" s="15">
        <f t="shared" si="3"/>
        <v>22.44409619345651</v>
      </c>
      <c r="R108" s="15">
        <v>724</v>
      </c>
      <c r="S108" s="15">
        <f t="shared" si="4"/>
        <v>174879.91614397761</v>
      </c>
      <c r="T108" s="15">
        <f t="shared" si="15"/>
        <v>35792.571197395329</v>
      </c>
      <c r="U108" s="15">
        <f t="shared" si="6"/>
        <v>210672.48734137294</v>
      </c>
      <c r="V108" s="15" t="str">
        <f>VLOOKUP(B108,NUTS_Europa!$B$2:$F$41,5,FALSE)</f>
        <v>Friesland (NL)</v>
      </c>
      <c r="W108" s="15" t="str">
        <f>VLOOKUP(C108,Puertos!$N$3:$O$27,2,FALSE)</f>
        <v>Amsterdam</v>
      </c>
      <c r="X108" s="15" t="str">
        <f>VLOOKUP(D108,NUTS_Europa!$B$2:$F$41,5,FALSE)</f>
        <v>Prov. Antwerpen</v>
      </c>
      <c r="Y108" s="15" t="str">
        <f>VLOOKUP(E108,Puertos!$N$3:$O$27,2,FALSE)</f>
        <v>Amberes</v>
      </c>
      <c r="Z108" s="15">
        <f t="shared" si="7"/>
        <v>0.9351706747273546</v>
      </c>
    </row>
    <row r="109" spans="2:29" s="15" customFormat="1" x14ac:dyDescent="0.25">
      <c r="O109" s="17"/>
    </row>
    <row r="110" spans="2:29" s="15" customFormat="1" x14ac:dyDescent="0.25">
      <c r="B110" s="15" t="s">
        <v>162</v>
      </c>
      <c r="O110" s="17"/>
    </row>
    <row r="111" spans="2:29" s="15" customFormat="1" x14ac:dyDescent="0.25">
      <c r="B111" s="15" t="str">
        <f>B102</f>
        <v>nodo inicial</v>
      </c>
      <c r="C111" s="15" t="str">
        <f t="shared" ref="C111:I111" si="16">C102</f>
        <v>puerto O</v>
      </c>
      <c r="D111" s="15" t="str">
        <f t="shared" si="16"/>
        <v>nodo final</v>
      </c>
      <c r="E111" s="15" t="str">
        <f t="shared" si="16"/>
        <v>puerto D</v>
      </c>
      <c r="F111" s="15" t="str">
        <f t="shared" si="16"/>
        <v>Var1</v>
      </c>
      <c r="G111" s="15" t="str">
        <f t="shared" si="16"/>
        <v>Var2</v>
      </c>
      <c r="H111" s="15" t="str">
        <f t="shared" si="16"/>
        <v>Coste variable</v>
      </c>
      <c r="I111" s="15" t="str">
        <f t="shared" si="16"/>
        <v>Coste fijo</v>
      </c>
      <c r="J111" s="15" t="str">
        <f t="shared" ref="J111:P111" si="17">J102</f>
        <v>Coste fijo/buque</v>
      </c>
      <c r="K111" s="15" t="str">
        <f t="shared" si="17"/>
        <v>flow</v>
      </c>
      <c r="L111" s="15" t="str">
        <f t="shared" si="17"/>
        <v>TiempoNav</v>
      </c>
      <c r="M111" s="15" t="str">
        <f t="shared" si="17"/>
        <v>TiempoPort</v>
      </c>
      <c r="N111" s="15" t="str">
        <f t="shared" si="17"/>
        <v>TiempoCD</v>
      </c>
      <c r="O111" s="17" t="str">
        <f t="shared" si="17"/>
        <v>offer</v>
      </c>
      <c r="P111" s="17" t="str">
        <f t="shared" si="17"/>
        <v>Tiempo C/D</v>
      </c>
      <c r="Q111" s="17" t="str">
        <f t="shared" ref="Q111:Y111" si="18">Q102</f>
        <v>Tiempo total</v>
      </c>
      <c r="R111" s="17" t="str">
        <f t="shared" si="18"/>
        <v>TEUs/buque</v>
      </c>
      <c r="S111" s="17" t="str">
        <f t="shared" si="18"/>
        <v>Coste variable</v>
      </c>
      <c r="T111" s="17" t="str">
        <f t="shared" si="18"/>
        <v>Coste fijo</v>
      </c>
      <c r="U111" s="17" t="str">
        <f t="shared" si="18"/>
        <v>Coste Total</v>
      </c>
      <c r="V111" s="17" t="str">
        <f t="shared" si="18"/>
        <v>Nodo inicial</v>
      </c>
      <c r="W111" s="17" t="str">
        <f t="shared" si="18"/>
        <v>Puerto O</v>
      </c>
      <c r="X111" s="17" t="str">
        <f t="shared" si="18"/>
        <v>Nodo final</v>
      </c>
      <c r="Y111" s="17" t="str">
        <f t="shared" si="18"/>
        <v>Puerto D</v>
      </c>
    </row>
    <row r="112" spans="2:29" s="15" customFormat="1" x14ac:dyDescent="0.25">
      <c r="B112" s="15" t="str">
        <f>VLOOKUP(F112,NUTS_Europa!$A$2:$C$81,2,FALSE)</f>
        <v>ES21</v>
      </c>
      <c r="C112" s="15">
        <f>VLOOKUP(F112,NUTS_Europa!$A$2:$C$81,3,FALSE)</f>
        <v>1063</v>
      </c>
      <c r="D112" s="15" t="str">
        <f>VLOOKUP(G112,NUTS_Europa!$A$2:$C$81,2,FALSE)</f>
        <v>FRI1</v>
      </c>
      <c r="E112" s="15">
        <f>VLOOKUP(G112,NUTS_Europa!$A$2:$C$81,3,FALSE)</f>
        <v>275</v>
      </c>
      <c r="F112" s="15">
        <v>54</v>
      </c>
      <c r="G112" s="15">
        <v>64</v>
      </c>
      <c r="H112" s="15">
        <v>278793.95801747096</v>
      </c>
      <c r="I112" s="15">
        <v>8684954.4609347936</v>
      </c>
      <c r="J112" s="15">
        <f t="shared" si="2"/>
        <v>321664.98003462196</v>
      </c>
      <c r="K112" s="15">
        <v>137713.6226</v>
      </c>
      <c r="L112" s="15">
        <v>84.81283422459893</v>
      </c>
      <c r="M112" s="15">
        <v>13.209326905015541</v>
      </c>
      <c r="N112" s="15">
        <v>0.48819564523415621</v>
      </c>
      <c r="O112" s="17">
        <v>214.66905233631485</v>
      </c>
      <c r="P112" s="15">
        <f t="shared" si="11"/>
        <v>0.48819564523415621</v>
      </c>
      <c r="Q112" s="15">
        <f t="shared" si="3"/>
        <v>98.510356774848631</v>
      </c>
      <c r="R112" s="17">
        <f>O112</f>
        <v>214.66905233631485</v>
      </c>
      <c r="S112" s="15">
        <f t="shared" si="4"/>
        <v>278793.95801747096</v>
      </c>
      <c r="T112" s="15">
        <f>3*J112</f>
        <v>964994.94010386593</v>
      </c>
      <c r="U112" s="15">
        <f t="shared" si="6"/>
        <v>1243788.8981213369</v>
      </c>
      <c r="V112" s="15" t="str">
        <f>VLOOKUP(B112,NUTS_Europa!$B$2:$F$41,5,FALSE)</f>
        <v>País Vasco</v>
      </c>
      <c r="W112" s="15" t="str">
        <f>VLOOKUP(C112,Puertos!$N$3:$O$27,2,FALSE)</f>
        <v>Barcelona</v>
      </c>
      <c r="X112" s="15" t="str">
        <f>VLOOKUP(D112,NUTS_Europa!$B$2:$F$41,5,FALSE)</f>
        <v>Aquitaine</v>
      </c>
      <c r="Y112" s="15" t="str">
        <f>VLOOKUP(E112,Puertos!$N$3:$O$27,2,FALSE)</f>
        <v>Burdeos</v>
      </c>
      <c r="Z112" s="15">
        <f t="shared" si="7"/>
        <v>4.1045981989520266</v>
      </c>
      <c r="AA112" s="15">
        <f>SUM(Q112:Q115)</f>
        <v>404.49100262663342</v>
      </c>
      <c r="AB112" s="15">
        <f>AA112/24</f>
        <v>16.853791776109727</v>
      </c>
      <c r="AC112" s="15">
        <f>AB112/7</f>
        <v>2.4076845394442468</v>
      </c>
    </row>
    <row r="113" spans="2:26" s="15" customFormat="1" x14ac:dyDescent="0.25">
      <c r="B113" s="15" t="str">
        <f>VLOOKUP(G113,NUTS_Europa!$A$2:$C$81,2,FALSE)</f>
        <v>FRI1</v>
      </c>
      <c r="C113" s="15">
        <f>VLOOKUP(G113,NUTS_Europa!$A$2:$C$81,3,FALSE)</f>
        <v>275</v>
      </c>
      <c r="D113" s="15" t="str">
        <f>VLOOKUP(F113,NUTS_Europa!$A$2:$C$81,2,FALSE)</f>
        <v>ES51</v>
      </c>
      <c r="E113" s="15">
        <f>VLOOKUP(F113,NUTS_Europa!$A$2:$C$81,3,FALSE)</f>
        <v>1064</v>
      </c>
      <c r="F113" s="15">
        <v>55</v>
      </c>
      <c r="G113" s="15">
        <v>64</v>
      </c>
      <c r="H113" s="15">
        <v>207191.67424835952</v>
      </c>
      <c r="I113" s="15">
        <v>1168570.8569256086</v>
      </c>
      <c r="J113" s="15">
        <f t="shared" si="2"/>
        <v>43280.402108355876</v>
      </c>
      <c r="K113" s="15">
        <v>113696.3812</v>
      </c>
      <c r="L113" s="15">
        <v>95.18716577540107</v>
      </c>
      <c r="M113" s="15">
        <v>10.980614155184634</v>
      </c>
      <c r="N113" s="15">
        <v>0.48819564523415621</v>
      </c>
      <c r="O113" s="17">
        <v>214.66905233631485</v>
      </c>
      <c r="P113" s="15">
        <f t="shared" si="11"/>
        <v>0.48819564523415621</v>
      </c>
      <c r="Q113" s="15">
        <f t="shared" si="3"/>
        <v>106.65597557581987</v>
      </c>
      <c r="R113" s="17">
        <f t="shared" ref="R113:R115" si="19">O113</f>
        <v>214.66905233631485</v>
      </c>
      <c r="S113" s="15">
        <f t="shared" si="4"/>
        <v>207191.67424835952</v>
      </c>
      <c r="T113" s="15">
        <f t="shared" ref="T113:T115" si="20">3*J113</f>
        <v>129841.20632506763</v>
      </c>
      <c r="U113" s="15">
        <f t="shared" si="6"/>
        <v>337032.88057342713</v>
      </c>
      <c r="V113" s="15" t="str">
        <f>VLOOKUP(B113,NUTS_Europa!$B$2:$F$41,5,FALSE)</f>
        <v>Aquitaine</v>
      </c>
      <c r="W113" s="15" t="str">
        <f>VLOOKUP(C113,Puertos!$N$3:$O$27,2,FALSE)</f>
        <v>Burdeos</v>
      </c>
      <c r="X113" s="15" t="str">
        <f>VLOOKUP(D113,NUTS_Europa!$B$2:$F$41,5,FALSE)</f>
        <v>Cataluña</v>
      </c>
      <c r="Y113" s="15" t="str">
        <f>VLOOKUP(E113,Puertos!$N$3:$O$27,2,FALSE)</f>
        <v>Valencia</v>
      </c>
      <c r="Z113" s="15">
        <f t="shared" si="7"/>
        <v>4.4439989823258275</v>
      </c>
    </row>
    <row r="114" spans="2:26" s="15" customFormat="1" x14ac:dyDescent="0.25">
      <c r="B114" s="15" t="str">
        <f>VLOOKUP(F114,NUTS_Europa!$A$2:$C$81,2,FALSE)</f>
        <v>ES51</v>
      </c>
      <c r="C114" s="15">
        <f>VLOOKUP(F114,NUTS_Europa!$A$2:$C$81,3,FALSE)</f>
        <v>1064</v>
      </c>
      <c r="D114" s="15" t="str">
        <f>VLOOKUP(G114,NUTS_Europa!$A$2:$C$81,2,FALSE)</f>
        <v>FRD2</v>
      </c>
      <c r="E114" s="15">
        <f>VLOOKUP(G114,NUTS_Europa!$A$2:$C$81,3,FALSE)</f>
        <v>271</v>
      </c>
      <c r="F114" s="15">
        <v>55</v>
      </c>
      <c r="G114" s="15">
        <v>60</v>
      </c>
      <c r="H114" s="15">
        <v>189292.80109515847</v>
      </c>
      <c r="I114" s="15">
        <v>1134703.8900948148</v>
      </c>
      <c r="J114" s="15">
        <f t="shared" si="2"/>
        <v>42026.070003511661</v>
      </c>
      <c r="K114" s="15">
        <v>507158.32770000002</v>
      </c>
      <c r="L114" s="15">
        <v>82.406417112299465</v>
      </c>
      <c r="M114" s="15">
        <v>11.901508305863631</v>
      </c>
      <c r="N114" s="15">
        <v>0.81759345185575982</v>
      </c>
      <c r="O114" s="17">
        <v>359.511628626</v>
      </c>
      <c r="P114" s="15">
        <f t="shared" si="11"/>
        <v>0.81759345185575982</v>
      </c>
      <c r="Q114" s="15">
        <f t="shared" si="3"/>
        <v>95.125518870018851</v>
      </c>
      <c r="R114" s="17">
        <f t="shared" si="19"/>
        <v>359.511628626</v>
      </c>
      <c r="S114" s="15">
        <f t="shared" si="4"/>
        <v>189292.80109515847</v>
      </c>
      <c r="T114" s="15">
        <f t="shared" si="20"/>
        <v>126078.21001053498</v>
      </c>
      <c r="U114" s="15">
        <f t="shared" si="6"/>
        <v>315371.01110569347</v>
      </c>
      <c r="V114" s="15" t="str">
        <f>VLOOKUP(B114,NUTS_Europa!$B$2:$F$41,5,FALSE)</f>
        <v>Cataluña</v>
      </c>
      <c r="W114" s="15" t="str">
        <f>VLOOKUP(C114,Puertos!$N$3:$O$27,2,FALSE)</f>
        <v>Valencia</v>
      </c>
      <c r="X114" s="15" t="str">
        <f>VLOOKUP(D114,NUTS_Europa!$B$2:$F$41,5,FALSE)</f>
        <v xml:space="preserve">Haute-Normandie </v>
      </c>
      <c r="Y114" s="15" t="str">
        <f>VLOOKUP(E114,Puertos!$N$3:$O$27,2,FALSE)</f>
        <v>Lyon</v>
      </c>
      <c r="Z114" s="15">
        <f t="shared" si="7"/>
        <v>3.9635632862507855</v>
      </c>
    </row>
    <row r="115" spans="2:26" s="15" customFormat="1" x14ac:dyDescent="0.25">
      <c r="B115" s="15" t="str">
        <f>VLOOKUP(G115,NUTS_Europa!$A$2:$C$81,2,FALSE)</f>
        <v>FRD2</v>
      </c>
      <c r="C115" s="15">
        <f>VLOOKUP(G115,NUTS_Europa!$A$2:$C$81,3,FALSE)</f>
        <v>271</v>
      </c>
      <c r="D115" s="15" t="str">
        <f>VLOOKUP(F115,NUTS_Europa!$A$2:$C$81,2,FALSE)</f>
        <v>ES52</v>
      </c>
      <c r="E115" s="15">
        <f>VLOOKUP(F115,NUTS_Europa!$A$2:$C$81,3,FALSE)</f>
        <v>1063</v>
      </c>
      <c r="F115" s="15">
        <v>56</v>
      </c>
      <c r="G115" s="15">
        <v>60</v>
      </c>
      <c r="H115" s="15">
        <v>194029.47627822618</v>
      </c>
      <c r="I115" s="15">
        <v>8762117.5523403771</v>
      </c>
      <c r="J115" s="15">
        <f t="shared" si="2"/>
        <v>324522.87230890285</v>
      </c>
      <c r="K115" s="15">
        <v>145035.59770000001</v>
      </c>
      <c r="L115" s="15">
        <v>89.251336898395721</v>
      </c>
      <c r="M115" s="15">
        <v>14.130221055694538</v>
      </c>
      <c r="N115" s="15">
        <v>0.81759345185575982</v>
      </c>
      <c r="O115" s="17">
        <v>359.511628626</v>
      </c>
      <c r="P115" s="15">
        <f t="shared" si="11"/>
        <v>0.81759345185575982</v>
      </c>
      <c r="Q115" s="15">
        <f t="shared" si="3"/>
        <v>104.19915140594603</v>
      </c>
      <c r="R115" s="17">
        <f t="shared" si="19"/>
        <v>359.511628626</v>
      </c>
      <c r="S115" s="15">
        <f t="shared" si="4"/>
        <v>194029.47627822618</v>
      </c>
      <c r="T115" s="15">
        <f t="shared" si="20"/>
        <v>973568.61692670849</v>
      </c>
      <c r="U115" s="15">
        <f t="shared" si="6"/>
        <v>1167598.0932049346</v>
      </c>
      <c r="V115" s="15" t="str">
        <f>VLOOKUP(B115,NUTS_Europa!$B$2:$F$41,5,FALSE)</f>
        <v xml:space="preserve">Haute-Normandie </v>
      </c>
      <c r="W115" s="15" t="str">
        <f>VLOOKUP(C115,Puertos!$N$3:$O$27,2,FALSE)</f>
        <v>Lyon</v>
      </c>
      <c r="X115" s="15" t="str">
        <f>VLOOKUP(D115,NUTS_Europa!$B$2:$F$41,5,FALSE)</f>
        <v xml:space="preserve">Comunitat Valenciana </v>
      </c>
      <c r="Y115" s="15" t="str">
        <f>VLOOKUP(E115,Puertos!$N$3:$O$27,2,FALSE)</f>
        <v>Barcelona</v>
      </c>
      <c r="Z115" s="15">
        <f t="shared" si="7"/>
        <v>4.3416313085810847</v>
      </c>
    </row>
    <row r="116" spans="2:26" s="15" customFormat="1" x14ac:dyDescent="0.25">
      <c r="B116" s="15" t="str">
        <f>VLOOKUP(F116,NUTS_Europa!$A$2:$C$81,2,FALSE)</f>
        <v>ES52</v>
      </c>
      <c r="C116" s="15">
        <f>VLOOKUP(F116,NUTS_Europa!$A$2:$C$81,3,FALSE)</f>
        <v>1063</v>
      </c>
      <c r="D116" s="15" t="str">
        <f>VLOOKUP(G116,NUTS_Europa!$A$2:$C$81,2,FALSE)</f>
        <v>FRI2</v>
      </c>
      <c r="E116" s="15">
        <f>VLOOKUP(G116,NUTS_Europa!$A$2:$C$81,3,FALSE)</f>
        <v>275</v>
      </c>
      <c r="F116" s="15">
        <v>56</v>
      </c>
      <c r="G116" s="15">
        <v>69</v>
      </c>
      <c r="H116" s="15">
        <v>172814.42290766034</v>
      </c>
      <c r="I116" s="15">
        <v>8684954.4609347936</v>
      </c>
      <c r="J116" s="15">
        <v>192445.7181</v>
      </c>
      <c r="K116" s="15">
        <v>84.81283422459893</v>
      </c>
      <c r="L116" s="15">
        <v>13.209326905015541</v>
      </c>
      <c r="M116" s="15">
        <v>0.48819564523415621</v>
      </c>
      <c r="N116" s="15">
        <v>214.66905233631485</v>
      </c>
    </row>
    <row r="117" spans="2:26" s="15" customFormat="1" x14ac:dyDescent="0.25"/>
    <row r="118" spans="2:26" s="15" customFormat="1" x14ac:dyDescent="0.25">
      <c r="B118" s="15" t="s">
        <v>163</v>
      </c>
    </row>
    <row r="119" spans="2:26" s="15" customFormat="1" x14ac:dyDescent="0.25">
      <c r="B119" s="15" t="str">
        <f>B111</f>
        <v>nodo inicial</v>
      </c>
      <c r="C119" s="15" t="str">
        <f t="shared" ref="C119:I119" si="21">C111</f>
        <v>puerto O</v>
      </c>
      <c r="D119" s="15" t="str">
        <f t="shared" si="21"/>
        <v>nodo final</v>
      </c>
      <c r="E119" s="15" t="str">
        <f t="shared" si="21"/>
        <v>puerto D</v>
      </c>
      <c r="F119" s="15" t="str">
        <f t="shared" si="21"/>
        <v>Var1</v>
      </c>
      <c r="G119" s="15" t="str">
        <f t="shared" si="21"/>
        <v>Var2</v>
      </c>
      <c r="H119" s="15" t="str">
        <f t="shared" si="21"/>
        <v>Coste variable</v>
      </c>
      <c r="I119" s="15" t="str">
        <f t="shared" si="21"/>
        <v>Coste fijo</v>
      </c>
      <c r="J119" s="15" t="str">
        <f>K111</f>
        <v>flow</v>
      </c>
      <c r="K119" s="15" t="str">
        <f>L111</f>
        <v>TiempoNav</v>
      </c>
      <c r="L119" s="15" t="str">
        <f>M111</f>
        <v>TiempoPort</v>
      </c>
      <c r="M119" s="15" t="str">
        <f>N111</f>
        <v>TiempoCD</v>
      </c>
      <c r="N119" s="15" t="str">
        <f>O111</f>
        <v>offer</v>
      </c>
    </row>
    <row r="120" spans="2:26" s="15" customFormat="1" x14ac:dyDescent="0.25">
      <c r="B120" s="15" t="str">
        <f>VLOOKUP(F120,NUTS_Europa!$A$2:$C$81,2,FALSE)</f>
        <v>FRJ1</v>
      </c>
      <c r="C120" s="15">
        <f>VLOOKUP(F120,NUTS_Europa!$A$2:$C$81,3,FALSE)</f>
        <v>1064</v>
      </c>
      <c r="D120" s="15" t="str">
        <f>VLOOKUP(G120,NUTS_Europa!$A$2:$C$81,2,FALSE)</f>
        <v>PT11</v>
      </c>
      <c r="E120" s="15">
        <f>VLOOKUP(G120,NUTS_Europa!$A$2:$C$81,3,FALSE)</f>
        <v>288</v>
      </c>
      <c r="F120" s="15">
        <v>66</v>
      </c>
      <c r="G120" s="15">
        <v>76</v>
      </c>
      <c r="H120" s="15">
        <v>749141.38673810277</v>
      </c>
      <c r="I120" s="15">
        <v>995592.08164373273</v>
      </c>
      <c r="J120" s="15">
        <v>123614.25509999999</v>
      </c>
      <c r="K120" s="15">
        <v>48.770053475935832</v>
      </c>
      <c r="L120" s="15">
        <v>9.3232622031903229</v>
      </c>
      <c r="M120" s="15">
        <v>1.73263299422484</v>
      </c>
      <c r="N120" s="15">
        <v>900.45194714114655</v>
      </c>
    </row>
    <row r="121" spans="2:26" s="15" customFormat="1" x14ac:dyDescent="0.25">
      <c r="B121" s="15" t="s">
        <v>121</v>
      </c>
      <c r="C121" s="15">
        <v>288</v>
      </c>
      <c r="D121" s="15" t="s">
        <v>111</v>
      </c>
      <c r="E121" s="15">
        <v>250</v>
      </c>
      <c r="F121" s="15">
        <v>71</v>
      </c>
      <c r="G121" s="15">
        <v>76</v>
      </c>
      <c r="H121" s="15">
        <v>633328.97530506761</v>
      </c>
      <c r="I121" s="15">
        <v>1275137.5695546316</v>
      </c>
      <c r="J121" s="15">
        <v>142841.86170000001</v>
      </c>
      <c r="K121" s="15">
        <v>48.65347593582888</v>
      </c>
      <c r="L121" s="15">
        <v>13.885472246533197</v>
      </c>
      <c r="M121" s="15">
        <v>2.047788046542558</v>
      </c>
      <c r="N121" s="15">
        <v>900.45194714114655</v>
      </c>
    </row>
    <row r="122" spans="2:26" s="15" customFormat="1" x14ac:dyDescent="0.25">
      <c r="B122" s="15" t="s">
        <v>111</v>
      </c>
      <c r="C122" s="15">
        <v>250</v>
      </c>
      <c r="D122" s="15" t="s">
        <v>125</v>
      </c>
      <c r="E122" s="15">
        <v>294</v>
      </c>
      <c r="F122" s="15">
        <v>71</v>
      </c>
      <c r="G122" s="15">
        <v>78</v>
      </c>
      <c r="H122" s="15">
        <v>2363870.1019853312</v>
      </c>
      <c r="I122" s="15">
        <v>1189634.3508792897</v>
      </c>
      <c r="J122" s="15">
        <v>135416.16140000001</v>
      </c>
      <c r="K122" s="15">
        <v>59.77058823529412</v>
      </c>
      <c r="L122" s="15">
        <v>9.3107774582996896</v>
      </c>
      <c r="M122" s="15">
        <v>6.8535024052193991</v>
      </c>
      <c r="N122" s="15">
        <v>3013.6173496743208</v>
      </c>
    </row>
    <row r="123" spans="2:26" s="15" customFormat="1" x14ac:dyDescent="0.25">
      <c r="B123" s="15" t="s">
        <v>125</v>
      </c>
      <c r="C123" s="15">
        <v>294</v>
      </c>
      <c r="D123" s="15" t="s">
        <v>123</v>
      </c>
      <c r="E123" s="15">
        <v>61</v>
      </c>
      <c r="F123" s="15">
        <v>77</v>
      </c>
      <c r="G123" s="15">
        <v>78</v>
      </c>
      <c r="H123" s="15">
        <v>2517854.2035832745</v>
      </c>
      <c r="I123" s="15">
        <v>680658.01552518562</v>
      </c>
      <c r="J123" s="15">
        <v>127001.217</v>
      </c>
      <c r="K123" s="15">
        <v>16.454545454545453</v>
      </c>
      <c r="L123" s="15">
        <v>7.7156041328526079</v>
      </c>
      <c r="M123" s="15">
        <v>5.3975997942764247</v>
      </c>
      <c r="N123" s="15">
        <v>3013.6173496743208</v>
      </c>
    </row>
    <row r="124" spans="2:26" s="15" customFormat="1" x14ac:dyDescent="0.25">
      <c r="B124" s="15" t="s">
        <v>123</v>
      </c>
      <c r="C124" s="15">
        <v>61</v>
      </c>
      <c r="D124" s="15" t="s">
        <v>127</v>
      </c>
      <c r="E124" s="15">
        <v>297</v>
      </c>
      <c r="F124" s="15">
        <v>77</v>
      </c>
      <c r="G124" s="15">
        <v>79</v>
      </c>
      <c r="H124" s="15">
        <v>718644.11617602117</v>
      </c>
      <c r="I124" s="15">
        <v>545396.10301346087</v>
      </c>
      <c r="J124" s="15">
        <v>113696.3812</v>
      </c>
      <c r="K124" s="15">
        <v>4.0106951871657754</v>
      </c>
      <c r="L124" s="15">
        <v>11.020983338943164</v>
      </c>
      <c r="M124" s="15">
        <v>1.514408492105741</v>
      </c>
      <c r="N124" s="15">
        <v>845.53280721987937</v>
      </c>
    </row>
    <row r="125" spans="2:26" s="15" customFormat="1" x14ac:dyDescent="0.25">
      <c r="B125" s="15" t="str">
        <f>VLOOKUP(G125,NUTS_Europa!$A$2:$C$81,2,FALSE)</f>
        <v>PT17</v>
      </c>
      <c r="C125" s="15">
        <f>VLOOKUP(G125,NUTS_Europa!$A$2:$C$81,3,FALSE)</f>
        <v>297</v>
      </c>
      <c r="D125" s="15" t="str">
        <f>VLOOKUP(F125,NUTS_Europa!$A$2:$C$81,2,FALSE)</f>
        <v>FRJ1</v>
      </c>
      <c r="E125" s="15">
        <f>VLOOKUP(F125,NUTS_Europa!$A$2:$C$81,3,FALSE)</f>
        <v>1064</v>
      </c>
      <c r="F125" s="15">
        <v>66</v>
      </c>
      <c r="G125" s="15">
        <v>79</v>
      </c>
      <c r="H125" s="15">
        <v>785407.85786820552</v>
      </c>
      <c r="I125" s="15">
        <v>696584.72873663565</v>
      </c>
      <c r="J125" s="15">
        <v>192445.7181</v>
      </c>
      <c r="K125" s="15">
        <v>24.759358288770056</v>
      </c>
      <c r="L125" s="15">
        <v>8.0539466210473716</v>
      </c>
      <c r="M125" s="15">
        <v>1.626958600222866</v>
      </c>
      <c r="N125" s="15">
        <v>845.53280721987937</v>
      </c>
    </row>
    <row r="126" spans="2:26" s="15" customFormat="1" x14ac:dyDescent="0.25"/>
    <row r="127" spans="2:26" s="15" customFormat="1" x14ac:dyDescent="0.25">
      <c r="B127" s="15" t="s">
        <v>164</v>
      </c>
    </row>
    <row r="128" spans="2:26" s="15" customFormat="1" x14ac:dyDescent="0.25">
      <c r="B128" s="15" t="str">
        <f>B119</f>
        <v>nodo inicial</v>
      </c>
      <c r="C128" s="15" t="str">
        <f t="shared" ref="C128:N128" si="22">C119</f>
        <v>puerto O</v>
      </c>
      <c r="D128" s="15" t="str">
        <f t="shared" si="22"/>
        <v>nodo final</v>
      </c>
      <c r="E128" s="15" t="str">
        <f t="shared" si="22"/>
        <v>puerto D</v>
      </c>
      <c r="F128" s="15" t="str">
        <f t="shared" si="22"/>
        <v>Var1</v>
      </c>
      <c r="G128" s="15" t="str">
        <f t="shared" si="22"/>
        <v>Var2</v>
      </c>
      <c r="H128" s="15" t="str">
        <f t="shared" si="22"/>
        <v>Coste variable</v>
      </c>
      <c r="I128" s="15" t="str">
        <f t="shared" si="22"/>
        <v>Coste fijo</v>
      </c>
      <c r="J128" s="15" t="str">
        <f t="shared" si="22"/>
        <v>flow</v>
      </c>
      <c r="K128" s="15" t="str">
        <f t="shared" si="22"/>
        <v>TiempoNav</v>
      </c>
      <c r="L128" s="15" t="str">
        <f t="shared" si="22"/>
        <v>TiempoPort</v>
      </c>
      <c r="M128" s="15" t="str">
        <f t="shared" si="22"/>
        <v>TiempoCD</v>
      </c>
      <c r="N128" s="15" t="str">
        <f t="shared" si="22"/>
        <v>offer</v>
      </c>
    </row>
    <row r="129" spans="2:14" s="15" customFormat="1" x14ac:dyDescent="0.25">
      <c r="B129" s="15" t="str">
        <f>VLOOKUP(F129,NUTS_Europa!$A$2:$C$81,2,FALSE)</f>
        <v>ES51</v>
      </c>
      <c r="C129" s="15">
        <f>VLOOKUP(F129,NUTS_Europa!$A$2:$C$81,3,FALSE)</f>
        <v>1063</v>
      </c>
      <c r="D129" s="15" t="str">
        <f>VLOOKUP(G129,NUTS_Europa!$A$2:$C$81,2,FALSE)</f>
        <v>PT17</v>
      </c>
      <c r="E129" s="15">
        <f>VLOOKUP(G129,NUTS_Europa!$A$2:$C$81,3,FALSE)</f>
        <v>294</v>
      </c>
      <c r="F129" s="15">
        <v>15</v>
      </c>
      <c r="G129" s="15">
        <v>39</v>
      </c>
      <c r="H129" s="15">
        <v>598647.76703486103</v>
      </c>
      <c r="I129" s="15">
        <v>8430147.596260298</v>
      </c>
      <c r="J129" s="15">
        <v>119215.969</v>
      </c>
      <c r="K129" s="15">
        <v>43.529411764705884</v>
      </c>
      <c r="L129" s="15">
        <v>6.9772801647877198</v>
      </c>
      <c r="M129" s="15">
        <v>5.7987468055257283</v>
      </c>
      <c r="N129" s="15">
        <v>3013.6173496743208</v>
      </c>
    </row>
    <row r="130" spans="2:14" s="15" customFormat="1" x14ac:dyDescent="0.25">
      <c r="B130" s="15" t="str">
        <f>VLOOKUP(G130,NUTS_Europa!$A$2:$C$81,2,FALSE)</f>
        <v>PT17</v>
      </c>
      <c r="C130" s="15">
        <f>VLOOKUP(G130,NUTS_Europa!$A$2:$C$81,3,FALSE)</f>
        <v>294</v>
      </c>
      <c r="D130" s="15" t="str">
        <f>VLOOKUP(F130,NUTS_Europa!$A$2:$C$81,2,FALSE)</f>
        <v>FRJ1</v>
      </c>
      <c r="E130" s="15">
        <f>VLOOKUP(F130,NUTS_Europa!$A$2:$C$81,3,FALSE)</f>
        <v>1063</v>
      </c>
      <c r="F130" s="15">
        <v>26</v>
      </c>
      <c r="G130" s="15">
        <v>39</v>
      </c>
      <c r="H130" s="15">
        <v>1559773.8170465878</v>
      </c>
      <c r="I130" s="15">
        <v>8430147.596260298</v>
      </c>
      <c r="J130" s="15">
        <v>137713.6226</v>
      </c>
      <c r="K130" s="15">
        <v>43.529411764705884</v>
      </c>
      <c r="L130" s="15">
        <v>6.9772801647877198</v>
      </c>
      <c r="M130" s="15">
        <v>5.7987468055257283</v>
      </c>
      <c r="N130" s="15">
        <v>3013.6173496743208</v>
      </c>
    </row>
    <row r="131" spans="2:14" s="15" customFormat="1" x14ac:dyDescent="0.25">
      <c r="B131" s="15" t="str">
        <f>VLOOKUP(F131,NUTS_Europa!$A$2:$C$81,2,FALSE)</f>
        <v>FRJ1</v>
      </c>
      <c r="C131" s="15">
        <f>VLOOKUP(F131,NUTS_Europa!$A$2:$C$81,3,FALSE)</f>
        <v>1063</v>
      </c>
      <c r="D131" s="15" t="str">
        <f>VLOOKUP(G131,NUTS_Europa!$A$2:$C$81,2,FALSE)</f>
        <v>FRJ2</v>
      </c>
      <c r="E131" s="15">
        <f>VLOOKUP(G131,NUTS_Europa!$A$2:$C$81,3,FALSE)</f>
        <v>283</v>
      </c>
      <c r="F131" s="15">
        <v>26</v>
      </c>
      <c r="G131" s="15">
        <v>28</v>
      </c>
      <c r="H131" s="15">
        <v>2372295.0357507281</v>
      </c>
      <c r="I131" s="15">
        <v>8661152.8124071974</v>
      </c>
      <c r="J131" s="15">
        <v>142841.86170000001</v>
      </c>
      <c r="K131" s="15">
        <v>82.55278074866311</v>
      </c>
      <c r="L131" s="15">
        <v>12.12881257125931</v>
      </c>
      <c r="M131" s="15">
        <v>4.6892156954576363</v>
      </c>
      <c r="N131" s="15">
        <v>2344.8291721377705</v>
      </c>
    </row>
    <row r="132" spans="2:14" s="15" customFormat="1" x14ac:dyDescent="0.25">
      <c r="B132" s="15" t="str">
        <f>VLOOKUP(G132,NUTS_Europa!$A$2:$C$81,2,FALSE)</f>
        <v>FRJ2</v>
      </c>
      <c r="C132" s="15">
        <f>VLOOKUP(G132,NUTS_Europa!$A$2:$C$81,3,FALSE)</f>
        <v>283</v>
      </c>
      <c r="D132" s="15" t="str">
        <f>VLOOKUP(F132,NUTS_Europa!$A$2:$C$81,2,FALSE)</f>
        <v>FRF2</v>
      </c>
      <c r="E132" s="15">
        <f>VLOOKUP(F132,NUTS_Europa!$A$2:$C$81,3,FALSE)</f>
        <v>269</v>
      </c>
      <c r="F132" s="15">
        <v>27</v>
      </c>
      <c r="G132" s="15">
        <v>28</v>
      </c>
      <c r="H132" s="15">
        <v>1941459.5062801742</v>
      </c>
      <c r="I132" s="15">
        <v>916570.16647863085</v>
      </c>
      <c r="J132" s="15">
        <v>176841.96369999999</v>
      </c>
      <c r="K132" s="15">
        <v>24.759358288770056</v>
      </c>
      <c r="L132" s="15">
        <v>14.875258302806479</v>
      </c>
      <c r="M132" s="15">
        <v>5.5098977571349979</v>
      </c>
      <c r="N132" s="15">
        <v>2344.8291721377705</v>
      </c>
    </row>
    <row r="133" spans="2:14" s="15" customFormat="1" x14ac:dyDescent="0.25">
      <c r="B133" s="15" t="str">
        <f>VLOOKUP(F133,NUTS_Europa!$A$2:$C$81,2,FALSE)</f>
        <v>FRF2</v>
      </c>
      <c r="C133" s="15">
        <f>VLOOKUP(F133,NUTS_Europa!$A$2:$C$81,3,FALSE)</f>
        <v>269</v>
      </c>
      <c r="D133" s="15" t="str">
        <f>VLOOKUP(G133,NUTS_Europa!$A$2:$C$81,2,FALSE)</f>
        <v>PT16</v>
      </c>
      <c r="E133" s="15">
        <f>VLOOKUP(G133,NUTS_Europa!$A$2:$C$81,3,FALSE)</f>
        <v>111</v>
      </c>
      <c r="F133" s="15">
        <v>27</v>
      </c>
      <c r="G133" s="15">
        <v>38</v>
      </c>
      <c r="H133" s="15">
        <v>1439155.4023634957</v>
      </c>
      <c r="I133" s="15">
        <v>1064082.3552412731</v>
      </c>
      <c r="J133" s="15">
        <v>120437.3524</v>
      </c>
      <c r="K133" s="15">
        <v>42.618716577540113</v>
      </c>
      <c r="L133" s="15">
        <v>11.549749830387157</v>
      </c>
      <c r="M133" s="15">
        <v>7.0676743539282514</v>
      </c>
      <c r="N133" s="15">
        <v>3107.7928912121797</v>
      </c>
    </row>
    <row r="134" spans="2:14" s="15" customFormat="1" x14ac:dyDescent="0.25">
      <c r="B134" s="15" t="str">
        <f>VLOOKUP(G134,NUTS_Europa!$A$2:$C$81,2,FALSE)</f>
        <v>PT16</v>
      </c>
      <c r="C134" s="15">
        <f>VLOOKUP(G134,NUTS_Europa!$A$2:$C$81,3,FALSE)</f>
        <v>111</v>
      </c>
      <c r="D134" s="15" t="str">
        <f>VLOOKUP(F134,NUTS_Europa!$A$2:$C$81,2,FALSE)</f>
        <v>NL34</v>
      </c>
      <c r="E134" s="15">
        <f>VLOOKUP(F134,NUTS_Europa!$A$2:$C$81,3,FALSE)</f>
        <v>250</v>
      </c>
      <c r="F134" s="15">
        <v>34</v>
      </c>
      <c r="G134" s="15">
        <v>38</v>
      </c>
      <c r="H134" s="15">
        <v>1188489.3371697979</v>
      </c>
      <c r="I134" s="15">
        <v>1163313.1225021428</v>
      </c>
      <c r="J134" s="15">
        <v>199058.85829999999</v>
      </c>
      <c r="K134" s="15">
        <v>51.54117647058824</v>
      </c>
      <c r="L134" s="15">
        <v>11.136801392351957</v>
      </c>
      <c r="M134" s="15">
        <v>7.0676743539282514</v>
      </c>
      <c r="N134" s="15">
        <v>3107.7928912121797</v>
      </c>
    </row>
    <row r="135" spans="2:14" s="15" customFormat="1" x14ac:dyDescent="0.25">
      <c r="B135" s="15" t="str">
        <f>VLOOKUP(F135,NUTS_Europa!$A$2:$C$81,2,FALSE)</f>
        <v>NL34</v>
      </c>
      <c r="C135" s="15">
        <f>VLOOKUP(F135,NUTS_Europa!$A$2:$C$81,3,FALSE)</f>
        <v>250</v>
      </c>
      <c r="D135" s="15" t="str">
        <f>VLOOKUP(G135,NUTS_Europa!$A$2:$C$81,2,FALSE)</f>
        <v>PT11</v>
      </c>
      <c r="E135" s="15">
        <f>VLOOKUP(G135,NUTS_Europa!$A$2:$C$81,3,FALSE)</f>
        <v>111</v>
      </c>
      <c r="F135" s="15">
        <v>34</v>
      </c>
      <c r="G135" s="15">
        <v>36</v>
      </c>
      <c r="H135" s="15">
        <v>1290502.6388238377</v>
      </c>
      <c r="I135" s="15">
        <v>1163313.1225021428</v>
      </c>
      <c r="J135" s="15">
        <v>176841.96369999999</v>
      </c>
      <c r="K135" s="15">
        <v>51.54117647058824</v>
      </c>
      <c r="L135" s="15">
        <v>11.136801392351957</v>
      </c>
      <c r="M135" s="15">
        <v>7.0676743539282514</v>
      </c>
      <c r="N135" s="15">
        <v>3107.7928912121797</v>
      </c>
    </row>
    <row r="136" spans="2:14" s="15" customFormat="1" x14ac:dyDescent="0.25">
      <c r="B136" s="15" t="str">
        <f>VLOOKUP(G136,NUTS_Europa!$A$2:$C$81,2,FALSE)</f>
        <v>PT11</v>
      </c>
      <c r="C136" s="15">
        <f>VLOOKUP(G136,NUTS_Europa!$A$2:$C$81,3,FALSE)</f>
        <v>111</v>
      </c>
      <c r="D136" s="15" t="str">
        <f>VLOOKUP(F136,NUTS_Europa!$A$2:$C$81,2,FALSE)</f>
        <v>FRI2</v>
      </c>
      <c r="E136" s="15">
        <f>VLOOKUP(F136,NUTS_Europa!$A$2:$C$81,3,FALSE)</f>
        <v>269</v>
      </c>
      <c r="F136" s="15">
        <v>29</v>
      </c>
      <c r="G136" s="15">
        <v>36</v>
      </c>
      <c r="H136" s="15">
        <v>1557490.8322821818</v>
      </c>
      <c r="I136" s="15">
        <v>1064082.3552412731</v>
      </c>
      <c r="J136" s="15">
        <v>114346.8514</v>
      </c>
      <c r="K136" s="15">
        <v>42.618716577540113</v>
      </c>
      <c r="L136" s="15">
        <v>11.549749830387157</v>
      </c>
      <c r="M136" s="15">
        <v>7.0676743539282514</v>
      </c>
      <c r="N136" s="15">
        <v>3107.7928912121797</v>
      </c>
    </row>
    <row r="137" spans="2:14" s="15" customFormat="1" x14ac:dyDescent="0.25">
      <c r="B137" s="15" t="str">
        <f>VLOOKUP(F137,NUTS_Europa!$A$2:$C$81,2,FALSE)</f>
        <v>FRI2</v>
      </c>
      <c r="C137" s="15">
        <f>VLOOKUP(F137,NUTS_Europa!$A$2:$C$81,3,FALSE)</f>
        <v>269</v>
      </c>
      <c r="D137" s="15" t="str">
        <f>VLOOKUP(G137,NUTS_Europa!$A$2:$C$81,2,FALSE)</f>
        <v>FRG0</v>
      </c>
      <c r="E137" s="15">
        <f>VLOOKUP(G137,NUTS_Europa!$A$2:$C$81,3,FALSE)</f>
        <v>283</v>
      </c>
      <c r="F137" s="15">
        <v>29</v>
      </c>
      <c r="G137" s="15">
        <v>62</v>
      </c>
      <c r="H137" s="15">
        <v>1405755.1439552351</v>
      </c>
      <c r="I137" s="15">
        <v>916570.16647863085</v>
      </c>
      <c r="J137" s="15">
        <v>118487.9544</v>
      </c>
      <c r="K137" s="15">
        <v>24.759358288770056</v>
      </c>
      <c r="L137" s="15">
        <v>14.875258302806479</v>
      </c>
      <c r="M137" s="15">
        <v>5.5098977571349979</v>
      </c>
      <c r="N137" s="15">
        <v>2344.8291721377705</v>
      </c>
    </row>
    <row r="138" spans="2:14" s="15" customFormat="1" x14ac:dyDescent="0.25">
      <c r="B138" s="15" t="str">
        <f>VLOOKUP(G138,NUTS_Europa!$A$2:$C$81,2,FALSE)</f>
        <v>FRG0</v>
      </c>
      <c r="C138" s="15">
        <f>VLOOKUP(G138,NUTS_Europa!$A$2:$C$81,3,FALSE)</f>
        <v>283</v>
      </c>
      <c r="D138" s="15" t="str">
        <f>VLOOKUP(F138,NUTS_Europa!$A$2:$C$81,2,FALSE)</f>
        <v>FRD1</v>
      </c>
      <c r="E138" s="15">
        <f>VLOOKUP(F138,NUTS_Europa!$A$2:$C$81,3,FALSE)</f>
        <v>269</v>
      </c>
      <c r="F138" s="15">
        <v>59</v>
      </c>
      <c r="G138" s="15">
        <v>62</v>
      </c>
      <c r="H138" s="15">
        <v>1159454.2877138837</v>
      </c>
      <c r="I138" s="15">
        <v>916570.16647863085</v>
      </c>
      <c r="J138" s="15">
        <v>159445.52859999999</v>
      </c>
      <c r="K138" s="15">
        <v>24.759358288770056</v>
      </c>
      <c r="L138" s="15">
        <v>14.875258302806479</v>
      </c>
      <c r="M138" s="15">
        <v>5.5098977571349979</v>
      </c>
      <c r="N138" s="15">
        <v>2344.8291721377705</v>
      </c>
    </row>
    <row r="139" spans="2:14" s="15" customFormat="1" x14ac:dyDescent="0.25">
      <c r="B139" s="15" t="str">
        <f>VLOOKUP(F139,NUTS_Europa!$A$2:$C$81,2,FALSE)</f>
        <v>FRD1</v>
      </c>
      <c r="C139" s="15">
        <f>VLOOKUP(F139,NUTS_Europa!$A$2:$C$81,3,FALSE)</f>
        <v>269</v>
      </c>
      <c r="D139" s="15" t="str">
        <f>VLOOKUP(G139,NUTS_Europa!$A$2:$C$81,2,FALSE)</f>
        <v>FRJ2</v>
      </c>
      <c r="E139" s="15">
        <f>VLOOKUP(G139,NUTS_Europa!$A$2:$C$81,3,FALSE)</f>
        <v>163</v>
      </c>
      <c r="F139" s="15">
        <v>59</v>
      </c>
      <c r="G139" s="15">
        <v>68</v>
      </c>
      <c r="H139" s="15">
        <v>2627097.7811959977</v>
      </c>
      <c r="I139" s="15">
        <v>1028419.9626870546</v>
      </c>
      <c r="J139" s="15">
        <v>145277.79319999999</v>
      </c>
      <c r="K139" s="15">
        <v>32.512834224598933</v>
      </c>
      <c r="L139" s="15">
        <v>12.468069904005908</v>
      </c>
      <c r="M139" s="15">
        <v>7.5897043603924033</v>
      </c>
      <c r="N139" s="15">
        <v>2892.2254085751483</v>
      </c>
    </row>
    <row r="140" spans="2:14" s="15" customFormat="1" x14ac:dyDescent="0.25">
      <c r="B140" s="15" t="str">
        <f>VLOOKUP(G141,NUTS_Europa!$A$2:$C$81,2,FALSE)</f>
        <v>ES12</v>
      </c>
      <c r="C140" s="15">
        <f>VLOOKUP(G141,NUTS_Europa!$A$2:$C$81,3,FALSE)</f>
        <v>163</v>
      </c>
      <c r="D140" s="15" t="str">
        <f>VLOOKUP(F141,NUTS_Europa!$A$2:$C$81,2,FALSE)</f>
        <v>DE50</v>
      </c>
      <c r="E140" s="15">
        <f>VLOOKUP(F141,NUTS_Europa!$A$2:$C$81,3,FALSE)</f>
        <v>1069</v>
      </c>
      <c r="F140" s="15">
        <v>44</v>
      </c>
      <c r="G140" s="15">
        <v>68</v>
      </c>
      <c r="H140" s="15">
        <v>2545273.475947842</v>
      </c>
      <c r="I140" s="15">
        <v>1042614.6785011408</v>
      </c>
      <c r="J140" s="15">
        <v>122072.6309</v>
      </c>
      <c r="K140" s="15">
        <v>56.045454545454547</v>
      </c>
      <c r="L140" s="15">
        <v>10.28505745565772</v>
      </c>
      <c r="M140" s="15">
        <v>6.5774355182314608</v>
      </c>
      <c r="N140" s="15">
        <v>2892.2254085751483</v>
      </c>
    </row>
    <row r="141" spans="2:14" s="15" customFormat="1" x14ac:dyDescent="0.25">
      <c r="B141" s="15" t="str">
        <f>VLOOKUP(F140,NUTS_Europa!$A$2:$C$81,2,FALSE)</f>
        <v>DE50</v>
      </c>
      <c r="C141" s="15">
        <f>VLOOKUP(F140,NUTS_Europa!$A$2:$C$81,3,FALSE)</f>
        <v>1069</v>
      </c>
      <c r="D141" s="15" t="str">
        <f>VLOOKUP(G140,NUTS_Europa!$A$2:$C$81,2,FALSE)</f>
        <v>FRJ2</v>
      </c>
      <c r="E141" s="15">
        <f>VLOOKUP(G140,NUTS_Europa!$A$2:$C$81,3,FALSE)</f>
        <v>163</v>
      </c>
      <c r="F141" s="15">
        <v>44</v>
      </c>
      <c r="G141" s="15">
        <v>52</v>
      </c>
      <c r="H141" s="15">
        <v>1584508.0096986725</v>
      </c>
      <c r="I141" s="15">
        <v>1042614.6785011408</v>
      </c>
      <c r="J141" s="15">
        <v>120125.8052</v>
      </c>
      <c r="K141" s="15">
        <v>56.045454545454547</v>
      </c>
      <c r="L141" s="15">
        <v>10.28505745565772</v>
      </c>
      <c r="M141" s="15">
        <v>6.5774355182314608</v>
      </c>
      <c r="N141" s="15">
        <v>2892.2254085751483</v>
      </c>
    </row>
    <row r="142" spans="2:14" s="15" customFormat="1" x14ac:dyDescent="0.25">
      <c r="B142" s="15" t="str">
        <f>VLOOKUP(G142,NUTS_Europa!$A$2:$C$81,2,FALSE)</f>
        <v>ES12</v>
      </c>
      <c r="C142" s="15">
        <f>VLOOKUP(G142,NUTS_Europa!$A$2:$C$81,3,FALSE)</f>
        <v>163</v>
      </c>
      <c r="D142" s="15" t="str">
        <f>VLOOKUP(F142,NUTS_Europa!$A$2:$C$81,2,FALSE)</f>
        <v>BE23</v>
      </c>
      <c r="E142" s="15">
        <f>VLOOKUP(F142,NUTS_Europa!$A$2:$C$81,3,FALSE)</f>
        <v>220</v>
      </c>
      <c r="F142" s="15">
        <v>42</v>
      </c>
      <c r="G142" s="15">
        <v>52</v>
      </c>
      <c r="H142" s="15">
        <v>1436722.1008125211</v>
      </c>
      <c r="I142" s="15">
        <v>868562.37780507957</v>
      </c>
      <c r="J142" s="15">
        <v>137713.6226</v>
      </c>
      <c r="K142" s="15">
        <v>39.037433155080215</v>
      </c>
      <c r="L142" s="15">
        <v>10.589663589802409</v>
      </c>
      <c r="M142" s="15">
        <v>6.9197361744311729</v>
      </c>
      <c r="N142" s="15">
        <v>2892.2254085751483</v>
      </c>
    </row>
    <row r="143" spans="2:14" s="15" customFormat="1" x14ac:dyDescent="0.25">
      <c r="B143" s="15" t="str">
        <f>VLOOKUP(F143,NUTS_Europa!$A$2:$C$81,2,FALSE)</f>
        <v>BE23</v>
      </c>
      <c r="C143" s="15">
        <f>VLOOKUP(F143,NUTS_Europa!$A$2:$C$81,3,FALSE)</f>
        <v>220</v>
      </c>
      <c r="D143" s="15" t="str">
        <f>VLOOKUP(G143,NUTS_Europa!$A$2:$C$81,2,FALSE)</f>
        <v>NL11</v>
      </c>
      <c r="E143" s="15">
        <f>VLOOKUP(G143,NUTS_Europa!$A$2:$C$81,3,FALSE)</f>
        <v>218</v>
      </c>
      <c r="F143" s="15">
        <v>42</v>
      </c>
      <c r="G143" s="15">
        <v>70</v>
      </c>
      <c r="H143" s="15">
        <v>1960415.3300445811</v>
      </c>
      <c r="I143" s="15">
        <v>851045.57283585251</v>
      </c>
      <c r="J143" s="15">
        <v>117061.7148</v>
      </c>
      <c r="K143" s="15">
        <v>6.6844919786096257</v>
      </c>
      <c r="L143" s="15">
        <v>10.333710339177184</v>
      </c>
      <c r="M143" s="15">
        <v>10.754491914893794</v>
      </c>
      <c r="N143" s="15">
        <v>5603.586288415795</v>
      </c>
    </row>
    <row r="144" spans="2:14" s="15" customFormat="1" x14ac:dyDescent="0.25">
      <c r="B144" s="15" t="str">
        <f>VLOOKUP(G144,NUTS_Europa!$A$2:$C$81,2,FALSE)</f>
        <v>NL11</v>
      </c>
      <c r="C144" s="15">
        <f>VLOOKUP(G144,NUTS_Europa!$A$2:$C$81,3,FALSE)</f>
        <v>218</v>
      </c>
      <c r="D144" s="15" t="str">
        <f>VLOOKUP(F144,NUTS_Europa!$A$2:$C$81,2,FALSE)</f>
        <v>BE25</v>
      </c>
      <c r="E144" s="15">
        <f>VLOOKUP(F144,NUTS_Europa!$A$2:$C$81,3,FALSE)</f>
        <v>220</v>
      </c>
      <c r="F144" s="15">
        <v>43</v>
      </c>
      <c r="G144" s="15">
        <v>70</v>
      </c>
      <c r="H144" s="15">
        <v>1748519.0766999107</v>
      </c>
      <c r="I144" s="15">
        <v>851045.57283585251</v>
      </c>
      <c r="J144" s="15">
        <v>156784.57750000001</v>
      </c>
      <c r="K144" s="15">
        <v>6.6844919786096257</v>
      </c>
      <c r="L144" s="15">
        <v>10.333710339177184</v>
      </c>
      <c r="M144" s="15">
        <v>10.754491914893794</v>
      </c>
      <c r="N144" s="15">
        <v>5603.586288415795</v>
      </c>
    </row>
    <row r="145" spans="2:14" s="15" customFormat="1" x14ac:dyDescent="0.25">
      <c r="B145" s="15" t="str">
        <f>VLOOKUP(F145,NUTS_Europa!$A$2:$C$81,2,FALSE)</f>
        <v>BE25</v>
      </c>
      <c r="C145" s="15">
        <f>VLOOKUP(F145,NUTS_Europa!$A$2:$C$81,3,FALSE)</f>
        <v>220</v>
      </c>
      <c r="D145" s="15" t="str">
        <f>VLOOKUP(G145,NUTS_Europa!$A$2:$C$81,2,FALSE)</f>
        <v>PT18</v>
      </c>
      <c r="E145" s="15">
        <f>VLOOKUP(G145,NUTS_Europa!$A$2:$C$81,3,FALSE)</f>
        <v>61</v>
      </c>
      <c r="F145" s="15">
        <v>43</v>
      </c>
      <c r="G145" s="15">
        <v>80</v>
      </c>
      <c r="H145" s="15">
        <v>11583968.363585267</v>
      </c>
      <c r="I145" s="15">
        <v>1005628.5752592649</v>
      </c>
      <c r="J145" s="15">
        <v>117768.50930000001</v>
      </c>
      <c r="K145" s="15">
        <v>72.388770053475938</v>
      </c>
      <c r="L145" s="15">
        <v>11.303698985252815</v>
      </c>
      <c r="M145" s="15">
        <v>33.183243481796168</v>
      </c>
      <c r="N145" s="15">
        <v>17378.684516231049</v>
      </c>
    </row>
    <row r="146" spans="2:14" s="15" customFormat="1" x14ac:dyDescent="0.25">
      <c r="B146" s="15" t="str">
        <f>VLOOKUP(G146,NUTS_Europa!$A$2:$C$81,2,FALSE)</f>
        <v>PT18</v>
      </c>
      <c r="C146" s="15">
        <f>VLOOKUP(G146,NUTS_Europa!$A$2:$C$81,3,FALSE)</f>
        <v>61</v>
      </c>
      <c r="D146" s="15" t="str">
        <f>VLOOKUP(F146,NUTS_Europa!$A$2:$C$81,2,FALSE)</f>
        <v>DE60</v>
      </c>
      <c r="E146" s="15">
        <f>VLOOKUP(F146,NUTS_Europa!$A$2:$C$81,3,FALSE)</f>
        <v>1069</v>
      </c>
      <c r="F146" s="15">
        <v>5</v>
      </c>
      <c r="G146" s="15">
        <v>80</v>
      </c>
      <c r="H146" s="15">
        <v>10806526.66146097</v>
      </c>
      <c r="I146" s="15">
        <v>1179628.0718056073</v>
      </c>
      <c r="J146" s="15">
        <v>118487.9544</v>
      </c>
      <c r="K146" s="15">
        <v>89.453475935828877</v>
      </c>
      <c r="L146" s="15">
        <v>10.999092851108125</v>
      </c>
      <c r="M146" s="15">
        <v>31.12644144411394</v>
      </c>
      <c r="N146" s="15">
        <v>17378.684516231049</v>
      </c>
    </row>
    <row r="147" spans="2:14" s="15" customFormat="1" x14ac:dyDescent="0.25">
      <c r="B147" s="15" t="str">
        <f>VLOOKUP(F147,NUTS_Europa!$A$2:$C$81,2,FALSE)</f>
        <v>DE60</v>
      </c>
      <c r="C147" s="15">
        <f>VLOOKUP(F147,NUTS_Europa!$A$2:$C$81,3,FALSE)</f>
        <v>1069</v>
      </c>
      <c r="D147" s="15" t="str">
        <f>VLOOKUP(G147,NUTS_Europa!$A$2:$C$81,2,FALSE)</f>
        <v>ES52</v>
      </c>
      <c r="E147" s="15">
        <f>VLOOKUP(G147,NUTS_Europa!$A$2:$C$81,3,FALSE)</f>
        <v>1064</v>
      </c>
      <c r="F147" s="15">
        <v>5</v>
      </c>
      <c r="G147" s="15">
        <v>16</v>
      </c>
      <c r="H147" s="15">
        <v>1320115.3509419316</v>
      </c>
      <c r="I147" s="15">
        <v>1310355.2529806865</v>
      </c>
      <c r="J147" s="15">
        <v>141512.31529999999</v>
      </c>
      <c r="K147" s="15">
        <v>107.00374331550803</v>
      </c>
      <c r="L147" s="15">
        <v>8.0320561332123308</v>
      </c>
      <c r="M147" s="15">
        <v>20.569987127489856</v>
      </c>
      <c r="N147" s="15">
        <v>10690.2529406715</v>
      </c>
    </row>
    <row r="148" spans="2:14" s="15" customFormat="1" x14ac:dyDescent="0.25">
      <c r="B148" s="15" t="str">
        <f>VLOOKUP(G148,NUTS_Europa!$A$2:$C$81,2,FALSE)</f>
        <v>ES52</v>
      </c>
      <c r="C148" s="15">
        <f>VLOOKUP(G148,NUTS_Europa!$A$2:$C$81,3,FALSE)</f>
        <v>1064</v>
      </c>
      <c r="D148" s="15" t="str">
        <f>VLOOKUP(F148,NUTS_Europa!$A$2:$C$81,2,FALSE)</f>
        <v>ES51</v>
      </c>
      <c r="E148" s="15">
        <f>VLOOKUP(F148,NUTS_Europa!$A$2:$C$81,3,FALSE)</f>
        <v>1063</v>
      </c>
      <c r="F148" s="15">
        <v>15</v>
      </c>
      <c r="G148" s="15">
        <v>16</v>
      </c>
      <c r="H148" s="15">
        <v>2673988.1530501968</v>
      </c>
      <c r="I148" s="15">
        <v>8201419.4575527636</v>
      </c>
      <c r="J148" s="15">
        <v>135416.16140000001</v>
      </c>
      <c r="K148" s="15">
        <v>8.6631016042780757</v>
      </c>
      <c r="L148" s="15">
        <v>7.4686228500133502</v>
      </c>
      <c r="M148" s="15">
        <v>20.569987127489856</v>
      </c>
      <c r="N148" s="15">
        <v>10690.2529406715</v>
      </c>
    </row>
    <row r="149" spans="2:14" s="15" customFormat="1" x14ac:dyDescent="0.25"/>
    <row r="150" spans="2:14" s="15" customFormat="1" x14ac:dyDescent="0.25"/>
    <row r="151" spans="2:14" s="15" customFormat="1" x14ac:dyDescent="0.25"/>
    <row r="152" spans="2:14" s="15" customFormat="1" x14ac:dyDescent="0.25"/>
    <row r="153" spans="2:14" s="15" customFormat="1" x14ac:dyDescent="0.25"/>
    <row r="154" spans="2:14" s="15" customFormat="1" x14ac:dyDescent="0.25"/>
    <row r="155" spans="2:14" s="15" customFormat="1" x14ac:dyDescent="0.25"/>
    <row r="156" spans="2:14" s="15" customFormat="1" x14ac:dyDescent="0.25"/>
    <row r="157" spans="2:14" s="15" customFormat="1" x14ac:dyDescent="0.25"/>
    <row r="158" spans="2:14" s="15" customFormat="1" x14ac:dyDescent="0.25"/>
    <row r="159" spans="2:14" s="15" customFormat="1" x14ac:dyDescent="0.25"/>
    <row r="160" spans="2:14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D927-2691-4A9A-B2AF-813A277840A7}">
  <dimension ref="B1:AC302"/>
  <sheetViews>
    <sheetView topLeftCell="E1" workbookViewId="0">
      <selection activeCell="I7" sqref="I7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15" max="15" width="9.42578125" bestFit="1" customWidth="1"/>
  </cols>
  <sheetData>
    <row r="1" spans="2:17" x14ac:dyDescent="0.25">
      <c r="M1" t="s">
        <v>142</v>
      </c>
    </row>
    <row r="3" spans="2:17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7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276426.52526139544</v>
      </c>
      <c r="I4" s="16">
        <v>733671.18852766824</v>
      </c>
      <c r="J4" s="15">
        <v>135416.16140000001</v>
      </c>
      <c r="K4" s="15">
        <v>7.3999999999999995</v>
      </c>
      <c r="L4" s="15">
        <v>13.815691763166949</v>
      </c>
      <c r="M4" s="15">
        <v>3.3441050683521403</v>
      </c>
      <c r="N4" s="15">
        <v>1522.6567976625461</v>
      </c>
      <c r="Q4" s="15" t="s">
        <v>143</v>
      </c>
    </row>
    <row r="5" spans="2:17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NL32</v>
      </c>
      <c r="E5" s="15">
        <f>VLOOKUP(G5,NUTS_Europa!$A$2:$C$81,3,FALSE)</f>
        <v>218</v>
      </c>
      <c r="F5" s="15">
        <v>1</v>
      </c>
      <c r="G5" s="15">
        <v>32</v>
      </c>
      <c r="H5" s="15">
        <v>459689.81694381085</v>
      </c>
      <c r="I5" s="15">
        <v>966569.95524843666</v>
      </c>
      <c r="J5" s="15">
        <v>198656.2873</v>
      </c>
      <c r="K5" s="15">
        <v>10.528823529411765</v>
      </c>
      <c r="L5" s="15">
        <v>11.322778086061321</v>
      </c>
      <c r="M5" s="15">
        <v>10.957965320633877</v>
      </c>
      <c r="N5" s="15">
        <v>5283.3813549476936</v>
      </c>
      <c r="Q5" s="15" t="s">
        <v>144</v>
      </c>
    </row>
    <row r="6" spans="2:17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344400.97002264683</v>
      </c>
      <c r="I6" s="15">
        <v>733671.18852766824</v>
      </c>
      <c r="J6" s="15">
        <v>135416.16140000001</v>
      </c>
      <c r="K6" s="15">
        <v>7.3999999999999995</v>
      </c>
      <c r="L6" s="15">
        <v>13.815691763166949</v>
      </c>
      <c r="M6" s="15">
        <v>3.3441050683521403</v>
      </c>
      <c r="N6" s="15">
        <v>1522.6567976625461</v>
      </c>
      <c r="Q6" s="15" t="s">
        <v>145</v>
      </c>
    </row>
    <row r="7" spans="2:17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733708.51585219766</v>
      </c>
      <c r="I7" s="15">
        <v>1061940.3573996553</v>
      </c>
      <c r="J7" s="15">
        <v>145277.79319999999</v>
      </c>
      <c r="K7" s="15">
        <v>45.641764705882352</v>
      </c>
      <c r="L7" s="15">
        <v>16.144481548568034</v>
      </c>
      <c r="M7" s="15">
        <v>7.5625982617783754</v>
      </c>
      <c r="N7" s="15">
        <v>2988.6329176051727</v>
      </c>
      <c r="Q7" s="15" t="s">
        <v>146</v>
      </c>
    </row>
    <row r="8" spans="2:17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1795986.8796144396</v>
      </c>
      <c r="I8" s="15">
        <v>8824078.2410354596</v>
      </c>
      <c r="J8" s="15">
        <v>159445.52859999999</v>
      </c>
      <c r="K8" s="15">
        <v>65.335294117647067</v>
      </c>
      <c r="L8" s="15">
        <v>10.370848195120065</v>
      </c>
      <c r="M8" s="15">
        <v>2.0404745121707064</v>
      </c>
      <c r="N8" s="15">
        <v>930.46700947662703</v>
      </c>
    </row>
    <row r="9" spans="2:17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8355912.2253893167</v>
      </c>
      <c r="J9" s="15">
        <v>114346.8514</v>
      </c>
      <c r="K9" s="15">
        <v>59.172941176470594</v>
      </c>
      <c r="L9" s="15">
        <v>9.9352639574571668</v>
      </c>
      <c r="M9" s="15">
        <v>3.4230927462164648E-2</v>
      </c>
      <c r="N9" s="15">
        <v>15.609481283570693</v>
      </c>
    </row>
    <row r="10" spans="2:17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1838476.5170219396</v>
      </c>
      <c r="I10" s="15">
        <v>1043535.1984521839</v>
      </c>
      <c r="J10" s="15">
        <v>145277.79319999999</v>
      </c>
      <c r="K10" s="15">
        <v>30.65</v>
      </c>
      <c r="L10" s="15">
        <v>8.9218144935573278</v>
      </c>
      <c r="M10" s="15">
        <v>30.109030558217096</v>
      </c>
      <c r="N10" s="15">
        <v>13729.874818157425</v>
      </c>
    </row>
    <row r="11" spans="2:17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11166744.212579286</v>
      </c>
      <c r="I11" s="15">
        <v>1263585.585660249</v>
      </c>
      <c r="J11" s="15">
        <v>118487.9544</v>
      </c>
      <c r="K11" s="15">
        <v>98.398823529411757</v>
      </c>
      <c r="L11" s="15">
        <v>7.5675086781614525</v>
      </c>
      <c r="M11" s="15">
        <v>31.015275569971195</v>
      </c>
      <c r="N11" s="15">
        <v>17957.973993248655</v>
      </c>
    </row>
    <row r="12" spans="2:17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ES13</v>
      </c>
      <c r="E12" s="15">
        <f>VLOOKUP(G12,NUTS_Europa!$A$2:$C$81,3,FALSE)</f>
        <v>163</v>
      </c>
      <c r="F12" s="15">
        <v>6</v>
      </c>
      <c r="G12" s="15">
        <v>13</v>
      </c>
      <c r="H12" s="15">
        <v>1586311.9655705243</v>
      </c>
      <c r="I12" s="15">
        <v>1114329.2607261338</v>
      </c>
      <c r="J12" s="15">
        <v>135416.16140000001</v>
      </c>
      <c r="K12" s="15">
        <v>61.65</v>
      </c>
      <c r="L12" s="15">
        <v>11.388764517095879</v>
      </c>
      <c r="M12" s="15">
        <v>6.5539446670311152</v>
      </c>
      <c r="N12" s="15">
        <v>2988.6329176051727</v>
      </c>
    </row>
    <row r="13" spans="2:17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FRD1</v>
      </c>
      <c r="E13" s="15">
        <f>VLOOKUP(G13,NUTS_Europa!$A$2:$C$81,3,FALSE)</f>
        <v>268</v>
      </c>
      <c r="F13" s="15">
        <v>6</v>
      </c>
      <c r="G13" s="15">
        <v>19</v>
      </c>
      <c r="H13" s="15">
        <v>62148.208621884907</v>
      </c>
      <c r="I13" s="15">
        <v>1095090.3554499049</v>
      </c>
      <c r="J13" s="15">
        <v>114346.8514</v>
      </c>
      <c r="K13" s="15">
        <v>36.767647058823528</v>
      </c>
      <c r="L13" s="15">
        <v>10.883537930038914</v>
      </c>
      <c r="M13" s="15">
        <v>0.19615003609957932</v>
      </c>
      <c r="N13" s="15">
        <v>89.445438504472278</v>
      </c>
    </row>
    <row r="14" spans="2:17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1394835.7833227445</v>
      </c>
      <c r="I14" s="15">
        <v>952061.98213176511</v>
      </c>
      <c r="J14" s="15">
        <v>163171.4883</v>
      </c>
      <c r="K14" s="15">
        <v>15.88058823529412</v>
      </c>
      <c r="L14" s="15">
        <v>6.5670610545891668</v>
      </c>
      <c r="M14" s="15">
        <v>9.1748418180128457</v>
      </c>
      <c r="N14" s="15">
        <v>5283.3813549476936</v>
      </c>
    </row>
    <row r="15" spans="2:17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578341.50039099227</v>
      </c>
      <c r="I15" s="15">
        <v>952061.98213176511</v>
      </c>
      <c r="J15" s="15">
        <v>199058.85829999999</v>
      </c>
      <c r="K15" s="15">
        <v>15.88058823529412</v>
      </c>
      <c r="L15" s="15">
        <v>6.5670610545891668</v>
      </c>
      <c r="M15" s="15">
        <v>9.1748418180128457</v>
      </c>
      <c r="N15" s="15">
        <v>5283.3813549476936</v>
      </c>
    </row>
    <row r="16" spans="2:17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1812846.3835459503</v>
      </c>
      <c r="I16" s="15">
        <v>8824078.2410354596</v>
      </c>
      <c r="J16" s="15">
        <v>123840.01519999999</v>
      </c>
      <c r="K16" s="15">
        <v>65.335294117647067</v>
      </c>
      <c r="L16" s="15">
        <v>10.370848195120065</v>
      </c>
      <c r="M16" s="15">
        <v>2.0404745121707064</v>
      </c>
      <c r="N16" s="15">
        <v>930.46700947662703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8355912.2253893167</v>
      </c>
      <c r="J17" s="15">
        <v>117061.7148</v>
      </c>
      <c r="K17" s="15">
        <v>59.172941176470594</v>
      </c>
      <c r="L17" s="15">
        <v>9.9352639574571668</v>
      </c>
      <c r="M17" s="15">
        <v>3.4230927462164648E-2</v>
      </c>
      <c r="N17" s="15">
        <v>15.609481283570693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63912.871351394118</v>
      </c>
      <c r="I18" s="15">
        <v>1052737.0049030872</v>
      </c>
      <c r="J18" s="15">
        <v>117061.7148</v>
      </c>
      <c r="K18" s="15">
        <v>22.347647058823529</v>
      </c>
      <c r="L18" s="15">
        <v>15.639254961511067</v>
      </c>
      <c r="M18" s="15">
        <v>0.22633757186210945</v>
      </c>
      <c r="N18" s="15">
        <v>89.445438504472278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FRI1</v>
      </c>
      <c r="E19" s="15">
        <f>VLOOKUP(G19,NUTS_Europa!$A$2:$C$81,3,FALSE)</f>
        <v>283</v>
      </c>
      <c r="F19" s="15">
        <v>9</v>
      </c>
      <c r="G19" s="15">
        <v>24</v>
      </c>
      <c r="H19" s="15">
        <v>1218550.3865388858</v>
      </c>
      <c r="I19" s="15">
        <v>945334.57279280061</v>
      </c>
      <c r="J19" s="15">
        <v>118487.9544</v>
      </c>
      <c r="K19" s="15">
        <v>40.623529411764707</v>
      </c>
      <c r="L19" s="15">
        <v>13.986185976541327</v>
      </c>
      <c r="M19" s="15">
        <v>4.4275964161510926</v>
      </c>
      <c r="N19" s="15">
        <v>1954.0243119540944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1036549.0551542597</v>
      </c>
      <c r="I20" s="15">
        <v>1114329.2607261338</v>
      </c>
      <c r="J20" s="15">
        <v>163171.4883</v>
      </c>
      <c r="K20" s="15">
        <v>61.65</v>
      </c>
      <c r="L20" s="15">
        <v>11.388764517095879</v>
      </c>
      <c r="M20" s="15">
        <v>6.5539446670311152</v>
      </c>
      <c r="N20" s="15">
        <v>2988.6329176051727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860750.49422172131</v>
      </c>
      <c r="I21" s="15">
        <v>1114329.2607261338</v>
      </c>
      <c r="J21" s="15">
        <v>199058.85829999999</v>
      </c>
      <c r="K21" s="15">
        <v>61.65</v>
      </c>
      <c r="L21" s="15">
        <v>11.388764517095879</v>
      </c>
      <c r="M21" s="15">
        <v>6.5539446670311152</v>
      </c>
      <c r="N21" s="15">
        <v>2988.6329176051727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2763121.0914852032</v>
      </c>
      <c r="I22" s="15">
        <v>8534396.9348926675</v>
      </c>
      <c r="J22" s="15">
        <v>135416.16140000001</v>
      </c>
      <c r="K22" s="15">
        <v>9.5294117647058822</v>
      </c>
      <c r="L22" s="15">
        <v>9.5638412702366509</v>
      </c>
      <c r="M22" s="15">
        <v>20.496522887748824</v>
      </c>
      <c r="N22" s="15">
        <v>11046.594705360551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PT17</v>
      </c>
      <c r="E23" s="15">
        <f>VLOOKUP(G23,NUTS_Europa!$A$2:$C$81,3,FALSE)</f>
        <v>294</v>
      </c>
      <c r="F23" s="15">
        <v>15</v>
      </c>
      <c r="G23" s="15">
        <v>39</v>
      </c>
      <c r="H23" s="15">
        <v>617355.50989866548</v>
      </c>
      <c r="I23" s="15">
        <v>8782550.8175727036</v>
      </c>
      <c r="J23" s="15">
        <v>119215.969</v>
      </c>
      <c r="K23" s="15">
        <v>47.882352941176471</v>
      </c>
      <c r="L23" s="15">
        <v>8.804848436223061</v>
      </c>
      <c r="M23" s="15">
        <v>5.7663877287145935</v>
      </c>
      <c r="N23" s="15">
        <v>3107.7928925763695</v>
      </c>
    </row>
    <row r="24" spans="2:14" s="15" customFormat="1" x14ac:dyDescent="0.25">
      <c r="B24" s="15" t="str">
        <f>VLOOKUP(F24,NUTS_Europa!$A$2:$C$81,2,FALSE)</f>
        <v>ES52</v>
      </c>
      <c r="C24" s="15">
        <f>VLOOKUP(F24,NUTS_Europa!$A$2:$C$81,3,FALSE)</f>
        <v>1064</v>
      </c>
      <c r="D24" s="15" t="str">
        <f>VLOOKUP(G24,NUTS_Europa!$A$2:$C$81,2,FALSE)</f>
        <v>PT15</v>
      </c>
      <c r="E24" s="15">
        <f>VLOOKUP(G24,NUTS_Europa!$A$2:$C$81,3,FALSE)</f>
        <v>1065</v>
      </c>
      <c r="F24" s="15">
        <v>16</v>
      </c>
      <c r="G24" s="15">
        <v>37</v>
      </c>
      <c r="H24" s="15">
        <v>2849877.4505913812</v>
      </c>
      <c r="I24" s="15">
        <v>922460.23637656565</v>
      </c>
      <c r="J24" s="15">
        <v>141512.31529999999</v>
      </c>
      <c r="K24" s="15">
        <v>33.89</v>
      </c>
      <c r="L24" s="15">
        <v>11.727640441161951</v>
      </c>
      <c r="M24" s="15">
        <v>14.457051408882524</v>
      </c>
      <c r="N24" s="15">
        <v>7791.6234096439621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FRG0</v>
      </c>
      <c r="E25" s="15">
        <f>VLOOKUP(G25,NUTS_Europa!$A$2:$C$81,3,FALSE)</f>
        <v>282</v>
      </c>
      <c r="F25" s="15">
        <v>17</v>
      </c>
      <c r="G25" s="15">
        <v>22</v>
      </c>
      <c r="H25" s="15">
        <v>457853.78895760444</v>
      </c>
      <c r="I25" s="15">
        <v>1003103.6356032924</v>
      </c>
      <c r="J25" s="15">
        <v>115262.5922</v>
      </c>
      <c r="K25" s="15">
        <v>61.872705882352939</v>
      </c>
      <c r="L25" s="15">
        <v>10.629400757408748</v>
      </c>
      <c r="M25" s="15">
        <v>1.4532622816673739</v>
      </c>
      <c r="N25" s="15">
        <v>703.89535024500003</v>
      </c>
    </row>
    <row r="26" spans="2:14" s="15" customFormat="1" x14ac:dyDescent="0.25">
      <c r="B26" s="15" t="str">
        <f>VLOOKUP(F26,NUTS_Europa!$A$2:$C$81,2,FALSE)</f>
        <v>ES61</v>
      </c>
      <c r="C26" s="15">
        <f>VLOOKUP(F26,NUTS_Europa!$A$2:$C$81,3,FALSE)</f>
        <v>61</v>
      </c>
      <c r="D26" s="15" t="str">
        <f>VLOOKUP(G26,NUTS_Europa!$A$2:$C$81,2,FALSE)</f>
        <v>FRI3</v>
      </c>
      <c r="E26" s="15">
        <f>VLOOKUP(G26,NUTS_Europa!$A$2:$C$81,3,FALSE)</f>
        <v>283</v>
      </c>
      <c r="F26" s="15">
        <v>17</v>
      </c>
      <c r="G26" s="15">
        <v>25</v>
      </c>
      <c r="H26" s="15">
        <v>966096.13883958664</v>
      </c>
      <c r="I26" s="15">
        <v>944915.45450267103</v>
      </c>
      <c r="J26" s="15">
        <v>142392.87169999999</v>
      </c>
      <c r="K26" s="15">
        <v>60.34823529411765</v>
      </c>
      <c r="L26" s="15">
        <v>9.6750045831386764</v>
      </c>
      <c r="M26" s="15">
        <v>3.5173061199579361</v>
      </c>
      <c r="N26" s="15">
        <v>1954.0243119540944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FRG0</v>
      </c>
      <c r="E27" s="15">
        <f>VLOOKUP(G27,NUTS_Europa!$A$2:$C$81,3,FALSE)</f>
        <v>282</v>
      </c>
      <c r="F27" s="15">
        <v>18</v>
      </c>
      <c r="G27" s="15">
        <v>22</v>
      </c>
      <c r="H27" s="15">
        <v>438652.90332552482</v>
      </c>
      <c r="I27" s="15">
        <v>1125623.5352279171</v>
      </c>
      <c r="J27" s="15">
        <v>135416.16140000001</v>
      </c>
      <c r="K27" s="15">
        <v>73.942294117647066</v>
      </c>
      <c r="L27" s="15">
        <v>11.486101893927469</v>
      </c>
      <c r="M27" s="15">
        <v>1.5436125158465102</v>
      </c>
      <c r="N27" s="15">
        <v>703.89535024500003</v>
      </c>
    </row>
    <row r="28" spans="2:14" s="15" customFormat="1" x14ac:dyDescent="0.25">
      <c r="B28" s="15" t="str">
        <f>VLOOKUP(F28,NUTS_Europa!$A$2:$C$81,2,FALSE)</f>
        <v>ES62</v>
      </c>
      <c r="C28" s="15">
        <f>VLOOKUP(F28,NUTS_Europa!$A$2:$C$81,3,FALSE)</f>
        <v>1064</v>
      </c>
      <c r="D28" s="15" t="str">
        <f>VLOOKUP(G28,NUTS_Europa!$A$2:$C$81,2,FALSE)</f>
        <v>FRI3</v>
      </c>
      <c r="E28" s="15">
        <f>VLOOKUP(G28,NUTS_Europa!$A$2:$C$81,3,FALSE)</f>
        <v>283</v>
      </c>
      <c r="F28" s="15">
        <v>18</v>
      </c>
      <c r="G28" s="15">
        <v>25</v>
      </c>
      <c r="H28" s="15">
        <v>912616.56726627552</v>
      </c>
      <c r="I28" s="15">
        <v>1138768.7499402589</v>
      </c>
      <c r="J28" s="15">
        <v>131067.4498</v>
      </c>
      <c r="K28" s="15">
        <v>83.566235294117647</v>
      </c>
      <c r="L28" s="15">
        <v>10.531705719657399</v>
      </c>
      <c r="M28" s="15">
        <v>3.7681197588253168</v>
      </c>
      <c r="N28" s="15">
        <v>1954.0243119540944</v>
      </c>
    </row>
    <row r="29" spans="2:14" s="15" customFormat="1" x14ac:dyDescent="0.25">
      <c r="B29" s="15" t="str">
        <f>VLOOKUP(F29,NUTS_Europa!$A$2:$C$81,2,FALSE)</f>
        <v>FRD2</v>
      </c>
      <c r="C29" s="15">
        <f>VLOOKUP(F29,NUTS_Europa!$A$2:$C$81,3,FALSE)</f>
        <v>269</v>
      </c>
      <c r="D29" s="15" t="str">
        <f>VLOOKUP(G29,NUTS_Europa!$A$2:$C$81,2,FALSE)</f>
        <v>FRH0</v>
      </c>
      <c r="E29" s="15">
        <f>VLOOKUP(G29,NUTS_Europa!$A$2:$C$81,3,FALSE)</f>
        <v>283</v>
      </c>
      <c r="F29" s="15">
        <v>20</v>
      </c>
      <c r="G29" s="15">
        <v>23</v>
      </c>
      <c r="H29" s="15">
        <v>934911.17349424539</v>
      </c>
      <c r="I29" s="15">
        <v>947761.93265930808</v>
      </c>
      <c r="J29" s="15">
        <v>159445.52859999999</v>
      </c>
      <c r="K29" s="15">
        <v>27.235294117647058</v>
      </c>
      <c r="L29" s="15">
        <v>11.029310398534552</v>
      </c>
      <c r="M29" s="15">
        <v>4.4275964161510926</v>
      </c>
      <c r="N29" s="15">
        <v>1954.0243119540944</v>
      </c>
    </row>
    <row r="30" spans="2:14" s="15" customFormat="1" x14ac:dyDescent="0.25">
      <c r="B30" s="15" t="str">
        <f>VLOOKUP(F30,NUTS_Europa!$A$2:$C$81,2,FALSE)</f>
        <v>FRE1</v>
      </c>
      <c r="C30" s="15">
        <f>VLOOKUP(F30,NUTS_Europa!$A$2:$C$81,3,FALSE)</f>
        <v>220</v>
      </c>
      <c r="D30" s="15" t="str">
        <f>VLOOKUP(G30,NUTS_Europa!$A$2:$C$81,2,FALSE)</f>
        <v>FRH0</v>
      </c>
      <c r="E30" s="15">
        <f>VLOOKUP(G30,NUTS_Europa!$A$2:$C$81,3,FALSE)</f>
        <v>283</v>
      </c>
      <c r="F30" s="15">
        <v>21</v>
      </c>
      <c r="G30" s="15">
        <v>23</v>
      </c>
      <c r="H30" s="15">
        <v>1042310.8533675914</v>
      </c>
      <c r="I30" s="15">
        <v>801857.09647708049</v>
      </c>
      <c r="J30" s="15">
        <v>156784.57750000001</v>
      </c>
      <c r="K30" s="15">
        <v>35.411176470588238</v>
      </c>
      <c r="L30" s="15">
        <v>10.924970618231381</v>
      </c>
      <c r="M30" s="15">
        <v>3.9911230590840789</v>
      </c>
      <c r="N30" s="15">
        <v>1954.0243119540944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FRI1</v>
      </c>
      <c r="E31" s="15">
        <f>VLOOKUP(G31,NUTS_Europa!$A$2:$C$81,3,FALSE)</f>
        <v>283</v>
      </c>
      <c r="F31" s="15">
        <v>21</v>
      </c>
      <c r="G31" s="15">
        <v>24</v>
      </c>
      <c r="H31" s="15">
        <v>878110.28238546487</v>
      </c>
      <c r="I31" s="15">
        <v>801857.09647708049</v>
      </c>
      <c r="J31" s="15">
        <v>123840.01519999999</v>
      </c>
      <c r="K31" s="15">
        <v>35.411176470588238</v>
      </c>
      <c r="L31" s="15">
        <v>10.924970618231381</v>
      </c>
      <c r="M31" s="15">
        <v>3.9911230590840789</v>
      </c>
      <c r="N31" s="15">
        <v>1954.0243119540944</v>
      </c>
    </row>
    <row r="32" spans="2:14" s="15" customFormat="1" x14ac:dyDescent="0.25">
      <c r="B32" s="15" t="str">
        <f>VLOOKUP(F32,NUTS_Europa!$A$2:$C$81,2,FALSE)</f>
        <v>FRJ1</v>
      </c>
      <c r="C32" s="15">
        <f>VLOOKUP(F32,NUTS_Europa!$A$2:$C$81,3,FALSE)</f>
        <v>1063</v>
      </c>
      <c r="D32" s="15" t="str">
        <f>VLOOKUP(G32,NUTS_Europa!$A$2:$C$81,2,FALSE)</f>
        <v>FRJ2</v>
      </c>
      <c r="E32" s="15">
        <f>VLOOKUP(G32,NUTS_Europa!$A$2:$C$81,3,FALSE)</f>
        <v>283</v>
      </c>
      <c r="F32" s="15">
        <v>26</v>
      </c>
      <c r="G32" s="15">
        <v>28</v>
      </c>
      <c r="H32" s="15">
        <v>1976912.5316531032</v>
      </c>
      <c r="I32" s="15">
        <v>9020011.9719818402</v>
      </c>
      <c r="J32" s="15">
        <v>142841.86170000001</v>
      </c>
      <c r="K32" s="15">
        <v>90.808058823529421</v>
      </c>
      <c r="L32" s="15">
        <v>10.370100400625649</v>
      </c>
      <c r="M32" s="15">
        <v>3.7681197588253168</v>
      </c>
      <c r="N32" s="15">
        <v>1954.0243119540944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PT17</v>
      </c>
      <c r="E33" s="15">
        <f>VLOOKUP(G33,NUTS_Europa!$A$2:$C$81,3,FALSE)</f>
        <v>294</v>
      </c>
      <c r="F33" s="15">
        <v>26</v>
      </c>
      <c r="G33" s="15">
        <v>39</v>
      </c>
      <c r="H33" s="15">
        <v>1608516.7492043939</v>
      </c>
      <c r="I33" s="15">
        <v>8782550.8175727036</v>
      </c>
      <c r="J33" s="15">
        <v>137713.6226</v>
      </c>
      <c r="K33" s="15">
        <v>47.882352941176471</v>
      </c>
      <c r="L33" s="15">
        <v>8.804848436223061</v>
      </c>
      <c r="M33" s="15">
        <v>5.7663877287145935</v>
      </c>
      <c r="N33" s="15">
        <v>3107.7928925763695</v>
      </c>
    </row>
    <row r="34" spans="2:14" s="15" customFormat="1" x14ac:dyDescent="0.25">
      <c r="B34" s="15" t="str">
        <f>VLOOKUP(F34,NUTS_Europa!$A$2:$C$81,2,FALSE)</f>
        <v>FRF2</v>
      </c>
      <c r="C34" s="15">
        <f>VLOOKUP(F34,NUTS_Europa!$A$2:$C$81,3,FALSE)</f>
        <v>269</v>
      </c>
      <c r="D34" s="15" t="str">
        <f>VLOOKUP(G34,NUTS_Europa!$A$2:$C$81,2,FALSE)</f>
        <v>FRJ2</v>
      </c>
      <c r="E34" s="15">
        <f>VLOOKUP(G34,NUTS_Europa!$A$2:$C$81,3,FALSE)</f>
        <v>283</v>
      </c>
      <c r="F34" s="15">
        <v>27</v>
      </c>
      <c r="G34" s="15">
        <v>28</v>
      </c>
      <c r="H34" s="15">
        <v>1617882.9234230276</v>
      </c>
      <c r="I34" s="15">
        <v>947761.93265930808</v>
      </c>
      <c r="J34" s="15">
        <v>176841.96369999999</v>
      </c>
      <c r="K34" s="15">
        <v>27.235294117647058</v>
      </c>
      <c r="L34" s="15">
        <v>11.029310398534552</v>
      </c>
      <c r="M34" s="15">
        <v>4.4275964161510926</v>
      </c>
      <c r="N34" s="15">
        <v>1954.0243119540944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NL12</v>
      </c>
      <c r="E35" s="15">
        <f>VLOOKUP(G35,NUTS_Europa!$A$2:$C$81,3,FALSE)</f>
        <v>218</v>
      </c>
      <c r="F35" s="15">
        <v>27</v>
      </c>
      <c r="G35" s="15">
        <v>31</v>
      </c>
      <c r="H35" s="15">
        <v>2505692.8055192502</v>
      </c>
      <c r="I35" s="15">
        <v>1093306.2801227553</v>
      </c>
      <c r="J35" s="15">
        <v>145035.59770000001</v>
      </c>
      <c r="K35" s="15">
        <v>16.176470588235293</v>
      </c>
      <c r="L35" s="15">
        <v>8.3659025080545462</v>
      </c>
      <c r="M35" s="15">
        <v>10.957965320633877</v>
      </c>
      <c r="N35" s="15">
        <v>5283.3813549476936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PT11</v>
      </c>
      <c r="E36" s="15">
        <f>VLOOKUP(G36,NUTS_Europa!$A$2:$C$81,3,FALSE)</f>
        <v>111</v>
      </c>
      <c r="F36" s="15">
        <v>29</v>
      </c>
      <c r="G36" s="15">
        <v>36</v>
      </c>
      <c r="H36" s="15">
        <v>1557490.8329658546</v>
      </c>
      <c r="I36" s="15">
        <v>1124628.9299019603</v>
      </c>
      <c r="J36" s="15">
        <v>114346.8514</v>
      </c>
      <c r="K36" s="15">
        <v>46.88058823529412</v>
      </c>
      <c r="L36" s="15">
        <v>10.689911054429459</v>
      </c>
      <c r="M36" s="15">
        <v>6.8152574157081371</v>
      </c>
      <c r="N36" s="15">
        <v>3107.7928925763695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FRH0</v>
      </c>
      <c r="E37" s="15">
        <f>VLOOKUP(G37,NUTS_Europa!$A$2:$C$81,3,FALSE)</f>
        <v>282</v>
      </c>
      <c r="F37" s="15">
        <v>29</v>
      </c>
      <c r="G37" s="15">
        <v>63</v>
      </c>
      <c r="H37" s="15">
        <v>362349.48955561616</v>
      </c>
      <c r="I37" s="15">
        <v>971970.58665997558</v>
      </c>
      <c r="J37" s="15">
        <v>127001.217</v>
      </c>
      <c r="K37" s="15">
        <v>23.411764705882351</v>
      </c>
      <c r="L37" s="15">
        <v>11.983706572804621</v>
      </c>
      <c r="M37" s="15">
        <v>1.7811748377924994</v>
      </c>
      <c r="N37" s="15">
        <v>703.89535024500003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ES61</v>
      </c>
      <c r="E38" s="15">
        <f>VLOOKUP(G38,[1]NUTS_Europa!$A$2:$C$81,3,FALSE)</f>
        <v>297</v>
      </c>
      <c r="F38" s="15">
        <v>30</v>
      </c>
      <c r="G38" s="15">
        <v>57</v>
      </c>
      <c r="H38" s="15">
        <v>1951137.4469590094</v>
      </c>
      <c r="I38" s="15">
        <v>9404106.0360366069</v>
      </c>
      <c r="J38" s="15">
        <v>141696.47589999999</v>
      </c>
      <c r="K38" s="15">
        <v>91.919411764705885</v>
      </c>
      <c r="L38" s="15">
        <v>11.102563621845711</v>
      </c>
      <c r="M38" s="15">
        <v>1.9160246685854849</v>
      </c>
      <c r="N38" s="15">
        <v>873.71723235376157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FRD2</v>
      </c>
      <c r="E39" s="15">
        <f>VLOOKUP(G39,[1]NUTS_Europa!$A$2:$C$81,3,FALSE)</f>
        <v>271</v>
      </c>
      <c r="F39" s="15">
        <v>30</v>
      </c>
      <c r="G39" s="15">
        <v>60</v>
      </c>
      <c r="H39" s="15">
        <v>650302.05757533654</v>
      </c>
      <c r="I39" s="15">
        <v>9117429.4682047777</v>
      </c>
      <c r="J39" s="15">
        <v>199597.76430000001</v>
      </c>
      <c r="K39" s="15">
        <v>164.52941176470588</v>
      </c>
      <c r="L39" s="15">
        <v>10.019685392132395</v>
      </c>
      <c r="M39" s="15">
        <v>0.75810637970965145</v>
      </c>
      <c r="N39" s="15">
        <v>299.59302385500001</v>
      </c>
    </row>
    <row r="40" spans="2:14" s="15" customFormat="1" x14ac:dyDescent="0.25">
      <c r="B40" s="15" t="str">
        <f>VLOOKUP(F40,NUTS_Europa!$A$2:$C$81,2,FALSE)</f>
        <v>NL33</v>
      </c>
      <c r="C40" s="15">
        <f>VLOOKUP(F40,NUTS_Europa!$A$2:$C$81,3,FALSE)</f>
        <v>250</v>
      </c>
      <c r="D40" s="15" t="str">
        <f>VLOOKUP(G40,NUTS_Europa!$A$2:$C$81,2,FALSE)</f>
        <v>PT15</v>
      </c>
      <c r="E40" s="15">
        <f>VLOOKUP(G40,NUTS_Europa!$A$2:$C$81,3,FALSE)</f>
        <v>1065</v>
      </c>
      <c r="F40" s="15">
        <v>33</v>
      </c>
      <c r="G40" s="15">
        <v>37</v>
      </c>
      <c r="H40" s="15">
        <v>2793209.0525030126</v>
      </c>
      <c r="I40" s="15">
        <v>1387130.1062912883</v>
      </c>
      <c r="J40" s="15">
        <v>114346.8514</v>
      </c>
      <c r="K40" s="15">
        <v>68.574117647058827</v>
      </c>
      <c r="L40" s="15">
        <v>13.695120164839318</v>
      </c>
      <c r="M40" s="15">
        <v>17.08669819981456</v>
      </c>
      <c r="N40" s="15">
        <v>7791.6234096439621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PT18</v>
      </c>
      <c r="E41" s="15">
        <f>VLOOKUP(G41,NUTS_Europa!$A$2:$C$81,3,FALSE)</f>
        <v>1065</v>
      </c>
      <c r="F41" s="15">
        <v>33</v>
      </c>
      <c r="G41" s="15">
        <v>40</v>
      </c>
      <c r="H41" s="15">
        <v>2240767.3695124369</v>
      </c>
      <c r="I41" s="15">
        <v>1387130.1062912883</v>
      </c>
      <c r="J41" s="15">
        <v>137713.6226</v>
      </c>
      <c r="K41" s="15">
        <v>68.574117647058827</v>
      </c>
      <c r="L41" s="15">
        <v>13.695120164839318</v>
      </c>
      <c r="M41" s="15">
        <v>17.08669819981456</v>
      </c>
      <c r="N41" s="15">
        <v>7791.6234096439621</v>
      </c>
    </row>
    <row r="42" spans="2:14" s="15" customFormat="1" x14ac:dyDescent="0.25">
      <c r="B42" s="15" t="str">
        <f>VLOOKUP(F42,NUTS_Europa!$A$2:$C$81,2,FALSE)</f>
        <v>NL34</v>
      </c>
      <c r="C42" s="15">
        <f>VLOOKUP(F42,NUTS_Europa!$A$2:$C$81,3,FALSE)</f>
        <v>250</v>
      </c>
      <c r="D42" s="15" t="str">
        <f>VLOOKUP(G42,NUTS_Europa!$A$2:$C$81,2,FALSE)</f>
        <v>PT11</v>
      </c>
      <c r="E42" s="15">
        <f>VLOOKUP(G42,NUTS_Europa!$A$2:$C$81,3,FALSE)</f>
        <v>111</v>
      </c>
      <c r="F42" s="15">
        <v>34</v>
      </c>
      <c r="G42" s="15">
        <v>36</v>
      </c>
      <c r="H42" s="15">
        <v>1290502.6393903138</v>
      </c>
      <c r="I42" s="15">
        <v>1234815.9946585367</v>
      </c>
      <c r="J42" s="15">
        <v>176841.96369999999</v>
      </c>
      <c r="K42" s="15">
        <v>56.695294117647059</v>
      </c>
      <c r="L42" s="15">
        <v>12.159786099229674</v>
      </c>
      <c r="M42" s="15">
        <v>6.8152574157081371</v>
      </c>
      <c r="N42" s="15">
        <v>3107.7928925763695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PT16</v>
      </c>
      <c r="E43" s="15">
        <f>VLOOKUP(G43,NUTS_Europa!$A$2:$C$81,3,FALSE)</f>
        <v>111</v>
      </c>
      <c r="F43" s="15">
        <v>34</v>
      </c>
      <c r="G43" s="15">
        <v>38</v>
      </c>
      <c r="H43" s="15">
        <v>1188489.3376914945</v>
      </c>
      <c r="I43" s="15">
        <v>1234815.9946585367</v>
      </c>
      <c r="J43" s="15">
        <v>199058.85829999999</v>
      </c>
      <c r="K43" s="15">
        <v>56.695294117647059</v>
      </c>
      <c r="L43" s="15">
        <v>12.159786099229674</v>
      </c>
      <c r="M43" s="15">
        <v>6.8152574157081371</v>
      </c>
      <c r="N43" s="15">
        <v>3107.7928925763695</v>
      </c>
    </row>
    <row r="44" spans="2:14" s="15" customFormat="1" x14ac:dyDescent="0.25">
      <c r="B44" s="15" t="str">
        <f>VLOOKUP(F44,NUTS_Europa!$A$2:$C$81,2,FALSE)</f>
        <v>NL41</v>
      </c>
      <c r="C44" s="15">
        <f>VLOOKUP(F44,NUTS_Europa!$A$2:$C$81,3,FALSE)</f>
        <v>253</v>
      </c>
      <c r="D44" s="15" t="str">
        <f>VLOOKUP(G44,NUTS_Europa!$A$2:$C$81,2,FALSE)</f>
        <v>PT16</v>
      </c>
      <c r="E44" s="15">
        <f>VLOOKUP(G44,NUTS_Europa!$A$2:$C$81,3,FALSE)</f>
        <v>111</v>
      </c>
      <c r="F44" s="15">
        <v>35</v>
      </c>
      <c r="G44" s="15">
        <v>38</v>
      </c>
      <c r="H44" s="15">
        <v>943855.80838804587</v>
      </c>
      <c r="I44" s="15">
        <v>1099592.6188354215</v>
      </c>
      <c r="J44" s="15">
        <v>122072.6309</v>
      </c>
      <c r="K44" s="15">
        <v>56.758823529411764</v>
      </c>
      <c r="L44" s="15">
        <v>13.646786632436232</v>
      </c>
      <c r="M44" s="15">
        <v>6.8152574157081371</v>
      </c>
      <c r="N44" s="15">
        <v>3107.7928925763695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PT18</v>
      </c>
      <c r="E45" s="15">
        <f>VLOOKUP(G45,NUTS_Europa!$A$2:$C$81,3,FALSE)</f>
        <v>1065</v>
      </c>
      <c r="F45" s="15">
        <v>35</v>
      </c>
      <c r="G45" s="15">
        <v>40</v>
      </c>
      <c r="H45" s="15">
        <v>2478610.0855468493</v>
      </c>
      <c r="I45" s="15">
        <v>1242768.1050851753</v>
      </c>
      <c r="J45" s="15">
        <v>120437.3524</v>
      </c>
      <c r="K45" s="15">
        <v>68.574529411764715</v>
      </c>
      <c r="L45" s="15">
        <v>15.182120698045878</v>
      </c>
      <c r="M45" s="15">
        <v>17.08669819981456</v>
      </c>
      <c r="N45" s="15">
        <v>7791.6234096439621</v>
      </c>
    </row>
    <row r="46" spans="2:14" s="15" customFormat="1" x14ac:dyDescent="0.25">
      <c r="B46" s="15" t="str">
        <f>VLOOKUP(F46,NUTS_Europa!$A$2:$C$81,2,FALSE)</f>
        <v>BE21</v>
      </c>
      <c r="C46" s="15">
        <f>VLOOKUP(F46,NUTS_Europa!$A$2:$C$81,3,FALSE)</f>
        <v>250</v>
      </c>
      <c r="D46" s="15" t="str">
        <f>VLOOKUP(G46,NUTS_Europa!$A$2:$C$81,2,FALSE)</f>
        <v>FRE1</v>
      </c>
      <c r="E46" s="15">
        <f>VLOOKUP(G46,NUTS_Europa!$A$2:$C$81,3,FALSE)</f>
        <v>235</v>
      </c>
      <c r="F46" s="15">
        <v>41</v>
      </c>
      <c r="G46" s="15">
        <v>61</v>
      </c>
      <c r="H46" s="15">
        <v>510288.01261935418</v>
      </c>
      <c r="I46" s="15">
        <v>876171.51158720185</v>
      </c>
      <c r="J46" s="15">
        <v>142392.87169999999</v>
      </c>
      <c r="K46" s="15">
        <v>8.2941176470588243</v>
      </c>
      <c r="L46" s="15">
        <v>12.328691229960388</v>
      </c>
      <c r="M46" s="15">
        <v>3.3441050683521403</v>
      </c>
      <c r="N46" s="15">
        <v>1522.6567976625461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FRF2</v>
      </c>
      <c r="E47" s="15">
        <f>VLOOKUP(G47,NUTS_Europa!$A$2:$C$81,3,FALSE)</f>
        <v>235</v>
      </c>
      <c r="F47" s="15">
        <v>41</v>
      </c>
      <c r="G47" s="15">
        <v>67</v>
      </c>
      <c r="H47" s="15">
        <v>1006901.3090515553</v>
      </c>
      <c r="I47" s="15">
        <v>876171.51158720185</v>
      </c>
      <c r="J47" s="15">
        <v>156784.57750000001</v>
      </c>
      <c r="K47" s="15">
        <v>8.2941176470588243</v>
      </c>
      <c r="L47" s="15">
        <v>12.328691229960388</v>
      </c>
      <c r="M47" s="15">
        <v>3.3441050683521403</v>
      </c>
      <c r="N47" s="15">
        <v>1522.6567976625461</v>
      </c>
    </row>
    <row r="48" spans="2:14" s="15" customFormat="1" x14ac:dyDescent="0.25">
      <c r="B48" s="15" t="str">
        <f>VLOOKUP(F48,NUTS_Europa!$A$2:$C$81,2,FALSE)</f>
        <v>BE23</v>
      </c>
      <c r="C48" s="15">
        <f>VLOOKUP(F48,NUTS_Europa!$A$2:$C$81,3,FALSE)</f>
        <v>220</v>
      </c>
      <c r="D48" s="15" t="str">
        <f>VLOOKUP(G48,NUTS_Europa!$A$2:$C$81,2,FALSE)</f>
        <v>ES12</v>
      </c>
      <c r="E48" s="15">
        <f>VLOOKUP(G48,NUTS_Europa!$A$2:$C$81,3,FALSE)</f>
        <v>163</v>
      </c>
      <c r="F48" s="15">
        <v>42</v>
      </c>
      <c r="G48" s="15">
        <v>52</v>
      </c>
      <c r="H48" s="15">
        <v>1484612.8352265984</v>
      </c>
      <c r="I48" s="15">
        <v>935280.14548986696</v>
      </c>
      <c r="J48" s="15">
        <v>137713.6226</v>
      </c>
      <c r="K48" s="15">
        <v>42.941176470588232</v>
      </c>
      <c r="L48" s="15">
        <v>13.083266190258087</v>
      </c>
      <c r="M48" s="15">
        <v>6.8950228203635202</v>
      </c>
      <c r="N48" s="15">
        <v>2988.6329176051727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NL11</v>
      </c>
      <c r="E49" s="15">
        <f>VLOOKUP(G49,NUTS_Europa!$A$2:$C$81,3,FALSE)</f>
        <v>218</v>
      </c>
      <c r="F49" s="15">
        <v>42</v>
      </c>
      <c r="G49" s="15">
        <v>70</v>
      </c>
      <c r="H49" s="15">
        <v>1848391.5959540617</v>
      </c>
      <c r="I49" s="15">
        <v>835799.53571168764</v>
      </c>
      <c r="J49" s="15">
        <v>117061.7148</v>
      </c>
      <c r="K49" s="15">
        <v>7.3529411764705879</v>
      </c>
      <c r="L49" s="15">
        <v>8.2615627277513752</v>
      </c>
      <c r="M49" s="15">
        <v>9.7778084604804061</v>
      </c>
      <c r="N49" s="15">
        <v>5283.3813549476936</v>
      </c>
    </row>
    <row r="50" spans="2:14" s="15" customFormat="1" x14ac:dyDescent="0.25">
      <c r="B50" s="15" t="str">
        <f>VLOOKUP(F50,NUTS_Europa!$A$2:$C$81,2,FALSE)</f>
        <v>BE25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43</v>
      </c>
      <c r="G50" s="15">
        <v>70</v>
      </c>
      <c r="H50" s="15">
        <v>1648603.7000455277</v>
      </c>
      <c r="I50" s="15">
        <v>835799.53571168764</v>
      </c>
      <c r="J50" s="15">
        <v>156784.57750000001</v>
      </c>
      <c r="K50" s="15">
        <v>7.3529411764705879</v>
      </c>
      <c r="L50" s="15">
        <v>8.2615627277513752</v>
      </c>
      <c r="M50" s="15">
        <v>9.7778084604804061</v>
      </c>
      <c r="N50" s="15">
        <v>5283.3813549476936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PT18</v>
      </c>
      <c r="E51" s="15">
        <f>VLOOKUP(G51,NUTS_Europa!$A$2:$C$81,3,FALSE)</f>
        <v>61</v>
      </c>
      <c r="F51" s="15">
        <v>43</v>
      </c>
      <c r="G51" s="15">
        <v>80</v>
      </c>
      <c r="H51" s="15">
        <v>11970100.637800986</v>
      </c>
      <c r="I51" s="15">
        <v>1081838.2792240966</v>
      </c>
      <c r="J51" s="15">
        <v>117768.50930000001</v>
      </c>
      <c r="K51" s="15">
        <v>79.627647058823527</v>
      </c>
      <c r="L51" s="15">
        <v>9.26201035132366</v>
      </c>
      <c r="M51" s="15">
        <v>33.064731885307744</v>
      </c>
      <c r="N51" s="15">
        <v>17957.973993248655</v>
      </c>
    </row>
    <row r="52" spans="2:14" s="15" customFormat="1" x14ac:dyDescent="0.25">
      <c r="B52" s="15" t="str">
        <f>VLOOKUP(F52,NUTS_Europa!$A$2:$C$81,2,FALSE)</f>
        <v>DE50</v>
      </c>
      <c r="C52" s="15">
        <f>VLOOKUP(F52,NUTS_Europa!$A$2:$C$81,3,FALSE)</f>
        <v>1069</v>
      </c>
      <c r="D52" s="15" t="str">
        <f>VLOOKUP(G52,NUTS_Europa!$A$2:$C$81,2,FALSE)</f>
        <v>ES12</v>
      </c>
      <c r="E52" s="15">
        <f>VLOOKUP(G52,NUTS_Europa!$A$2:$C$81,3,FALSE)</f>
        <v>163</v>
      </c>
      <c r="F52" s="15">
        <v>44</v>
      </c>
      <c r="G52" s="15">
        <v>52</v>
      </c>
      <c r="H52" s="15">
        <v>1637324.9408411267</v>
      </c>
      <c r="I52" s="15">
        <v>1114329.2607261338</v>
      </c>
      <c r="J52" s="15">
        <v>120125.8052</v>
      </c>
      <c r="K52" s="15">
        <v>61.65</v>
      </c>
      <c r="L52" s="15">
        <v>11.388764517095879</v>
      </c>
      <c r="M52" s="15">
        <v>6.5539446670311152</v>
      </c>
      <c r="N52" s="15">
        <v>2988.6329176051727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2630115.9211074715</v>
      </c>
      <c r="I53" s="15">
        <v>1114329.2607261338</v>
      </c>
      <c r="J53" s="15">
        <v>122072.6309</v>
      </c>
      <c r="K53" s="15">
        <v>61.65</v>
      </c>
      <c r="L53" s="15">
        <v>11.388764517095879</v>
      </c>
      <c r="M53" s="15">
        <v>6.5539446670311152</v>
      </c>
      <c r="N53" s="15">
        <v>2988.6329176051727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ES62</v>
      </c>
      <c r="E54" s="15">
        <f>VLOOKUP(G54,[1]NUTS_Europa!$A$2:$C$81,3,FALSE)</f>
        <v>462</v>
      </c>
      <c r="F54" s="15">
        <v>45</v>
      </c>
      <c r="G54" s="15">
        <v>58</v>
      </c>
      <c r="H54" s="15">
        <v>2323750.7464490766</v>
      </c>
      <c r="I54" s="15">
        <v>8998598.1376163326</v>
      </c>
      <c r="J54" s="15">
        <v>114346.8514</v>
      </c>
      <c r="K54" s="15">
        <v>100.59058823529412</v>
      </c>
      <c r="L54" s="15">
        <v>10.428218409929308</v>
      </c>
      <c r="M54" s="15">
        <v>2.0716137367621368</v>
      </c>
      <c r="N54" s="15">
        <v>944.66665814177304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PT11</v>
      </c>
      <c r="E55" s="15">
        <f>VLOOKUP(G55,[1]NUTS_Europa!$A$2:$C$81,3,FALSE)</f>
        <v>288</v>
      </c>
      <c r="F55" s="15">
        <v>45</v>
      </c>
      <c r="G55" s="15">
        <v>76</v>
      </c>
      <c r="H55" s="15">
        <v>2067204.9863387435</v>
      </c>
      <c r="I55" s="15">
        <v>8824078.2410354596</v>
      </c>
      <c r="J55" s="15">
        <v>192445.7181</v>
      </c>
      <c r="K55" s="15">
        <v>65.335294117647067</v>
      </c>
      <c r="L55" s="15">
        <v>10.370848195120065</v>
      </c>
      <c r="M55" s="15">
        <v>2.0404745121707064</v>
      </c>
      <c r="N55" s="15">
        <v>930.46700947662703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37151.401480135915</v>
      </c>
      <c r="I56" s="15">
        <v>8355912.2253893167</v>
      </c>
      <c r="J56" s="15">
        <v>127001.217</v>
      </c>
      <c r="K56" s="15">
        <v>59.172941176470594</v>
      </c>
      <c r="L56" s="15">
        <v>9.9352639574571668</v>
      </c>
      <c r="M56" s="15">
        <v>3.4230927462164648E-2</v>
      </c>
      <c r="N56" s="15">
        <v>15.609481283570693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43894.338376568929</v>
      </c>
      <c r="I57" s="15">
        <v>8355912.2253893167</v>
      </c>
      <c r="J57" s="15">
        <v>117768.50930000001</v>
      </c>
      <c r="K57" s="15">
        <v>59.172941176470594</v>
      </c>
      <c r="L57" s="15">
        <v>9.9352639574571668</v>
      </c>
      <c r="M57" s="15">
        <v>3.4230927462164648E-2</v>
      </c>
      <c r="N57" s="15">
        <v>15.609481283570693</v>
      </c>
    </row>
    <row r="58" spans="2:14" s="15" customFormat="1" ht="15" customHeigh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ES61</v>
      </c>
      <c r="E58" s="15">
        <f>VLOOKUP(G58,[1]NUTS_Europa!$A$2:$C$81,3,FALSE)</f>
        <v>297</v>
      </c>
      <c r="F58" s="15">
        <v>47</v>
      </c>
      <c r="G58" s="15">
        <v>57</v>
      </c>
      <c r="H58" s="15">
        <v>1960314.9727676532</v>
      </c>
      <c r="I58" s="15">
        <v>9404106.0360366069</v>
      </c>
      <c r="J58" s="15">
        <v>127001.217</v>
      </c>
      <c r="K58" s="15">
        <v>91.919411764705885</v>
      </c>
      <c r="L58" s="15">
        <v>11.102563621845711</v>
      </c>
      <c r="M58" s="15">
        <v>1.9160246685854849</v>
      </c>
      <c r="N58" s="15">
        <v>873.71723235376157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FRD2</v>
      </c>
      <c r="E59" s="15">
        <f>VLOOKUP(G59,[1]NUTS_Europa!$A$2:$C$81,3,FALSE)</f>
        <v>271</v>
      </c>
      <c r="F59" s="15">
        <v>47</v>
      </c>
      <c r="G59" s="15">
        <v>60</v>
      </c>
      <c r="H59" s="15">
        <v>653448.98269790935</v>
      </c>
      <c r="I59" s="15">
        <v>9117429.4682047777</v>
      </c>
      <c r="J59" s="15">
        <v>126450.71709999999</v>
      </c>
      <c r="K59" s="15">
        <v>164.52941176470588</v>
      </c>
      <c r="L59" s="15">
        <v>10.019685392132395</v>
      </c>
      <c r="M59" s="15">
        <v>0.75810637970965145</v>
      </c>
      <c r="N59" s="15">
        <v>299.59302385500001</v>
      </c>
    </row>
    <row r="60" spans="2:14" s="15" customFormat="1" x14ac:dyDescent="0.25">
      <c r="B60" s="15" t="str">
        <f>VLOOKUP(F60,NUTS_Europa!$A$2:$C$81,2,FALSE)</f>
        <v>DE94</v>
      </c>
      <c r="C60" s="15">
        <f>VLOOKUP(F60,NUTS_Europa!$A$2:$C$81,3,FALSE)</f>
        <v>1069</v>
      </c>
      <c r="D60" s="15" t="str">
        <f>VLOOKUP(G60,NUTS_Europa!$A$2:$C$81,2,FALSE)</f>
        <v>FRE1</v>
      </c>
      <c r="E60" s="15">
        <f>VLOOKUP(G60,NUTS_Europa!$A$2:$C$81,3,FALSE)</f>
        <v>235</v>
      </c>
      <c r="F60" s="15">
        <v>48</v>
      </c>
      <c r="G60" s="15">
        <v>61</v>
      </c>
      <c r="H60" s="15">
        <v>561639.0676608223</v>
      </c>
      <c r="I60" s="15">
        <v>788483.83957241289</v>
      </c>
      <c r="J60" s="15">
        <v>507158.32770000002</v>
      </c>
      <c r="K60" s="15">
        <v>23.98</v>
      </c>
      <c r="L60" s="15">
        <v>9.0599747316947941</v>
      </c>
      <c r="M60" s="15">
        <v>2.8302135015820862</v>
      </c>
      <c r="N60" s="15">
        <v>1522.6567976625461</v>
      </c>
    </row>
    <row r="61" spans="2:14" s="15" customFormat="1" x14ac:dyDescent="0.25">
      <c r="B61" s="15" t="str">
        <f>VLOOKUP(F61,NUTS_Europa!$A$2:$C$81,2,FALSE)</f>
        <v>DE94</v>
      </c>
      <c r="C61" s="15">
        <f>VLOOKUP(F61,NUTS_Europa!$A$2:$C$81,3,FALSE)</f>
        <v>1069</v>
      </c>
      <c r="D61" s="15" t="str">
        <f>VLOOKUP(G61,NUTS_Europa!$A$2:$C$81,2,FALSE)</f>
        <v>FRG0</v>
      </c>
      <c r="E61" s="15">
        <f>VLOOKUP(G61,NUTS_Europa!$A$2:$C$81,3,FALSE)</f>
        <v>283</v>
      </c>
      <c r="F61" s="15">
        <v>48</v>
      </c>
      <c r="G61" s="15">
        <v>62</v>
      </c>
      <c r="H61" s="15">
        <v>1033919.8438628607</v>
      </c>
      <c r="I61" s="15">
        <v>996385.68951130076</v>
      </c>
      <c r="J61" s="15">
        <v>144185.261</v>
      </c>
      <c r="K61" s="15">
        <v>56.345882352941175</v>
      </c>
      <c r="L61" s="15">
        <v>9.2304689450691733</v>
      </c>
      <c r="M61" s="15">
        <v>3.7681197588253168</v>
      </c>
      <c r="N61" s="15">
        <v>1954.0243119540944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35942.181793541546</v>
      </c>
      <c r="I62" s="15">
        <v>8355912.2253893167</v>
      </c>
      <c r="J62" s="15">
        <v>176841.96369999999</v>
      </c>
      <c r="K62" s="15">
        <v>59.172941176470594</v>
      </c>
      <c r="L62" s="15">
        <v>9.9352639574571668</v>
      </c>
      <c r="M62" s="15">
        <v>3.4230927462164648E-2</v>
      </c>
      <c r="N62" s="15">
        <v>15.609481283570693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42685.118689974559</v>
      </c>
      <c r="I63" s="15">
        <v>8355912.2253893167</v>
      </c>
      <c r="J63" s="15">
        <v>199058.85829999999</v>
      </c>
      <c r="K63" s="15">
        <v>59.172941176470594</v>
      </c>
      <c r="L63" s="15">
        <v>9.9352639574571668</v>
      </c>
      <c r="M63" s="15">
        <v>3.4230927462164648E-2</v>
      </c>
      <c r="N63" s="15">
        <v>15.609481283570693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ES62</v>
      </c>
      <c r="E64" s="15">
        <f>VLOOKUP(G64,[1]NUTS_Europa!$A$2:$C$81,3,FALSE)</f>
        <v>462</v>
      </c>
      <c r="F64" s="15">
        <v>50</v>
      </c>
      <c r="G64" s="15">
        <v>58</v>
      </c>
      <c r="H64" s="15">
        <v>2275377.2008856107</v>
      </c>
      <c r="I64" s="15">
        <v>8998598.1376163326</v>
      </c>
      <c r="J64" s="15">
        <v>117923.68180000001</v>
      </c>
      <c r="K64" s="15">
        <v>100.59058823529412</v>
      </c>
      <c r="L64" s="15">
        <v>10.428218409929308</v>
      </c>
      <c r="M64" s="15">
        <v>2.0716137367621368</v>
      </c>
      <c r="N64" s="15">
        <v>944.66665814177304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PT11</v>
      </c>
      <c r="E65" s="15">
        <f>VLOOKUP(G65,[1]NUTS_Europa!$A$2:$C$81,3,FALSE)</f>
        <v>288</v>
      </c>
      <c r="F65" s="15">
        <v>50</v>
      </c>
      <c r="G65" s="15">
        <v>76</v>
      </c>
      <c r="H65" s="15">
        <v>2019558.562184474</v>
      </c>
      <c r="I65" s="15">
        <v>8824078.2410354596</v>
      </c>
      <c r="J65" s="15">
        <v>114203.5226</v>
      </c>
      <c r="K65" s="15">
        <v>65.335294117647067</v>
      </c>
      <c r="L65" s="15">
        <v>10.370848195120065</v>
      </c>
      <c r="M65" s="15">
        <v>2.0404745121707064</v>
      </c>
      <c r="N65" s="15">
        <v>930.46700947662703</v>
      </c>
    </row>
    <row r="66" spans="2:14" s="15" customFormat="1" x14ac:dyDescent="0.25">
      <c r="B66" s="15" t="str">
        <f>VLOOKUP(F66,NUTS_Europa!$A$2:$C$81,2,FALSE)</f>
        <v>ES21</v>
      </c>
      <c r="C66" s="15">
        <f>VLOOKUP(F66,NUTS_Europa!$A$2:$C$81,3,FALSE)</f>
        <v>1063</v>
      </c>
      <c r="D66" s="15" t="str">
        <f>VLOOKUP(G66,NUTS_Europa!$A$2:$C$81,2,FALSE)</f>
        <v>FRI1</v>
      </c>
      <c r="E66" s="15">
        <f>VLOOKUP(G66,NUTS_Europa!$A$2:$C$81,3,FALSE)</f>
        <v>275</v>
      </c>
      <c r="F66" s="15">
        <v>54</v>
      </c>
      <c r="G66" s="15">
        <v>64</v>
      </c>
      <c r="H66" s="15">
        <v>232328.29794519008</v>
      </c>
      <c r="I66" s="15">
        <v>9067816.5138228405</v>
      </c>
      <c r="J66" s="15">
        <v>137713.6226</v>
      </c>
      <c r="K66" s="15">
        <v>93.294117647058826</v>
      </c>
      <c r="L66" s="15">
        <v>14.182993008519688</v>
      </c>
      <c r="M66" s="15">
        <v>0.39230007138317441</v>
      </c>
      <c r="N66" s="15">
        <v>178.89087663685152</v>
      </c>
    </row>
    <row r="67" spans="2:14" s="15" customFormat="1" x14ac:dyDescent="0.25">
      <c r="B67" s="15" t="str">
        <f>VLOOKUP(F67,NUTS_Europa!$A$2:$C$81,2,FALSE)</f>
        <v>ES21</v>
      </c>
      <c r="C67" s="15">
        <f>VLOOKUP(F67,NUTS_Europa!$A$2:$C$81,3,FALSE)</f>
        <v>1063</v>
      </c>
      <c r="D67" s="15" t="str">
        <f>VLOOKUP(G67,NUTS_Europa!$A$2:$C$81,2,FALSE)</f>
        <v>FRI2</v>
      </c>
      <c r="E67" s="15">
        <f>VLOOKUP(G67,NUTS_Europa!$A$2:$C$81,3,FALSE)</f>
        <v>275</v>
      </c>
      <c r="F67" s="15">
        <v>54</v>
      </c>
      <c r="G67" s="15">
        <v>69</v>
      </c>
      <c r="H67" s="15">
        <v>201323.64676999752</v>
      </c>
      <c r="I67" s="15">
        <v>9067816.5138228405</v>
      </c>
      <c r="J67" s="15">
        <v>199058.85829999999</v>
      </c>
      <c r="K67" s="15">
        <v>93.294117647058826</v>
      </c>
      <c r="L67" s="15">
        <v>14.182993008519688</v>
      </c>
      <c r="M67" s="15">
        <v>0.39230007138317441</v>
      </c>
      <c r="N67" s="15">
        <v>178.89087663685152</v>
      </c>
    </row>
    <row r="68" spans="2:14" s="15" customFormat="1" x14ac:dyDescent="0.25">
      <c r="B68" s="15" t="str">
        <f>VLOOKUP(F68,NUTS_Europa!$A$2:$C$81,2,FALSE)</f>
        <v>ES51</v>
      </c>
      <c r="C68" s="15">
        <f>VLOOKUP(F68,NUTS_Europa!$A$2:$C$81,3,FALSE)</f>
        <v>1064</v>
      </c>
      <c r="D68" s="15" t="str">
        <f>VLOOKUP(G68,NUTS_Europa!$A$2:$C$81,2,FALSE)</f>
        <v>FRH0</v>
      </c>
      <c r="E68" s="15">
        <f>VLOOKUP(G68,NUTS_Europa!$A$2:$C$81,3,FALSE)</f>
        <v>282</v>
      </c>
      <c r="F68" s="15">
        <v>55</v>
      </c>
      <c r="G68" s="15">
        <v>63</v>
      </c>
      <c r="H68" s="15">
        <v>494105.7790178259</v>
      </c>
      <c r="I68" s="15">
        <v>1125623.5352279171</v>
      </c>
      <c r="J68" s="15">
        <v>127001.217</v>
      </c>
      <c r="K68" s="15">
        <v>73.942294117647066</v>
      </c>
      <c r="L68" s="15">
        <v>11.486101893927469</v>
      </c>
      <c r="M68" s="15">
        <v>1.5436125158465102</v>
      </c>
      <c r="N68" s="15">
        <v>703.89535024500003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FRI3</v>
      </c>
      <c r="E69" s="15">
        <f>VLOOKUP(G69,NUTS_Europa!$A$2:$C$81,3,FALSE)</f>
        <v>282</v>
      </c>
      <c r="F69" s="15">
        <v>55</v>
      </c>
      <c r="G69" s="15">
        <v>65</v>
      </c>
      <c r="H69" s="15">
        <v>624420.03689473355</v>
      </c>
      <c r="I69" s="15">
        <v>1125623.5352279171</v>
      </c>
      <c r="J69" s="15">
        <v>117768.50930000001</v>
      </c>
      <c r="K69" s="15">
        <v>73.942294117647066</v>
      </c>
      <c r="L69" s="15">
        <v>11.486101893927469</v>
      </c>
      <c r="M69" s="15">
        <v>1.5436125158465102</v>
      </c>
      <c r="N69" s="15">
        <v>703.89535024500003</v>
      </c>
    </row>
    <row r="70" spans="2:14" s="15" customFormat="1" x14ac:dyDescent="0.25">
      <c r="B70" s="15" t="str">
        <f>VLOOKUP(F70,NUTS_Europa!$A$2:$C$81,2,FALSE)</f>
        <v>ES52</v>
      </c>
      <c r="C70" s="15">
        <f>VLOOKUP(F70,NUTS_Europa!$A$2:$C$81,3,FALSE)</f>
        <v>1063</v>
      </c>
      <c r="D70" s="15" t="str">
        <f>VLOOKUP(G70,NUTS_Europa!$A$2:$C$81,2,FALSE)</f>
        <v>FRI1</v>
      </c>
      <c r="E70" s="15">
        <f>VLOOKUP(G70,NUTS_Europa!$A$2:$C$81,3,FALSE)</f>
        <v>275</v>
      </c>
      <c r="F70" s="15">
        <v>56</v>
      </c>
      <c r="G70" s="15">
        <v>64</v>
      </c>
      <c r="H70" s="15">
        <v>175016.67001528866</v>
      </c>
      <c r="I70" s="15">
        <v>9067816.5138228405</v>
      </c>
      <c r="J70" s="15">
        <v>142392.87169999999</v>
      </c>
      <c r="K70" s="15">
        <v>93.294117647058826</v>
      </c>
      <c r="L70" s="15">
        <v>14.182993008519688</v>
      </c>
      <c r="M70" s="15">
        <v>0.39230007138317441</v>
      </c>
      <c r="N70" s="15">
        <v>178.89087663685152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FRI3</v>
      </c>
      <c r="E71" s="15">
        <f>VLOOKUP(G71,NUTS_Europa!$A$2:$C$81,3,FALSE)</f>
        <v>282</v>
      </c>
      <c r="F71" s="15">
        <v>56</v>
      </c>
      <c r="G71" s="15">
        <v>65</v>
      </c>
      <c r="H71" s="15">
        <v>633694.07247940928</v>
      </c>
      <c r="I71" s="15">
        <v>9044203.8950720914</v>
      </c>
      <c r="J71" s="15">
        <v>122072.6309</v>
      </c>
      <c r="K71" s="15">
        <v>86.470588235294116</v>
      </c>
      <c r="L71" s="15">
        <v>11.324496574895718</v>
      </c>
      <c r="M71" s="15">
        <v>1.5436125158465102</v>
      </c>
      <c r="N71" s="15">
        <v>703.89535024500003</v>
      </c>
    </row>
    <row r="72" spans="2:14" s="15" customFormat="1" x14ac:dyDescent="0.25">
      <c r="B72" s="15" t="str">
        <f>VLOOKUP(F72,NUTS_Europa!$A$2:$C$81,2,FALSE)</f>
        <v>FRD1</v>
      </c>
      <c r="C72" s="15">
        <f>VLOOKUP(F72,NUTS_Europa!$A$2:$C$81,3,FALSE)</f>
        <v>269</v>
      </c>
      <c r="D72" s="15" t="str">
        <f>VLOOKUP(G72,NUTS_Europa!$A$2:$C$81,2,FALSE)</f>
        <v>FRG0</v>
      </c>
      <c r="E72" s="15">
        <f>VLOOKUP(G72,NUTS_Europa!$A$2:$C$81,3,FALSE)</f>
        <v>283</v>
      </c>
      <c r="F72" s="15">
        <v>59</v>
      </c>
      <c r="G72" s="15">
        <v>62</v>
      </c>
      <c r="H72" s="15">
        <v>966211.90733771317</v>
      </c>
      <c r="I72" s="15">
        <v>947761.93265930808</v>
      </c>
      <c r="J72" s="15">
        <v>159445.52859999999</v>
      </c>
      <c r="K72" s="15">
        <v>27.235294117647058</v>
      </c>
      <c r="L72" s="15">
        <v>11.029310398534552</v>
      </c>
      <c r="M72" s="15">
        <v>4.4275964161510926</v>
      </c>
      <c r="N72" s="15">
        <v>1954.0243119540944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FRJ2</v>
      </c>
      <c r="E73" s="15">
        <f>VLOOKUP(G73,NUTS_Europa!$A$2:$C$81,3,FALSE)</f>
        <v>163</v>
      </c>
      <c r="F73" s="15">
        <v>59</v>
      </c>
      <c r="G73" s="15">
        <v>68</v>
      </c>
      <c r="H73" s="15">
        <v>2714667.7030674</v>
      </c>
      <c r="I73" s="15">
        <v>1085875.8403211643</v>
      </c>
      <c r="J73" s="15">
        <v>145277.79319999999</v>
      </c>
      <c r="K73" s="15">
        <v>35.764117647058825</v>
      </c>
      <c r="L73" s="15">
        <v>13.187605970561258</v>
      </c>
      <c r="M73" s="15">
        <v>7.5625982617783754</v>
      </c>
      <c r="N73" s="15">
        <v>2988.6329176051727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FRF2</v>
      </c>
      <c r="E74" s="15">
        <f>VLOOKUP(G74,NUTS_Europa!$A$2:$C$81,3,FALSE)</f>
        <v>235</v>
      </c>
      <c r="F74" s="15">
        <v>66</v>
      </c>
      <c r="G74" s="15">
        <v>67</v>
      </c>
      <c r="H74" s="15">
        <v>1446550.6769015484</v>
      </c>
      <c r="I74" s="15">
        <v>1256579.4282665239</v>
      </c>
      <c r="J74" s="15">
        <v>176841.96369999999</v>
      </c>
      <c r="K74" s="15">
        <v>101.70235294117647</v>
      </c>
      <c r="L74" s="15">
        <v>10.36121150628302</v>
      </c>
      <c r="M74" s="15">
        <v>2.8302135015820862</v>
      </c>
      <c r="N74" s="15">
        <v>1522.6567976625461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FRI2</v>
      </c>
      <c r="E75" s="15">
        <f>VLOOKUP(G75,NUTS_Europa!$A$2:$C$81,3,FALSE)</f>
        <v>275</v>
      </c>
      <c r="F75" s="15">
        <v>66</v>
      </c>
      <c r="G75" s="15">
        <v>69</v>
      </c>
      <c r="H75" s="15">
        <v>141185.30962378182</v>
      </c>
      <c r="I75" s="15">
        <v>1293313.103181385</v>
      </c>
      <c r="J75" s="15">
        <v>199058.85829999999</v>
      </c>
      <c r="K75" s="15">
        <v>104.70588235294117</v>
      </c>
      <c r="L75" s="15">
        <v>14.344598327551438</v>
      </c>
      <c r="M75" s="15">
        <v>0.39230007138317441</v>
      </c>
      <c r="N75" s="15">
        <v>178.89087663685152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PT16</v>
      </c>
      <c r="E76" s="15">
        <f>VLOOKUP(G76,NUTS_Europa!$A$2:$C$81,3,FALSE)</f>
        <v>294</v>
      </c>
      <c r="F76" s="15">
        <v>71</v>
      </c>
      <c r="G76" s="15">
        <v>78</v>
      </c>
      <c r="H76" s="15">
        <v>2437741.0432408452</v>
      </c>
      <c r="I76" s="15">
        <v>1274944.3437466882</v>
      </c>
      <c r="J76" s="15">
        <v>135416.16140000001</v>
      </c>
      <c r="K76" s="15">
        <v>65.747647058823532</v>
      </c>
      <c r="L76" s="15">
        <v>10.933933478932179</v>
      </c>
      <c r="M76" s="15">
        <v>6.8152574157081371</v>
      </c>
      <c r="N76" s="15">
        <v>3107.7928925763695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PT17</v>
      </c>
      <c r="E77" s="15">
        <f>VLOOKUP(G77,NUTS_Europa!$A$2:$C$81,3,FALSE)</f>
        <v>297</v>
      </c>
      <c r="F77" s="15">
        <v>71</v>
      </c>
      <c r="G77" s="15">
        <v>79</v>
      </c>
      <c r="H77" s="15">
        <v>697958.04886737617</v>
      </c>
      <c r="I77" s="15">
        <v>1334544.9750090069</v>
      </c>
      <c r="J77" s="15">
        <v>154854.3009</v>
      </c>
      <c r="K77" s="15">
        <v>81.692294117647066</v>
      </c>
      <c r="L77" s="15">
        <v>12.327843014993942</v>
      </c>
      <c r="M77" s="15">
        <v>1.9160246685854849</v>
      </c>
      <c r="N77" s="15">
        <v>873.71723235376157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2674005.6632633968</v>
      </c>
      <c r="I78" s="15">
        <v>966569.95524843666</v>
      </c>
      <c r="J78" s="15">
        <v>120125.8052</v>
      </c>
      <c r="K78" s="15">
        <v>10.528823529411765</v>
      </c>
      <c r="L78" s="15">
        <v>11.322778086061321</v>
      </c>
      <c r="M78" s="15">
        <v>10.957965320633877</v>
      </c>
      <c r="N78" s="15">
        <v>5283.3813549476936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2292466.2787158489</v>
      </c>
      <c r="I79" s="15">
        <v>966569.95524843666</v>
      </c>
      <c r="J79" s="15">
        <v>159445.52859999999</v>
      </c>
      <c r="K79" s="15">
        <v>10.528823529411765</v>
      </c>
      <c r="L79" s="15">
        <v>11.322778086061321</v>
      </c>
      <c r="M79" s="15">
        <v>10.957965320633877</v>
      </c>
      <c r="N79" s="15">
        <v>5283.3813549476936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2814726.8008172144</v>
      </c>
      <c r="I80" s="15">
        <v>835799.53571168764</v>
      </c>
      <c r="J80" s="15">
        <v>145277.79319999999</v>
      </c>
      <c r="K80" s="15">
        <v>7.3529411764705879</v>
      </c>
      <c r="L80" s="15">
        <v>8.2615627277513752</v>
      </c>
      <c r="M80" s="15">
        <v>9.7778084604804061</v>
      </c>
      <c r="N80" s="15">
        <v>5283.3813549476936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2433187.4162696665</v>
      </c>
      <c r="I81" s="15">
        <v>835799.53571168764</v>
      </c>
      <c r="J81" s="15">
        <v>176841.96369999999</v>
      </c>
      <c r="K81" s="15">
        <v>7.3529411764705879</v>
      </c>
      <c r="L81" s="15">
        <v>8.2615627277513752</v>
      </c>
      <c r="M81" s="15">
        <v>9.7778084604804061</v>
      </c>
      <c r="N81" s="15">
        <v>5283.3813549476936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2596537.1480507553</v>
      </c>
      <c r="I82" s="15">
        <v>717656.53412397404</v>
      </c>
      <c r="J82" s="15">
        <v>127001.217</v>
      </c>
      <c r="K82" s="15">
        <v>18.099999999999998</v>
      </c>
      <c r="L82" s="15">
        <v>8.1097526187360902</v>
      </c>
      <c r="M82" s="15">
        <v>5.3674792609618258</v>
      </c>
      <c r="N82" s="15">
        <v>3107.7928925763695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742598.91854124854</v>
      </c>
      <c r="I83" s="15">
        <v>572488.03142727842</v>
      </c>
      <c r="J83" s="15">
        <v>113696.3812</v>
      </c>
      <c r="K83" s="15">
        <v>4.4117647058823533</v>
      </c>
      <c r="L83" s="15">
        <v>9.503662154797853</v>
      </c>
      <c r="M83" s="15">
        <v>1.5089998872852943</v>
      </c>
      <c r="N83" s="15">
        <v>873.71723235376157</v>
      </c>
    </row>
    <row r="84" spans="2:29" s="15" customFormat="1" x14ac:dyDescent="0.25">
      <c r="N84" s="15">
        <f>SUM(N4:N83)</f>
        <v>237057.05478907947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'27 buques 18,7 kn 15000 charter'!P86</f>
        <v>Tiempo C/D</v>
      </c>
      <c r="Q86" s="15" t="str">
        <f>'27 buques 18,7 kn 15000 charter'!Q86</f>
        <v>Tiempo total</v>
      </c>
      <c r="R86" s="15" t="str">
        <f>'27 buques 18,7 kn 15000 charter'!R86</f>
        <v>TEUs/buque</v>
      </c>
      <c r="S86" s="15" t="str">
        <f>'27 buques 18,7 kn 15000 charter'!S86</f>
        <v>Coste variable</v>
      </c>
      <c r="T86" s="15" t="str">
        <f>'27 buques 18,7 kn 15000 charter'!T86</f>
        <v>Coste fijo</v>
      </c>
      <c r="U86" s="15" t="str">
        <f>'27 buques 18,7 kn 15000 charter'!U86</f>
        <v>Coste Total</v>
      </c>
      <c r="V86" s="15" t="str">
        <f>'27 buques 18,7 kn 15000 charter'!V86</f>
        <v>Nodo inicial</v>
      </c>
      <c r="W86" s="15" t="str">
        <f>'27 buques 18,7 kn 15000 charter'!W86</f>
        <v>Puerto O</v>
      </c>
      <c r="X86" s="15" t="str">
        <f>'27 buques 18,7 kn 15000 charter'!X86</f>
        <v>Nodo final</v>
      </c>
      <c r="Y86" s="15" t="str">
        <f>'27 buques 18,7 kn 15000 charter'!Y86</f>
        <v>Puerto D</v>
      </c>
    </row>
    <row r="87" spans="2:29" s="15" customFormat="1" x14ac:dyDescent="0.25">
      <c r="B87" s="15" t="str">
        <f>VLOOKUP(F87,NUTS_Europa!$A$2:$C$81,2,FALSE)</f>
        <v>ES61</v>
      </c>
      <c r="C87" s="15">
        <f>VLOOKUP(F87,NUTS_Europa!$A$2:$C$81,3,FALSE)</f>
        <v>61</v>
      </c>
      <c r="D87" s="15" t="str">
        <f>VLOOKUP(G87,NUTS_Europa!$A$2:$C$81,2,FALSE)</f>
        <v>FRG0</v>
      </c>
      <c r="E87" s="15">
        <f>VLOOKUP(G87,NUTS_Europa!$A$2:$C$81,3,FALSE)</f>
        <v>282</v>
      </c>
      <c r="F87" s="15">
        <v>17</v>
      </c>
      <c r="G87" s="15">
        <v>22</v>
      </c>
      <c r="H87" s="15">
        <v>457853.78895760444</v>
      </c>
      <c r="I87" s="15">
        <v>1003103.6356032924</v>
      </c>
      <c r="J87" s="15">
        <f>I87/28</f>
        <v>35825.129842974726</v>
      </c>
      <c r="K87" s="15">
        <v>115262.5922</v>
      </c>
      <c r="L87" s="15">
        <v>61.872705882352939</v>
      </c>
      <c r="M87" s="15">
        <v>10.629400757408748</v>
      </c>
      <c r="N87" s="15">
        <v>1.4532622816673739</v>
      </c>
      <c r="O87" s="17">
        <v>703.89535024500003</v>
      </c>
      <c r="P87" s="15">
        <f>N87*(R87/O87)</f>
        <v>1.25734134943125</v>
      </c>
      <c r="Q87" s="15">
        <f>P87+M87+L87</f>
        <v>73.759447989192935</v>
      </c>
      <c r="R87" s="15">
        <v>609</v>
      </c>
      <c r="S87" s="15">
        <f>H87*(R87/O87)</f>
        <v>396128.42644596193</v>
      </c>
      <c r="T87" s="15">
        <f>2*J87</f>
        <v>71650.259685949452</v>
      </c>
      <c r="U87" s="15">
        <f>T87+S87</f>
        <v>467778.68613191135</v>
      </c>
      <c r="V87" s="15" t="str">
        <f>VLOOKUP(B87,NUTS_Europa!$B$2:$F$41,5,FALSE)</f>
        <v>Andalucía</v>
      </c>
      <c r="W87" s="15" t="str">
        <f>VLOOKUP(C87,Puertos!$N$3:$O$27,2,FALSE)</f>
        <v>Algeciras</v>
      </c>
      <c r="X87" s="15" t="str">
        <f>VLOOKUP(D87,NUTS_Europa!$B$2:$F$41,5,FALSE)</f>
        <v>Pays de la Loire</v>
      </c>
      <c r="Y87" s="15" t="str">
        <f>VLOOKUP(E87,Puertos!$N$3:$O$27,2,FALSE)</f>
        <v>Saint Nazaire</v>
      </c>
      <c r="Z87" s="15">
        <f>Q87/24</f>
        <v>3.0733103328830391</v>
      </c>
      <c r="AA87" s="15">
        <f>SUM(Q87:Q90)</f>
        <v>327.34391297343103</v>
      </c>
      <c r="AB87" s="15">
        <f>AA87/24</f>
        <v>13.639329707226294</v>
      </c>
      <c r="AC87" s="15">
        <f>AB87/7</f>
        <v>1.9484756724608991</v>
      </c>
    </row>
    <row r="88" spans="2:29" s="15" customFormat="1" x14ac:dyDescent="0.25">
      <c r="B88" s="15" t="str">
        <f>VLOOKUP(G88,NUTS_Europa!$A$2:$C$81,2,FALSE)</f>
        <v>FRG0</v>
      </c>
      <c r="C88" s="15">
        <f>VLOOKUP(G88,NUTS_Europa!$A$2:$C$81,3,FALSE)</f>
        <v>282</v>
      </c>
      <c r="D88" s="15" t="str">
        <f>VLOOKUP(F88,NUTS_Europa!$A$2:$C$81,2,FALSE)</f>
        <v>ES62</v>
      </c>
      <c r="E88" s="15">
        <f>VLOOKUP(F88,NUTS_Europa!$A$2:$C$81,3,FALSE)</f>
        <v>1064</v>
      </c>
      <c r="F88" s="15">
        <v>18</v>
      </c>
      <c r="G88" s="15">
        <v>22</v>
      </c>
      <c r="H88" s="15">
        <v>438652.90332552482</v>
      </c>
      <c r="I88" s="15">
        <v>1125623.5352279171</v>
      </c>
      <c r="J88" s="15">
        <f t="shared" ref="J88:J151" si="1">I88/28</f>
        <v>40200.840543854181</v>
      </c>
      <c r="K88" s="15">
        <v>135416.16140000001</v>
      </c>
      <c r="L88" s="15">
        <v>73.942294117647066</v>
      </c>
      <c r="M88" s="15">
        <v>11.486101893927469</v>
      </c>
      <c r="N88" s="15">
        <v>1.5436125158465102</v>
      </c>
      <c r="O88" s="17">
        <v>703.89535024500003</v>
      </c>
      <c r="P88" s="15">
        <f t="shared" ref="P88:P150" si="2">N88*(R88/O88)</f>
        <v>1.3355110554762499</v>
      </c>
      <c r="Q88" s="15">
        <f t="shared" ref="Q88:Q150" si="3">P88+M88+L88</f>
        <v>86.763907067050781</v>
      </c>
      <c r="R88" s="15">
        <v>609</v>
      </c>
      <c r="S88" s="15">
        <f t="shared" ref="S88:S150" si="4">H88*(R88/O88)</f>
        <v>379516.09998881671</v>
      </c>
      <c r="T88" s="15">
        <f t="shared" ref="T88:T90" si="5">2*J88</f>
        <v>80401.681087708363</v>
      </c>
      <c r="U88" s="15">
        <f t="shared" ref="U88:U150" si="6">T88+S88</f>
        <v>459917.78107652511</v>
      </c>
      <c r="V88" s="15" t="str">
        <f>VLOOKUP(B88,NUTS_Europa!$B$2:$F$41,5,FALSE)</f>
        <v>Pays de la Loire</v>
      </c>
      <c r="W88" s="15" t="str">
        <f>VLOOKUP(C88,Puertos!$N$3:$O$27,2,FALSE)</f>
        <v>Saint Nazaire</v>
      </c>
      <c r="X88" s="15" t="str">
        <f>VLOOKUP(D88,NUTS_Europa!$B$2:$F$41,5,FALSE)</f>
        <v>Región de Murcia</v>
      </c>
      <c r="Y88" s="15" t="str">
        <f>VLOOKUP(E88,Puertos!$N$3:$O$27,2,FALSE)</f>
        <v>Valencia</v>
      </c>
      <c r="Z88" s="15">
        <f t="shared" ref="Z88:Z150" si="7">Q88/24</f>
        <v>3.6151627944604492</v>
      </c>
    </row>
    <row r="89" spans="2:29" s="15" customFormat="1" x14ac:dyDescent="0.25">
      <c r="B89" s="15" t="str">
        <f>VLOOKUP(F89,NUTS_Europa!$A$2:$C$81,2,FALSE)</f>
        <v>ES62</v>
      </c>
      <c r="C89" s="15">
        <f>VLOOKUP(F89,NUTS_Europa!$A$2:$C$81,3,FALSE)</f>
        <v>1064</v>
      </c>
      <c r="D89" s="15" t="str">
        <f>VLOOKUP(G89,NUTS_Europa!$A$2:$C$81,2,FALSE)</f>
        <v>FRI3</v>
      </c>
      <c r="E89" s="15">
        <f>VLOOKUP(G89,NUTS_Europa!$A$2:$C$81,3,FALSE)</f>
        <v>283</v>
      </c>
      <c r="F89" s="15">
        <v>18</v>
      </c>
      <c r="G89" s="15">
        <v>25</v>
      </c>
      <c r="H89" s="15">
        <v>912616.56726627552</v>
      </c>
      <c r="I89" s="15">
        <v>1138768.7499402589</v>
      </c>
      <c r="J89" s="15">
        <f t="shared" si="1"/>
        <v>40670.312497866391</v>
      </c>
      <c r="K89" s="15">
        <v>131067.4498</v>
      </c>
      <c r="L89" s="15">
        <v>83.566235294117647</v>
      </c>
      <c r="M89" s="15">
        <v>10.531705719657399</v>
      </c>
      <c r="N89" s="15">
        <v>3.7681197588253168</v>
      </c>
      <c r="O89" s="17">
        <v>1954.0243119540944</v>
      </c>
      <c r="P89" s="15">
        <f t="shared" si="2"/>
        <v>1.3961539212689289</v>
      </c>
      <c r="Q89" s="15">
        <f t="shared" si="3"/>
        <v>95.494094935043975</v>
      </c>
      <c r="R89" s="15">
        <v>724</v>
      </c>
      <c r="S89" s="15">
        <f t="shared" si="4"/>
        <v>338140.31414994289</v>
      </c>
      <c r="T89" s="15">
        <f t="shared" si="5"/>
        <v>81340.624995732782</v>
      </c>
      <c r="U89" s="15">
        <f t="shared" si="6"/>
        <v>419480.93914567569</v>
      </c>
      <c r="V89" s="15" t="str">
        <f>VLOOKUP(B89,NUTS_Europa!$B$2:$F$41,5,FALSE)</f>
        <v>Región de Murcia</v>
      </c>
      <c r="W89" s="15" t="str">
        <f>VLOOKUP(C89,Puertos!$N$3:$O$27,2,FALSE)</f>
        <v>Valencia</v>
      </c>
      <c r="X89" s="15" t="str">
        <f>VLOOKUP(D89,NUTS_Europa!$B$2:$F$41,5,FALSE)</f>
        <v>Poitou-Charentes</v>
      </c>
      <c r="Y89" s="15" t="str">
        <f>VLOOKUP(E89,Puertos!$N$3:$O$27,2,FALSE)</f>
        <v>La Rochelle</v>
      </c>
      <c r="Z89" s="15">
        <f t="shared" si="7"/>
        <v>3.978920622293499</v>
      </c>
    </row>
    <row r="90" spans="2:29" s="15" customFormat="1" x14ac:dyDescent="0.25">
      <c r="B90" s="15" t="str">
        <f>VLOOKUP(G90,NUTS_Europa!$A$2:$C$81,2,FALSE)</f>
        <v>FRI3</v>
      </c>
      <c r="C90" s="15">
        <f>VLOOKUP(G90,NUTS_Europa!$A$2:$C$81,3,FALSE)</f>
        <v>283</v>
      </c>
      <c r="D90" s="15" t="str">
        <f>VLOOKUP(F90,NUTS_Europa!$A$2:$C$81,2,FALSE)</f>
        <v>ES61</v>
      </c>
      <c r="E90" s="15">
        <f>VLOOKUP(F90,NUTS_Europa!$A$2:$C$81,3,FALSE)</f>
        <v>61</v>
      </c>
      <c r="F90" s="15">
        <v>17</v>
      </c>
      <c r="G90" s="15">
        <v>25</v>
      </c>
      <c r="H90" s="15">
        <v>966096.13883958664</v>
      </c>
      <c r="I90" s="15">
        <v>944915.45450267103</v>
      </c>
      <c r="J90" s="15">
        <f t="shared" si="1"/>
        <v>33746.980517952536</v>
      </c>
      <c r="K90" s="15">
        <v>142392.87169999999</v>
      </c>
      <c r="L90" s="15">
        <v>60.34823529411765</v>
      </c>
      <c r="M90" s="15">
        <v>9.6750045831386764</v>
      </c>
      <c r="N90" s="15">
        <v>3.5173061199579361</v>
      </c>
      <c r="O90" s="17">
        <v>1954.0243119540944</v>
      </c>
      <c r="P90" s="15">
        <f t="shared" si="2"/>
        <v>1.3032231048870242</v>
      </c>
      <c r="Q90" s="15">
        <f t="shared" si="3"/>
        <v>71.326462982143354</v>
      </c>
      <c r="R90" s="15">
        <v>724</v>
      </c>
      <c r="S90" s="15">
        <f t="shared" si="4"/>
        <v>357955.42575434083</v>
      </c>
      <c r="T90" s="15">
        <f t="shared" si="5"/>
        <v>67493.961035905071</v>
      </c>
      <c r="U90" s="15">
        <f t="shared" si="6"/>
        <v>425449.38679024589</v>
      </c>
      <c r="V90" s="15" t="str">
        <f>VLOOKUP(B90,NUTS_Europa!$B$2:$F$41,5,FALSE)</f>
        <v>Poitou-Charentes</v>
      </c>
      <c r="W90" s="15" t="str">
        <f>VLOOKUP(C90,Puertos!$N$3:$O$27,2,FALSE)</f>
        <v>La Rochelle</v>
      </c>
      <c r="X90" s="15" t="str">
        <f>VLOOKUP(D90,NUTS_Europa!$B$2:$F$41,5,FALSE)</f>
        <v>Andalucía</v>
      </c>
      <c r="Y90" s="15" t="str">
        <f>VLOOKUP(E90,Puertos!$N$3:$O$27,2,FALSE)</f>
        <v>Algeciras</v>
      </c>
      <c r="Z90" s="15">
        <f t="shared" si="7"/>
        <v>2.9719359575893063</v>
      </c>
    </row>
    <row r="91" spans="2:29" s="15" customFormat="1" x14ac:dyDescent="0.25">
      <c r="O91" s="17"/>
    </row>
    <row r="92" spans="2:29" s="15" customFormat="1" x14ac:dyDescent="0.25">
      <c r="B92" s="15" t="s">
        <v>160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O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</row>
    <row r="94" spans="2:29" s="15" customFormat="1" x14ac:dyDescent="0.25">
      <c r="B94" s="15" t="str">
        <f>VLOOKUP(F94,NUTS_Europa!$A$2:$C$81,2,FALSE)</f>
        <v>NL12</v>
      </c>
      <c r="C94" s="15">
        <f>VLOOKUP(F94,NUTS_Europa!$A$2:$C$81,3,FALSE)</f>
        <v>250</v>
      </c>
      <c r="D94" s="15" t="str">
        <f>VLOOKUP(G94,NUTS_Europa!$A$2:$C$81,2,FALSE)</f>
        <v>PT16</v>
      </c>
      <c r="E94" s="15">
        <f>VLOOKUP(G94,NUTS_Europa!$A$2:$C$81,3,FALSE)</f>
        <v>294</v>
      </c>
      <c r="F94" s="15">
        <v>71</v>
      </c>
      <c r="G94" s="15">
        <v>78</v>
      </c>
      <c r="H94" s="15">
        <v>2437741.0432408452</v>
      </c>
      <c r="I94" s="15">
        <v>1274944.3437466882</v>
      </c>
      <c r="J94" s="15">
        <f t="shared" si="1"/>
        <v>45533.726562381722</v>
      </c>
      <c r="K94" s="15">
        <v>135416.16140000001</v>
      </c>
      <c r="L94" s="15">
        <v>65.747647058823532</v>
      </c>
      <c r="M94" s="15">
        <v>10.933933478932179</v>
      </c>
      <c r="N94" s="15">
        <v>6.8152574157081371</v>
      </c>
      <c r="O94" s="17">
        <v>3107.7928925763695</v>
      </c>
      <c r="P94" s="15">
        <f t="shared" si="2"/>
        <v>1.5877011562640477</v>
      </c>
      <c r="Q94" s="15">
        <f t="shared" si="3"/>
        <v>78.269281694019753</v>
      </c>
      <c r="R94" s="15">
        <v>724</v>
      </c>
      <c r="S94" s="15">
        <f t="shared" si="4"/>
        <v>567902.87394062616</v>
      </c>
      <c r="T94" s="15">
        <f>J94</f>
        <v>45533.726562381722</v>
      </c>
      <c r="U94" s="15">
        <f t="shared" si="6"/>
        <v>613436.60050300788</v>
      </c>
      <c r="V94" s="15" t="str">
        <f>VLOOKUP(B94,NUTS_Europa!$B$2:$F$41,5,FALSE)</f>
        <v>Friesland (NL)</v>
      </c>
      <c r="W94" s="15" t="str">
        <f>VLOOKUP(C94,Puertos!$N$3:$O$27,2,FALSE)</f>
        <v>Rotterdam</v>
      </c>
      <c r="X94" s="15" t="str">
        <f>VLOOKUP(D94,NUTS_Europa!$B$2:$F$41,5,FALSE)</f>
        <v>Centro (PT)</v>
      </c>
      <c r="Y94" s="15" t="str">
        <f>VLOOKUP(E94,Puertos!$N$3:$O$27,2,FALSE)</f>
        <v>Lisboa</v>
      </c>
      <c r="Z94" s="15">
        <f t="shared" si="7"/>
        <v>3.2612200705841565</v>
      </c>
      <c r="AA94" s="15">
        <f>SUM(Q94:Q97)</f>
        <v>216.35418268905767</v>
      </c>
      <c r="AB94" s="15">
        <f>AA94/24</f>
        <v>9.01475761204407</v>
      </c>
      <c r="AC94" s="15">
        <f>AB94/7</f>
        <v>1.2878225160062957</v>
      </c>
    </row>
    <row r="95" spans="2:29" s="15" customFormat="1" x14ac:dyDescent="0.25">
      <c r="B95" s="15" t="str">
        <f>VLOOKUP(G95,NUTS_Europa!$A$2:$C$81,2,FALSE)</f>
        <v>PT16</v>
      </c>
      <c r="C95" s="15">
        <f>VLOOKUP(G95,NUTS_Europa!$A$2:$C$81,3,FALSE)</f>
        <v>294</v>
      </c>
      <c r="D95" s="15" t="str">
        <f>VLOOKUP(F95,NUTS_Europa!$A$2:$C$81,2,FALSE)</f>
        <v>PT15</v>
      </c>
      <c r="E95" s="15">
        <f>VLOOKUP(F95,NUTS_Europa!$A$2:$C$81,3,FALSE)</f>
        <v>61</v>
      </c>
      <c r="F95" s="15">
        <v>77</v>
      </c>
      <c r="G95" s="15">
        <v>78</v>
      </c>
      <c r="H95" s="15">
        <v>2596537.1480507553</v>
      </c>
      <c r="I95" s="15">
        <v>717656.53412397404</v>
      </c>
      <c r="J95" s="15">
        <f t="shared" si="1"/>
        <v>25630.590504427644</v>
      </c>
      <c r="K95" s="15">
        <v>127001.217</v>
      </c>
      <c r="L95" s="15">
        <v>18.099999999999998</v>
      </c>
      <c r="M95" s="15">
        <v>8.1097526187360902</v>
      </c>
      <c r="N95" s="15">
        <v>5.3674792609618258</v>
      </c>
      <c r="O95" s="17">
        <v>3107.7928925763695</v>
      </c>
      <c r="P95" s="15">
        <f t="shared" si="2"/>
        <v>1.250422766014762</v>
      </c>
      <c r="Q95" s="15">
        <f t="shared" si="3"/>
        <v>27.460175384750848</v>
      </c>
      <c r="R95" s="15">
        <v>724</v>
      </c>
      <c r="S95" s="15">
        <f t="shared" si="4"/>
        <v>604896.45229554223</v>
      </c>
      <c r="T95" s="15">
        <f t="shared" ref="T95:T97" si="10">J95</f>
        <v>25630.590504427644</v>
      </c>
      <c r="U95" s="15">
        <f t="shared" si="6"/>
        <v>630527.0427999699</v>
      </c>
      <c r="V95" s="15" t="str">
        <f>VLOOKUP(B95,NUTS_Europa!$B$2:$F$41,5,FALSE)</f>
        <v>Centro (PT)</v>
      </c>
      <c r="W95" s="15" t="str">
        <f>VLOOKUP(C95,Puertos!$N$3:$O$27,2,FALSE)</f>
        <v>Lisboa</v>
      </c>
      <c r="X95" s="15" t="str">
        <f>VLOOKUP(D95,NUTS_Europa!$B$2:$F$41,5,FALSE)</f>
        <v>Algarve</v>
      </c>
      <c r="Y95" s="15" t="str">
        <f>VLOOKUP(E95,Puertos!$N$3:$O$27,2,FALSE)</f>
        <v>Algeciras</v>
      </c>
      <c r="Z95" s="15">
        <f t="shared" si="7"/>
        <v>1.1441739743646187</v>
      </c>
    </row>
    <row r="96" spans="2:29" s="15" customFormat="1" x14ac:dyDescent="0.25">
      <c r="B96" s="15" t="str">
        <f>VLOOKUP(F96,NUTS_Europa!$A$2:$C$81,2,FALSE)</f>
        <v>PT15</v>
      </c>
      <c r="C96" s="15">
        <f>VLOOKUP(F96,NUTS_Europa!$A$2:$C$81,3,FALSE)</f>
        <v>61</v>
      </c>
      <c r="D96" s="15" t="str">
        <f>VLOOKUP(G96,NUTS_Europa!$A$2:$C$81,2,FALSE)</f>
        <v>PT17</v>
      </c>
      <c r="E96" s="15">
        <f>VLOOKUP(G96,NUTS_Europa!$A$2:$C$81,3,FALSE)</f>
        <v>297</v>
      </c>
      <c r="F96" s="15">
        <v>77</v>
      </c>
      <c r="G96" s="15">
        <v>79</v>
      </c>
      <c r="H96" s="15">
        <v>742598.91854124854</v>
      </c>
      <c r="I96" s="15">
        <v>572488.03142727842</v>
      </c>
      <c r="J96" s="15">
        <f t="shared" si="1"/>
        <v>20446.001122402802</v>
      </c>
      <c r="K96" s="15">
        <v>113696.3812</v>
      </c>
      <c r="L96" s="15">
        <v>4.4117647058823533</v>
      </c>
      <c r="M96" s="15">
        <v>9.503662154797853</v>
      </c>
      <c r="N96" s="15">
        <v>1.5089998872852943</v>
      </c>
      <c r="O96" s="17">
        <v>873.71723235376157</v>
      </c>
      <c r="P96" s="15">
        <f t="shared" si="2"/>
        <v>1.1847928418316669</v>
      </c>
      <c r="Q96" s="15">
        <f t="shared" si="3"/>
        <v>15.100219702511874</v>
      </c>
      <c r="R96" s="15">
        <v>686</v>
      </c>
      <c r="S96" s="15">
        <f t="shared" si="4"/>
        <v>583052.31859388924</v>
      </c>
      <c r="T96" s="15">
        <f t="shared" si="10"/>
        <v>20446.001122402802</v>
      </c>
      <c r="U96" s="15">
        <f t="shared" si="6"/>
        <v>603498.31971629208</v>
      </c>
      <c r="V96" s="15" t="str">
        <f>VLOOKUP(B96,NUTS_Europa!$B$2:$F$41,5,FALSE)</f>
        <v>Algarve</v>
      </c>
      <c r="W96" s="15" t="str">
        <f>VLOOKUP(C96,Puertos!$N$3:$O$27,2,FALSE)</f>
        <v>Algeciras</v>
      </c>
      <c r="X96" s="15" t="str">
        <f>VLOOKUP(D96,NUTS_Europa!$B$2:$F$41,5,FALSE)</f>
        <v>Área Metropolitana de Lisboa</v>
      </c>
      <c r="Y96" s="15" t="str">
        <f>VLOOKUP(E96,Puertos!$N$3:$O$27,2,FALSE)</f>
        <v>Cádiz</v>
      </c>
      <c r="Z96" s="15">
        <f t="shared" si="7"/>
        <v>0.62917582093799473</v>
      </c>
    </row>
    <row r="97" spans="2:26" s="15" customFormat="1" x14ac:dyDescent="0.25">
      <c r="B97" s="15" t="str">
        <f>VLOOKUP(G97,NUTS_Europa!$A$2:$C$81,2,FALSE)</f>
        <v>PT17</v>
      </c>
      <c r="C97" s="15">
        <f>VLOOKUP(G97,NUTS_Europa!$A$2:$C$81,3,FALSE)</f>
        <v>297</v>
      </c>
      <c r="D97" s="15" t="str">
        <f>VLOOKUP(F97,NUTS_Europa!$A$2:$C$81,2,FALSE)</f>
        <v>NL12</v>
      </c>
      <c r="E97" s="15">
        <f>VLOOKUP(F97,NUTS_Europa!$A$2:$C$81,3,FALSE)</f>
        <v>250</v>
      </c>
      <c r="F97" s="15">
        <v>71</v>
      </c>
      <c r="G97" s="15">
        <v>79</v>
      </c>
      <c r="H97" s="15">
        <v>697958.04886737617</v>
      </c>
      <c r="I97" s="15">
        <v>1334544.9750090069</v>
      </c>
      <c r="J97" s="15">
        <f t="shared" si="1"/>
        <v>47662.320536035964</v>
      </c>
      <c r="K97" s="15">
        <v>154854.3009</v>
      </c>
      <c r="L97" s="15">
        <v>81.692294117647066</v>
      </c>
      <c r="M97" s="15">
        <v>12.327843014993942</v>
      </c>
      <c r="N97" s="15">
        <v>1.9160246685854849</v>
      </c>
      <c r="O97" s="17">
        <v>873.71723235376157</v>
      </c>
      <c r="P97" s="15">
        <f t="shared" si="2"/>
        <v>1.504368775134167</v>
      </c>
      <c r="Q97" s="15">
        <f t="shared" si="3"/>
        <v>95.524505907775179</v>
      </c>
      <c r="R97" s="15">
        <v>686</v>
      </c>
      <c r="S97" s="15">
        <f t="shared" si="4"/>
        <v>548002.4930184253</v>
      </c>
      <c r="T97" s="15">
        <f t="shared" si="10"/>
        <v>47662.320536035964</v>
      </c>
      <c r="U97" s="15">
        <f t="shared" si="6"/>
        <v>595664.81355446123</v>
      </c>
      <c r="V97" s="15" t="str">
        <f>VLOOKUP(B97,NUTS_Europa!$B$2:$F$41,5,FALSE)</f>
        <v>Área Metropolitana de Lisboa</v>
      </c>
      <c r="W97" s="15" t="str">
        <f>VLOOKUP(C97,Puertos!$N$3:$O$27,2,FALSE)</f>
        <v>Cádiz</v>
      </c>
      <c r="X97" s="15" t="str">
        <f>VLOOKUP(D97,NUTS_Europa!$B$2:$F$41,5,FALSE)</f>
        <v>Friesland (NL)</v>
      </c>
      <c r="Y97" s="15" t="str">
        <f>VLOOKUP(E97,Puertos!$N$3:$O$27,2,FALSE)</f>
        <v>Rotterdam</v>
      </c>
      <c r="Z97" s="15">
        <f t="shared" si="7"/>
        <v>3.980187746157299</v>
      </c>
    </row>
    <row r="98" spans="2:26" s="15" customFormat="1" x14ac:dyDescent="0.25">
      <c r="O98" s="17"/>
    </row>
    <row r="99" spans="2:26" s="15" customFormat="1" x14ac:dyDescent="0.25">
      <c r="B99" s="15" t="s">
        <v>161</v>
      </c>
      <c r="O99" s="17"/>
    </row>
    <row r="100" spans="2:26" s="15" customFormat="1" x14ac:dyDescent="0.25">
      <c r="B100" s="15" t="str">
        <f>B93</f>
        <v>nodo inicial</v>
      </c>
      <c r="C100" s="15" t="str">
        <f t="shared" ref="C100:I100" si="11">C93</f>
        <v>puerto O</v>
      </c>
      <c r="D100" s="15" t="str">
        <f t="shared" si="11"/>
        <v>nodo final</v>
      </c>
      <c r="E100" s="15" t="str">
        <f t="shared" si="11"/>
        <v>puerto D</v>
      </c>
      <c r="F100" s="15" t="str">
        <f t="shared" si="11"/>
        <v>Var1</v>
      </c>
      <c r="G100" s="15" t="str">
        <f t="shared" si="11"/>
        <v>Var2</v>
      </c>
      <c r="H100" s="15" t="str">
        <f t="shared" si="11"/>
        <v>Coste variable</v>
      </c>
      <c r="I100" s="15" t="str">
        <f t="shared" si="11"/>
        <v>Coste fijo</v>
      </c>
      <c r="J100" s="15" t="str">
        <f t="shared" ref="J100:O100" si="12">J93</f>
        <v>Coste fijo/buque</v>
      </c>
      <c r="K100" s="15" t="str">
        <f t="shared" si="12"/>
        <v>flow</v>
      </c>
      <c r="L100" s="15" t="str">
        <f t="shared" si="12"/>
        <v>TiempoNav</v>
      </c>
      <c r="M100" s="15" t="str">
        <f t="shared" si="12"/>
        <v>TiempoPort</v>
      </c>
      <c r="N100" s="15" t="str">
        <f t="shared" si="12"/>
        <v>TiempoCD</v>
      </c>
      <c r="O100" s="17" t="str">
        <f t="shared" si="12"/>
        <v>offer</v>
      </c>
    </row>
    <row r="101" spans="2:26" s="15" customFormat="1" x14ac:dyDescent="0.25">
      <c r="B101" s="15" t="str">
        <f>VLOOKUP(F101,NUTS_Europa!$A$2:$C$81,2,FALSE)</f>
        <v>BE21</v>
      </c>
      <c r="C101" s="15">
        <f>VLOOKUP(F101,NUTS_Europa!$A$2:$C$81,3,FALSE)</f>
        <v>253</v>
      </c>
      <c r="D101" s="15" t="str">
        <f>VLOOKUP(G101,NUTS_Europa!$A$2:$C$81,2,FALSE)</f>
        <v>NL32</v>
      </c>
      <c r="E101" s="15">
        <f>VLOOKUP(G101,NUTS_Europa!$A$2:$C$81,3,FALSE)</f>
        <v>218</v>
      </c>
      <c r="F101" s="15">
        <v>1</v>
      </c>
      <c r="G101" s="15">
        <v>32</v>
      </c>
      <c r="H101" s="15">
        <v>459689.81694381085</v>
      </c>
      <c r="I101" s="15">
        <v>966569.95524843666</v>
      </c>
      <c r="J101" s="15">
        <f t="shared" si="1"/>
        <v>34520.355544587022</v>
      </c>
      <c r="K101" s="15">
        <v>198656.2873</v>
      </c>
      <c r="L101" s="15">
        <v>10.528823529411765</v>
      </c>
      <c r="M101" s="15">
        <v>11.322778086061321</v>
      </c>
      <c r="N101" s="15">
        <v>10.957965320633877</v>
      </c>
      <c r="O101" s="17">
        <v>5283.3813549476936</v>
      </c>
      <c r="P101" s="15">
        <f t="shared" si="2"/>
        <v>0</v>
      </c>
      <c r="Q101" s="15">
        <f t="shared" si="3"/>
        <v>21.851601615473086</v>
      </c>
      <c r="S101" s="15">
        <f t="shared" si="4"/>
        <v>0</v>
      </c>
      <c r="U101" s="15">
        <f t="shared" si="6"/>
        <v>0</v>
      </c>
      <c r="V101" s="15" t="str">
        <f>VLOOKUP(B101,NUTS_Europa!$B$2:$F$41,5,FALSE)</f>
        <v>Prov. Antwerpen</v>
      </c>
      <c r="W101" s="15" t="str">
        <f>VLOOKUP(C101,Puertos!$N$3:$O$27,2,FALSE)</f>
        <v>Amberes</v>
      </c>
      <c r="X101" s="15" t="str">
        <f>VLOOKUP(D101,NUTS_Europa!$B$2:$F$41,5,FALSE)</f>
        <v>Noord-Holland</v>
      </c>
      <c r="Y101" s="15" t="str">
        <f>VLOOKUP(E101,Puertos!$N$3:$O$27,2,FALSE)</f>
        <v>Amsterdam</v>
      </c>
      <c r="Z101" s="15">
        <f t="shared" si="7"/>
        <v>0.91048340064471189</v>
      </c>
    </row>
    <row r="102" spans="2:26" s="15" customFormat="1" x14ac:dyDescent="0.25">
      <c r="B102" s="15" t="str">
        <f>VLOOKUP(G102,NUTS_Europa!$A$2:$C$81,2,FALSE)</f>
        <v>NL32</v>
      </c>
      <c r="C102" s="15">
        <f>VLOOKUP(G102,NUTS_Europa!$A$2:$C$81,3,FALSE)</f>
        <v>218</v>
      </c>
      <c r="D102" s="15" t="str">
        <f>VLOOKUP(F102,NUTS_Europa!$A$2:$C$81,2,FALSE)</f>
        <v>DE93</v>
      </c>
      <c r="E102" s="15">
        <f>VLOOKUP(F102,NUTS_Europa!$A$2:$C$81,3,FALSE)</f>
        <v>1069</v>
      </c>
      <c r="F102" s="15">
        <v>7</v>
      </c>
      <c r="G102" s="15">
        <v>32</v>
      </c>
      <c r="H102" s="15">
        <v>578341.50039099227</v>
      </c>
      <c r="I102" s="15">
        <v>952061.98213176511</v>
      </c>
      <c r="J102" s="15">
        <f t="shared" si="1"/>
        <v>34002.21364756304</v>
      </c>
      <c r="K102" s="15">
        <v>199058.85829999999</v>
      </c>
      <c r="L102" s="15">
        <v>15.88058823529412</v>
      </c>
      <c r="M102" s="15">
        <v>6.5670610545891668</v>
      </c>
      <c r="N102" s="15">
        <v>9.1748418180128457</v>
      </c>
      <c r="O102" s="17">
        <v>5283.3813549476936</v>
      </c>
      <c r="P102" s="15">
        <f t="shared" si="2"/>
        <v>0</v>
      </c>
      <c r="Q102" s="15">
        <f t="shared" si="3"/>
        <v>22.447649289883287</v>
      </c>
      <c r="S102" s="15">
        <f t="shared" si="4"/>
        <v>0</v>
      </c>
      <c r="U102" s="15">
        <f t="shared" si="6"/>
        <v>0</v>
      </c>
      <c r="V102" s="15" t="str">
        <f>VLOOKUP(B102,NUTS_Europa!$B$2:$F$41,5,FALSE)</f>
        <v>Noord-Holland</v>
      </c>
      <c r="W102" s="15" t="str">
        <f>VLOOKUP(C102,Puertos!$N$3:$O$27,2,FALSE)</f>
        <v>Amsterdam</v>
      </c>
      <c r="X102" s="15" t="str">
        <f>VLOOKUP(D102,NUTS_Europa!$B$2:$F$41,5,FALSE)</f>
        <v>Lüneburg</v>
      </c>
      <c r="Y102" s="15" t="str">
        <f>VLOOKUP(E102,Puertos!$N$3:$O$27,2,FALSE)</f>
        <v>Hamburgo</v>
      </c>
      <c r="Z102" s="15">
        <f t="shared" si="7"/>
        <v>0.93531872041180364</v>
      </c>
    </row>
    <row r="103" spans="2:26" s="15" customFormat="1" x14ac:dyDescent="0.25">
      <c r="B103" s="15" t="str">
        <f>VLOOKUP(F103,NUTS_Europa!$A$2:$C$81,2,FALSE)</f>
        <v>DE93</v>
      </c>
      <c r="C103" s="15">
        <f>VLOOKUP(F103,NUTS_Europa!$A$2:$C$81,3,FALSE)</f>
        <v>1069</v>
      </c>
      <c r="D103" s="15" t="str">
        <f>VLOOKUP(G103,NUTS_Europa!$A$2:$C$81,2,FALSE)</f>
        <v>NL12</v>
      </c>
      <c r="E103" s="15">
        <f>VLOOKUP(G103,NUTS_Europa!$A$2:$C$81,3,FALSE)</f>
        <v>218</v>
      </c>
      <c r="F103" s="15">
        <v>7</v>
      </c>
      <c r="G103" s="15">
        <v>31</v>
      </c>
      <c r="H103" s="15">
        <v>1394835.7833227445</v>
      </c>
      <c r="I103" s="15">
        <v>952061.98213176511</v>
      </c>
      <c r="J103" s="15">
        <f t="shared" si="1"/>
        <v>34002.21364756304</v>
      </c>
      <c r="K103" s="15">
        <v>163171.4883</v>
      </c>
      <c r="L103" s="15">
        <v>15.88058823529412</v>
      </c>
      <c r="M103" s="15">
        <v>6.5670610545891668</v>
      </c>
      <c r="N103" s="15">
        <v>9.1748418180128457</v>
      </c>
      <c r="O103" s="17">
        <v>5283.3813549476936</v>
      </c>
      <c r="P103" s="15">
        <f t="shared" si="2"/>
        <v>0</v>
      </c>
      <c r="Q103" s="15">
        <f t="shared" si="3"/>
        <v>22.447649289883287</v>
      </c>
      <c r="S103" s="15">
        <f t="shared" si="4"/>
        <v>0</v>
      </c>
      <c r="U103" s="15">
        <f t="shared" si="6"/>
        <v>0</v>
      </c>
      <c r="V103" s="15" t="str">
        <f>VLOOKUP(B103,NUTS_Europa!$B$2:$F$41,5,FALSE)</f>
        <v>Lüneburg</v>
      </c>
      <c r="W103" s="15" t="str">
        <f>VLOOKUP(C103,Puertos!$N$3:$O$27,2,FALSE)</f>
        <v>Hamburgo</v>
      </c>
      <c r="X103" s="15" t="str">
        <f>VLOOKUP(D103,NUTS_Europa!$B$2:$F$41,5,FALSE)</f>
        <v>Friesland (NL)</v>
      </c>
      <c r="Y103" s="15" t="str">
        <f>VLOOKUP(E103,Puertos!$N$3:$O$27,2,FALSE)</f>
        <v>Amsterdam</v>
      </c>
      <c r="Z103" s="15">
        <f t="shared" si="7"/>
        <v>0.93531872041180364</v>
      </c>
    </row>
    <row r="104" spans="2:26" s="15" customFormat="1" x14ac:dyDescent="0.25">
      <c r="B104" s="15" t="str">
        <f>VLOOKUP(G104,NUTS_Europa!$A$2:$C$81,2,FALSE)</f>
        <v>NL12</v>
      </c>
      <c r="C104" s="15">
        <f>VLOOKUP(G104,NUTS_Europa!$A$2:$C$81,3,FALSE)</f>
        <v>218</v>
      </c>
      <c r="D104" s="15" t="str">
        <f>VLOOKUP(F104,NUTS_Europa!$A$2:$C$81,2,FALSE)</f>
        <v>FRF2</v>
      </c>
      <c r="E104" s="15">
        <f>VLOOKUP(F104,NUTS_Europa!$A$2:$C$81,3,FALSE)</f>
        <v>269</v>
      </c>
      <c r="F104" s="15">
        <v>27</v>
      </c>
      <c r="G104" s="15">
        <v>31</v>
      </c>
      <c r="H104" s="15">
        <v>2505692.8055192502</v>
      </c>
      <c r="I104" s="15">
        <v>1093306.2801227553</v>
      </c>
      <c r="J104" s="15">
        <f t="shared" si="1"/>
        <v>39046.652861526978</v>
      </c>
      <c r="K104" s="15">
        <v>145035.59770000001</v>
      </c>
      <c r="L104" s="15">
        <v>16.176470588235293</v>
      </c>
      <c r="M104" s="15">
        <v>8.3659025080545462</v>
      </c>
      <c r="N104" s="15">
        <v>10.957965320633877</v>
      </c>
      <c r="O104" s="17">
        <v>5283.3813549476936</v>
      </c>
      <c r="P104" s="15">
        <f t="shared" si="2"/>
        <v>0</v>
      </c>
      <c r="Q104" s="15">
        <f t="shared" si="3"/>
        <v>24.54237309628984</v>
      </c>
      <c r="S104" s="15">
        <f t="shared" si="4"/>
        <v>0</v>
      </c>
      <c r="U104" s="15">
        <f t="shared" si="6"/>
        <v>0</v>
      </c>
      <c r="V104" s="15" t="str">
        <f>VLOOKUP(B104,NUTS_Europa!$B$2:$F$41,5,FALSE)</f>
        <v>Friesland (NL)</v>
      </c>
      <c r="W104" s="15" t="str">
        <f>VLOOKUP(C104,Puertos!$N$3:$O$27,2,FALSE)</f>
        <v>Amsterdam</v>
      </c>
      <c r="X104" s="15" t="str">
        <f>VLOOKUP(D104,NUTS_Europa!$B$2:$F$41,5,FALSE)</f>
        <v>Champagne-Ardenne</v>
      </c>
      <c r="Y104" s="15" t="str">
        <f>VLOOKUP(E104,Puertos!$N$3:$O$27,2,FALSE)</f>
        <v>Le Havre</v>
      </c>
      <c r="Z104" s="15">
        <f t="shared" si="7"/>
        <v>1.0225988790120766</v>
      </c>
    </row>
    <row r="105" spans="2:26" s="15" customFormat="1" x14ac:dyDescent="0.25">
      <c r="B105" s="15" t="str">
        <f>VLOOKUP(F105,NUTS_Europa!$A$2:$C$81,2,FALSE)</f>
        <v>FRF2</v>
      </c>
      <c r="C105" s="15">
        <f>VLOOKUP(F105,NUTS_Europa!$A$2:$C$81,3,FALSE)</f>
        <v>269</v>
      </c>
      <c r="D105" s="15" t="str">
        <f>VLOOKUP(G105,NUTS_Europa!$A$2:$C$81,2,FALSE)</f>
        <v>FRJ2</v>
      </c>
      <c r="E105" s="15">
        <f>VLOOKUP(G105,NUTS_Europa!$A$2:$C$81,3,FALSE)</f>
        <v>283</v>
      </c>
      <c r="F105" s="15">
        <v>27</v>
      </c>
      <c r="G105" s="15">
        <v>28</v>
      </c>
      <c r="H105" s="15">
        <v>1617882.9234230276</v>
      </c>
      <c r="I105" s="15">
        <v>947761.93265930808</v>
      </c>
      <c r="J105" s="15">
        <f t="shared" si="1"/>
        <v>33848.640452118147</v>
      </c>
      <c r="K105" s="15">
        <v>176841.96369999999</v>
      </c>
      <c r="L105" s="15">
        <v>27.235294117647058</v>
      </c>
      <c r="M105" s="15">
        <v>11.029310398534552</v>
      </c>
      <c r="N105" s="15">
        <v>4.4275964161510926</v>
      </c>
      <c r="O105" s="17">
        <v>1954.0243119540944</v>
      </c>
      <c r="P105" s="15">
        <f t="shared" si="2"/>
        <v>0</v>
      </c>
      <c r="Q105" s="15">
        <f t="shared" si="3"/>
        <v>38.264604516181606</v>
      </c>
      <c r="S105" s="15">
        <f t="shared" si="4"/>
        <v>0</v>
      </c>
      <c r="U105" s="15">
        <f t="shared" si="6"/>
        <v>0</v>
      </c>
      <c r="V105" s="15" t="str">
        <f>VLOOKUP(B105,NUTS_Europa!$B$2:$F$41,5,FALSE)</f>
        <v>Champagne-Ardenne</v>
      </c>
      <c r="W105" s="15" t="str">
        <f>VLOOKUP(C105,Puertos!$N$3:$O$27,2,FALSE)</f>
        <v>Le Havre</v>
      </c>
      <c r="X105" s="15" t="str">
        <f>VLOOKUP(D105,NUTS_Europa!$B$2:$F$41,5,FALSE)</f>
        <v>Midi-Pyrénées</v>
      </c>
      <c r="Y105" s="15" t="str">
        <f>VLOOKUP(E105,Puertos!$N$3:$O$27,2,FALSE)</f>
        <v>La Rochelle</v>
      </c>
      <c r="Z105" s="15">
        <f t="shared" si="7"/>
        <v>1.5943585215075669</v>
      </c>
    </row>
    <row r="106" spans="2:26" s="15" customFormat="1" x14ac:dyDescent="0.25">
      <c r="B106" s="15" t="str">
        <f>VLOOKUP(G106,NUTS_Europa!$A$2:$C$81,2,FALSE)</f>
        <v>FRJ2</v>
      </c>
      <c r="C106" s="15">
        <f>VLOOKUP(G106,NUTS_Europa!$A$2:$C$81,3,FALSE)</f>
        <v>283</v>
      </c>
      <c r="D106" s="15" t="str">
        <f>VLOOKUP(F106,NUTS_Europa!$A$2:$C$81,2,FALSE)</f>
        <v>FRJ1</v>
      </c>
      <c r="E106" s="15">
        <f>VLOOKUP(F106,NUTS_Europa!$A$2:$C$81,3,FALSE)</f>
        <v>1063</v>
      </c>
      <c r="F106" s="15">
        <v>26</v>
      </c>
      <c r="G106" s="15">
        <v>28</v>
      </c>
      <c r="H106" s="15">
        <v>1976912.5316531032</v>
      </c>
      <c r="I106" s="15">
        <v>9020011.9719818402</v>
      </c>
      <c r="J106" s="15">
        <f t="shared" si="1"/>
        <v>322143.28471363714</v>
      </c>
      <c r="K106" s="15">
        <v>142841.86170000001</v>
      </c>
      <c r="L106" s="15">
        <v>90.808058823529421</v>
      </c>
      <c r="M106" s="15">
        <v>10.370100400625649</v>
      </c>
      <c r="N106" s="15">
        <v>3.7681197588253168</v>
      </c>
      <c r="O106" s="17">
        <v>1954.0243119540944</v>
      </c>
      <c r="P106" s="15">
        <f t="shared" si="2"/>
        <v>0</v>
      </c>
      <c r="Q106" s="15">
        <f t="shared" si="3"/>
        <v>101.17815922415507</v>
      </c>
      <c r="S106" s="15">
        <f t="shared" si="4"/>
        <v>0</v>
      </c>
      <c r="U106" s="15">
        <f t="shared" si="6"/>
        <v>0</v>
      </c>
      <c r="V106" s="15" t="str">
        <f>VLOOKUP(B106,NUTS_Europa!$B$2:$F$41,5,FALSE)</f>
        <v>Midi-Pyrénées</v>
      </c>
      <c r="W106" s="15" t="str">
        <f>VLOOKUP(C106,Puertos!$N$3:$O$27,2,FALSE)</f>
        <v>La Rochelle</v>
      </c>
      <c r="X106" s="15" t="str">
        <f>VLOOKUP(D106,NUTS_Europa!$B$2:$F$41,5,FALSE)</f>
        <v>Languedoc-Roussillon</v>
      </c>
      <c r="Y106" s="15" t="str">
        <f>VLOOKUP(E106,Puertos!$N$3:$O$27,2,FALSE)</f>
        <v>Barcelona</v>
      </c>
      <c r="Z106" s="15">
        <f t="shared" si="7"/>
        <v>4.2157566343397948</v>
      </c>
    </row>
    <row r="107" spans="2:26" s="15" customFormat="1" x14ac:dyDescent="0.25">
      <c r="B107" s="15" t="str">
        <f>VLOOKUP(F107,NUTS_Europa!$A$2:$C$81,2,FALSE)</f>
        <v>FRJ1</v>
      </c>
      <c r="C107" s="15">
        <f>VLOOKUP(F107,NUTS_Europa!$A$2:$C$81,3,FALSE)</f>
        <v>1063</v>
      </c>
      <c r="D107" s="15" t="str">
        <f>VLOOKUP(G107,NUTS_Europa!$A$2:$C$81,2,FALSE)</f>
        <v>PT17</v>
      </c>
      <c r="E107" s="15">
        <f>VLOOKUP(G107,NUTS_Europa!$A$2:$C$81,3,FALSE)</f>
        <v>294</v>
      </c>
      <c r="F107" s="15">
        <v>26</v>
      </c>
      <c r="G107" s="15">
        <v>39</v>
      </c>
      <c r="H107" s="15">
        <v>1608516.7492043939</v>
      </c>
      <c r="I107" s="15">
        <v>8782550.8175727036</v>
      </c>
      <c r="J107" s="15">
        <f t="shared" si="1"/>
        <v>313662.52919902513</v>
      </c>
      <c r="K107" s="15">
        <v>137713.6226</v>
      </c>
      <c r="L107" s="15">
        <v>47.882352941176471</v>
      </c>
      <c r="M107" s="15">
        <v>8.804848436223061</v>
      </c>
      <c r="N107" s="15">
        <v>5.7663877287145935</v>
      </c>
      <c r="O107" s="17">
        <v>3107.7928925763695</v>
      </c>
      <c r="P107" s="15">
        <f t="shared" si="2"/>
        <v>0</v>
      </c>
      <c r="Q107" s="15">
        <f t="shared" si="3"/>
        <v>56.687201377399532</v>
      </c>
      <c r="S107" s="15">
        <f t="shared" si="4"/>
        <v>0</v>
      </c>
      <c r="U107" s="15">
        <f t="shared" si="6"/>
        <v>0</v>
      </c>
      <c r="V107" s="15" t="str">
        <f>VLOOKUP(B107,NUTS_Europa!$B$2:$F$41,5,FALSE)</f>
        <v>Languedoc-Roussillon</v>
      </c>
      <c r="W107" s="15" t="str">
        <f>VLOOKUP(C107,Puertos!$N$3:$O$27,2,FALSE)</f>
        <v>Barcelona</v>
      </c>
      <c r="X107" s="15" t="str">
        <f>VLOOKUP(D107,NUTS_Europa!$B$2:$F$41,5,FALSE)</f>
        <v>Área Metropolitana de Lisboa</v>
      </c>
      <c r="Y107" s="15" t="str">
        <f>VLOOKUP(E107,Puertos!$N$3:$O$27,2,FALSE)</f>
        <v>Lisboa</v>
      </c>
      <c r="Z107" s="15">
        <f t="shared" si="7"/>
        <v>2.361966724058314</v>
      </c>
    </row>
    <row r="108" spans="2:26" s="15" customFormat="1" x14ac:dyDescent="0.25">
      <c r="B108" s="15" t="str">
        <f>VLOOKUP(G108,NUTS_Europa!$A$2:$C$81,2,FALSE)</f>
        <v>PT17</v>
      </c>
      <c r="C108" s="15">
        <f>VLOOKUP(G108,NUTS_Europa!$A$2:$C$81,3,FALSE)</f>
        <v>294</v>
      </c>
      <c r="D108" s="15" t="str">
        <f>VLOOKUP(F108,NUTS_Europa!$A$2:$C$81,2,FALSE)</f>
        <v>ES51</v>
      </c>
      <c r="E108" s="15">
        <f>VLOOKUP(F108,NUTS_Europa!$A$2:$C$81,3,FALSE)</f>
        <v>1063</v>
      </c>
      <c r="F108" s="15">
        <v>15</v>
      </c>
      <c r="G108" s="15">
        <v>39</v>
      </c>
      <c r="H108" s="15">
        <v>617355.50989866548</v>
      </c>
      <c r="I108" s="15">
        <v>8782550.8175727036</v>
      </c>
      <c r="J108" s="15">
        <f t="shared" si="1"/>
        <v>313662.52919902513</v>
      </c>
      <c r="K108" s="15">
        <v>119215.969</v>
      </c>
      <c r="L108" s="15">
        <v>47.882352941176471</v>
      </c>
      <c r="M108" s="15">
        <v>8.804848436223061</v>
      </c>
      <c r="N108" s="15">
        <v>5.7663877287145935</v>
      </c>
      <c r="O108" s="17">
        <v>3107.7928925763695</v>
      </c>
      <c r="P108" s="15">
        <f t="shared" si="2"/>
        <v>0</v>
      </c>
      <c r="Q108" s="15">
        <f t="shared" si="3"/>
        <v>56.687201377399532</v>
      </c>
      <c r="S108" s="15">
        <f t="shared" si="4"/>
        <v>0</v>
      </c>
      <c r="U108" s="15">
        <f t="shared" si="6"/>
        <v>0</v>
      </c>
      <c r="V108" s="15" t="str">
        <f>VLOOKUP(B108,NUTS_Europa!$B$2:$F$41,5,FALSE)</f>
        <v>Área Metropolitana de Lisboa</v>
      </c>
      <c r="W108" s="15" t="str">
        <f>VLOOKUP(C108,Puertos!$N$3:$O$27,2,FALSE)</f>
        <v>Lisboa</v>
      </c>
      <c r="X108" s="15" t="str">
        <f>VLOOKUP(D108,NUTS_Europa!$B$2:$F$41,5,FALSE)</f>
        <v>Cataluña</v>
      </c>
      <c r="Y108" s="15" t="str">
        <f>VLOOKUP(E108,Puertos!$N$3:$O$27,2,FALSE)</f>
        <v>Barcelona</v>
      </c>
      <c r="Z108" s="15">
        <f t="shared" si="7"/>
        <v>2.361966724058314</v>
      </c>
    </row>
    <row r="109" spans="2:26" s="15" customFormat="1" x14ac:dyDescent="0.25">
      <c r="B109" s="15" t="str">
        <f>VLOOKUP(F109,NUTS_Europa!$A$2:$C$81,2,FALSE)</f>
        <v>ES51</v>
      </c>
      <c r="C109" s="15">
        <f>VLOOKUP(F109,NUTS_Europa!$A$2:$C$81,3,FALSE)</f>
        <v>1063</v>
      </c>
      <c r="D109" s="15" t="str">
        <f>VLOOKUP(G109,NUTS_Europa!$A$2:$C$81,2,FALSE)</f>
        <v>ES52</v>
      </c>
      <c r="E109" s="15">
        <f>VLOOKUP(G109,NUTS_Europa!$A$2:$C$81,3,FALSE)</f>
        <v>1064</v>
      </c>
      <c r="F109" s="15">
        <v>15</v>
      </c>
      <c r="G109" s="15">
        <v>16</v>
      </c>
      <c r="H109" s="15">
        <v>2763121.0914852032</v>
      </c>
      <c r="I109" s="15">
        <v>8534396.9348926675</v>
      </c>
      <c r="J109" s="15">
        <f t="shared" si="1"/>
        <v>304799.89053188096</v>
      </c>
      <c r="K109" s="15">
        <v>135416.16140000001</v>
      </c>
      <c r="L109" s="15">
        <v>9.5294117647058822</v>
      </c>
      <c r="M109" s="15">
        <v>9.5638412702366509</v>
      </c>
      <c r="N109" s="15">
        <v>20.496522887748824</v>
      </c>
      <c r="O109" s="17">
        <v>11046.594705360551</v>
      </c>
      <c r="P109" s="15">
        <f t="shared" si="2"/>
        <v>0</v>
      </c>
      <c r="Q109" s="15">
        <f t="shared" si="3"/>
        <v>19.093253034942535</v>
      </c>
      <c r="S109" s="15">
        <f t="shared" si="4"/>
        <v>0</v>
      </c>
      <c r="U109" s="15">
        <f t="shared" si="6"/>
        <v>0</v>
      </c>
      <c r="V109" s="15" t="str">
        <f>VLOOKUP(B109,NUTS_Europa!$B$2:$F$41,5,FALSE)</f>
        <v>Cataluña</v>
      </c>
      <c r="W109" s="15" t="str">
        <f>VLOOKUP(C109,Puertos!$N$3:$O$27,2,FALSE)</f>
        <v>Barcelona</v>
      </c>
      <c r="X109" s="15" t="str">
        <f>VLOOKUP(D109,NUTS_Europa!$B$2:$F$41,5,FALSE)</f>
        <v xml:space="preserve">Comunitat Valenciana </v>
      </c>
      <c r="Y109" s="15" t="str">
        <f>VLOOKUP(E109,Puertos!$N$3:$O$27,2,FALSE)</f>
        <v>Valencia</v>
      </c>
      <c r="Z109" s="15">
        <f t="shared" si="7"/>
        <v>0.79555220978927232</v>
      </c>
    </row>
    <row r="110" spans="2:26" s="15" customFormat="1" x14ac:dyDescent="0.25">
      <c r="B110" s="15" t="str">
        <f>VLOOKUP(F110,NUTS_Europa!$A$2:$C$81,2,FALSE)</f>
        <v>ES52</v>
      </c>
      <c r="C110" s="15">
        <f>VLOOKUP(F110,NUTS_Europa!$A$2:$C$81,3,FALSE)</f>
        <v>1064</v>
      </c>
      <c r="D110" s="15" t="str">
        <f>VLOOKUP(G110,NUTS_Europa!$A$2:$C$81,2,FALSE)</f>
        <v>PT15</v>
      </c>
      <c r="E110" s="15">
        <f>VLOOKUP(G110,NUTS_Europa!$A$2:$C$81,3,FALSE)</f>
        <v>1065</v>
      </c>
      <c r="F110" s="15">
        <v>16</v>
      </c>
      <c r="G110" s="15">
        <v>37</v>
      </c>
      <c r="H110" s="15">
        <v>2849877.4505913812</v>
      </c>
      <c r="I110" s="15">
        <v>922460.23637656565</v>
      </c>
      <c r="J110" s="15">
        <f t="shared" si="1"/>
        <v>32945.008442020204</v>
      </c>
      <c r="K110" s="15">
        <v>141512.31529999999</v>
      </c>
      <c r="L110" s="15">
        <v>33.89</v>
      </c>
      <c r="M110" s="15">
        <v>11.727640441161951</v>
      </c>
      <c r="N110" s="15">
        <v>14.457051408882524</v>
      </c>
      <c r="O110" s="17">
        <v>7791.6234096439621</v>
      </c>
      <c r="P110" s="15">
        <f t="shared" si="2"/>
        <v>0</v>
      </c>
      <c r="Q110" s="15">
        <f t="shared" si="3"/>
        <v>45.617640441161953</v>
      </c>
      <c r="S110" s="15">
        <f t="shared" si="4"/>
        <v>0</v>
      </c>
      <c r="U110" s="15">
        <f t="shared" si="6"/>
        <v>0</v>
      </c>
      <c r="V110" s="15" t="str">
        <f>VLOOKUP(B110,NUTS_Europa!$B$2:$F$41,5,FALSE)</f>
        <v xml:space="preserve">Comunitat Valenciana </v>
      </c>
      <c r="W110" s="15" t="str">
        <f>VLOOKUP(C110,Puertos!$N$3:$O$27,2,FALSE)</f>
        <v>Valencia</v>
      </c>
      <c r="X110" s="15" t="str">
        <f>VLOOKUP(D110,NUTS_Europa!$B$2:$F$41,5,FALSE)</f>
        <v>Algarve</v>
      </c>
      <c r="Y110" s="15" t="str">
        <f>VLOOKUP(E110,Puertos!$N$3:$O$27,2,FALSE)</f>
        <v>Sines</v>
      </c>
      <c r="Z110" s="15">
        <f t="shared" si="7"/>
        <v>1.900735018381748</v>
      </c>
    </row>
    <row r="111" spans="2:26" s="15" customFormat="1" x14ac:dyDescent="0.25">
      <c r="B111" s="15" t="str">
        <f>VLOOKUP(G111,NUTS_Europa!$A$2:$C$81,2,FALSE)</f>
        <v>PT15</v>
      </c>
      <c r="C111" s="15">
        <f>VLOOKUP(G111,NUTS_Europa!$A$2:$C$81,3,FALSE)</f>
        <v>1065</v>
      </c>
      <c r="D111" s="15" t="str">
        <f>VLOOKUP(F111,NUTS_Europa!$A$2:$C$81,2,FALSE)</f>
        <v>NL33</v>
      </c>
      <c r="E111" s="15">
        <f>VLOOKUP(F111,NUTS_Europa!$A$2:$C$81,3,FALSE)</f>
        <v>250</v>
      </c>
      <c r="F111" s="15">
        <v>33</v>
      </c>
      <c r="G111" s="15">
        <v>37</v>
      </c>
      <c r="H111" s="15">
        <v>2793209.0525030126</v>
      </c>
      <c r="I111" s="15">
        <v>1387130.1062912883</v>
      </c>
      <c r="J111" s="15">
        <f t="shared" si="1"/>
        <v>49540.360938974583</v>
      </c>
      <c r="K111" s="15">
        <v>114346.8514</v>
      </c>
      <c r="L111" s="15">
        <v>68.574117647058827</v>
      </c>
      <c r="M111" s="15">
        <v>13.695120164839318</v>
      </c>
      <c r="N111" s="15">
        <v>17.08669819981456</v>
      </c>
      <c r="O111" s="17">
        <v>7791.6234096439621</v>
      </c>
      <c r="P111" s="15">
        <f t="shared" si="2"/>
        <v>0</v>
      </c>
      <c r="Q111" s="15">
        <f t="shared" si="3"/>
        <v>82.269237811898151</v>
      </c>
      <c r="S111" s="15">
        <f t="shared" si="4"/>
        <v>0</v>
      </c>
      <c r="U111" s="15">
        <f t="shared" si="6"/>
        <v>0</v>
      </c>
      <c r="V111" s="15" t="str">
        <f>VLOOKUP(B111,NUTS_Europa!$B$2:$F$41,5,FALSE)</f>
        <v>Algarve</v>
      </c>
      <c r="W111" s="15" t="str">
        <f>VLOOKUP(C111,Puertos!$N$3:$O$27,2,FALSE)</f>
        <v>Sines</v>
      </c>
      <c r="X111" s="15" t="str">
        <f>VLOOKUP(D111,NUTS_Europa!$B$2:$F$41,5,FALSE)</f>
        <v>Zuid-Holland</v>
      </c>
      <c r="Y111" s="15" t="str">
        <f>VLOOKUP(E111,Puertos!$N$3:$O$27,2,FALSE)</f>
        <v>Rotterdam</v>
      </c>
      <c r="Z111" s="15">
        <f t="shared" si="7"/>
        <v>3.4278849088290895</v>
      </c>
    </row>
    <row r="112" spans="2:26" s="15" customFormat="1" x14ac:dyDescent="0.25">
      <c r="B112" s="15" t="str">
        <f>VLOOKUP(F112,NUTS_Europa!$A$2:$C$81,2,FALSE)</f>
        <v>NL33</v>
      </c>
      <c r="C112" s="15">
        <f>VLOOKUP(F112,NUTS_Europa!$A$2:$C$81,3,FALSE)</f>
        <v>250</v>
      </c>
      <c r="D112" s="15" t="str">
        <f>VLOOKUP(G112,NUTS_Europa!$A$2:$C$81,2,FALSE)</f>
        <v>PT18</v>
      </c>
      <c r="E112" s="15">
        <f>VLOOKUP(G112,NUTS_Europa!$A$2:$C$81,3,FALSE)</f>
        <v>1065</v>
      </c>
      <c r="F112" s="15">
        <v>33</v>
      </c>
      <c r="G112" s="15">
        <v>40</v>
      </c>
      <c r="H112" s="15">
        <v>2240767.3695124369</v>
      </c>
      <c r="I112" s="15">
        <v>1387130.1062912883</v>
      </c>
      <c r="J112" s="15">
        <f t="shared" si="1"/>
        <v>49540.360938974583</v>
      </c>
      <c r="K112" s="15">
        <v>137713.6226</v>
      </c>
      <c r="L112" s="15">
        <v>68.574117647058827</v>
      </c>
      <c r="M112" s="15">
        <v>13.695120164839318</v>
      </c>
      <c r="N112" s="15">
        <v>17.08669819981456</v>
      </c>
      <c r="O112" s="17">
        <v>7791.6234096439621</v>
      </c>
      <c r="P112" s="15">
        <f t="shared" si="2"/>
        <v>0</v>
      </c>
      <c r="Q112" s="15">
        <f t="shared" si="3"/>
        <v>82.269237811898151</v>
      </c>
      <c r="S112" s="15">
        <f t="shared" si="4"/>
        <v>0</v>
      </c>
      <c r="U112" s="15">
        <f t="shared" si="6"/>
        <v>0</v>
      </c>
      <c r="V112" s="15" t="str">
        <f>VLOOKUP(B112,NUTS_Europa!$B$2:$F$41,5,FALSE)</f>
        <v>Zuid-Holland</v>
      </c>
      <c r="W112" s="15" t="str">
        <f>VLOOKUP(C112,Puertos!$N$3:$O$27,2,FALSE)</f>
        <v>Rotterdam</v>
      </c>
      <c r="X112" s="15" t="str">
        <f>VLOOKUP(D112,NUTS_Europa!$B$2:$F$41,5,FALSE)</f>
        <v>Alentejo</v>
      </c>
      <c r="Y112" s="15" t="str">
        <f>VLOOKUP(E112,Puertos!$N$3:$O$27,2,FALSE)</f>
        <v>Sines</v>
      </c>
      <c r="Z112" s="15">
        <f t="shared" si="7"/>
        <v>3.4278849088290895</v>
      </c>
    </row>
    <row r="113" spans="2:26" s="15" customFormat="1" x14ac:dyDescent="0.25">
      <c r="B113" s="15" t="str">
        <f>VLOOKUP(G113,NUTS_Europa!$A$2:$C$81,2,FALSE)</f>
        <v>PT18</v>
      </c>
      <c r="C113" s="15">
        <f>VLOOKUP(G113,NUTS_Europa!$A$2:$C$81,3,FALSE)</f>
        <v>1065</v>
      </c>
      <c r="D113" s="15" t="str">
        <f>VLOOKUP(F113,NUTS_Europa!$A$2:$C$81,2,FALSE)</f>
        <v>NL41</v>
      </c>
      <c r="E113" s="15">
        <f>VLOOKUP(F113,NUTS_Europa!$A$2:$C$81,3,FALSE)</f>
        <v>253</v>
      </c>
      <c r="F113" s="15">
        <v>35</v>
      </c>
      <c r="G113" s="15">
        <v>40</v>
      </c>
      <c r="H113" s="15">
        <v>2478610.0855468493</v>
      </c>
      <c r="I113" s="15">
        <v>1242768.1050851753</v>
      </c>
      <c r="J113" s="15">
        <f t="shared" si="1"/>
        <v>44384.5751816134</v>
      </c>
      <c r="K113" s="15">
        <v>120437.3524</v>
      </c>
      <c r="L113" s="15">
        <v>68.574529411764715</v>
      </c>
      <c r="M113" s="15">
        <v>15.182120698045878</v>
      </c>
      <c r="N113" s="15">
        <v>17.08669819981456</v>
      </c>
      <c r="O113" s="17">
        <v>7791.6234096439621</v>
      </c>
      <c r="P113" s="15">
        <f t="shared" si="2"/>
        <v>0</v>
      </c>
      <c r="Q113" s="15">
        <f t="shared" si="3"/>
        <v>83.756650109810593</v>
      </c>
      <c r="S113" s="15">
        <f t="shared" si="4"/>
        <v>0</v>
      </c>
      <c r="U113" s="15">
        <f t="shared" si="6"/>
        <v>0</v>
      </c>
      <c r="V113" s="15" t="str">
        <f>VLOOKUP(B113,NUTS_Europa!$B$2:$F$41,5,FALSE)</f>
        <v>Alentejo</v>
      </c>
      <c r="W113" s="15" t="str">
        <f>VLOOKUP(C113,Puertos!$N$3:$O$27,2,FALSE)</f>
        <v>Sines</v>
      </c>
      <c r="X113" s="15" t="str">
        <f>VLOOKUP(D113,NUTS_Europa!$B$2:$F$41,5,FALSE)</f>
        <v>Noord-Brabant</v>
      </c>
      <c r="Y113" s="15" t="str">
        <f>VLOOKUP(E113,Puertos!$N$3:$O$27,2,FALSE)</f>
        <v>Amberes</v>
      </c>
      <c r="Z113" s="15">
        <f t="shared" si="7"/>
        <v>3.489860421242108</v>
      </c>
    </row>
    <row r="114" spans="2:26" s="15" customFormat="1" x14ac:dyDescent="0.25">
      <c r="B114" s="15" t="str">
        <f>VLOOKUP(F114,NUTS_Europa!$A$2:$C$81,2,FALSE)</f>
        <v>NL41</v>
      </c>
      <c r="C114" s="15">
        <f>VLOOKUP(F114,NUTS_Europa!$A$2:$C$81,3,FALSE)</f>
        <v>253</v>
      </c>
      <c r="D114" s="15" t="str">
        <f>VLOOKUP(G114,NUTS_Europa!$A$2:$C$81,2,FALSE)</f>
        <v>PT16</v>
      </c>
      <c r="E114" s="15">
        <f>VLOOKUP(G114,NUTS_Europa!$A$2:$C$81,3,FALSE)</f>
        <v>111</v>
      </c>
      <c r="F114" s="15">
        <v>35</v>
      </c>
      <c r="G114" s="15">
        <v>38</v>
      </c>
      <c r="H114" s="15">
        <v>943855.80838804587</v>
      </c>
      <c r="I114" s="15">
        <v>1099592.6188354215</v>
      </c>
      <c r="J114" s="15">
        <f t="shared" si="1"/>
        <v>39271.164958407913</v>
      </c>
      <c r="K114" s="15">
        <v>122072.6309</v>
      </c>
      <c r="L114" s="15">
        <v>56.758823529411764</v>
      </c>
      <c r="M114" s="15">
        <v>13.646786632436232</v>
      </c>
      <c r="N114" s="15">
        <v>6.8152574157081371</v>
      </c>
      <c r="O114" s="17">
        <v>3107.7928925763695</v>
      </c>
      <c r="P114" s="15">
        <f t="shared" si="2"/>
        <v>0</v>
      </c>
      <c r="Q114" s="15">
        <f t="shared" si="3"/>
        <v>70.405610161847989</v>
      </c>
      <c r="S114" s="15">
        <f t="shared" si="4"/>
        <v>0</v>
      </c>
      <c r="U114" s="15">
        <f t="shared" si="6"/>
        <v>0</v>
      </c>
      <c r="V114" s="15" t="str">
        <f>VLOOKUP(B114,NUTS_Europa!$B$2:$F$41,5,FALSE)</f>
        <v>Noord-Brabant</v>
      </c>
      <c r="W114" s="15" t="str">
        <f>VLOOKUP(C114,Puertos!$N$3:$O$27,2,FALSE)</f>
        <v>Amberes</v>
      </c>
      <c r="X114" s="15" t="str">
        <f>VLOOKUP(D114,NUTS_Europa!$B$2:$F$41,5,FALSE)</f>
        <v>Centro (PT)</v>
      </c>
      <c r="Y114" s="15" t="str">
        <f>VLOOKUP(E114,Puertos!$N$3:$O$27,2,FALSE)</f>
        <v>Oporto</v>
      </c>
      <c r="Z114" s="15">
        <f t="shared" si="7"/>
        <v>2.9335670900769997</v>
      </c>
    </row>
    <row r="115" spans="2:26" s="15" customFormat="1" x14ac:dyDescent="0.25">
      <c r="B115" s="15" t="str">
        <f>VLOOKUP(G115,NUTS_Europa!$A$2:$C$81,2,FALSE)</f>
        <v>PT16</v>
      </c>
      <c r="C115" s="15">
        <f>VLOOKUP(G115,NUTS_Europa!$A$2:$C$81,3,FALSE)</f>
        <v>111</v>
      </c>
      <c r="D115" s="15" t="str">
        <f>VLOOKUP(F115,NUTS_Europa!$A$2:$C$81,2,FALSE)</f>
        <v>NL34</v>
      </c>
      <c r="E115" s="15">
        <f>VLOOKUP(F115,NUTS_Europa!$A$2:$C$81,3,FALSE)</f>
        <v>250</v>
      </c>
      <c r="F115" s="15">
        <v>34</v>
      </c>
      <c r="G115" s="15">
        <v>38</v>
      </c>
      <c r="H115" s="15">
        <v>1188489.3376914945</v>
      </c>
      <c r="I115" s="15">
        <v>1234815.9946585367</v>
      </c>
      <c r="J115" s="15">
        <f t="shared" si="1"/>
        <v>44100.571237804885</v>
      </c>
      <c r="K115" s="15">
        <v>199058.85829999999</v>
      </c>
      <c r="L115" s="15">
        <v>56.695294117647059</v>
      </c>
      <c r="M115" s="15">
        <v>12.159786099229674</v>
      </c>
      <c r="N115" s="15">
        <v>6.8152574157081371</v>
      </c>
      <c r="O115" s="17">
        <v>3107.7928925763695</v>
      </c>
      <c r="P115" s="15">
        <f t="shared" si="2"/>
        <v>0</v>
      </c>
      <c r="Q115" s="15">
        <f t="shared" si="3"/>
        <v>68.855080216876729</v>
      </c>
      <c r="S115" s="15">
        <f t="shared" si="4"/>
        <v>0</v>
      </c>
      <c r="U115" s="15">
        <f t="shared" si="6"/>
        <v>0</v>
      </c>
      <c r="V115" s="15" t="str">
        <f>VLOOKUP(B115,NUTS_Europa!$B$2:$F$41,5,FALSE)</f>
        <v>Centro (PT)</v>
      </c>
      <c r="W115" s="15" t="str">
        <f>VLOOKUP(C115,Puertos!$N$3:$O$27,2,FALSE)</f>
        <v>Oporto</v>
      </c>
      <c r="X115" s="15" t="str">
        <f>VLOOKUP(D115,NUTS_Europa!$B$2:$F$41,5,FALSE)</f>
        <v>Zeeland</v>
      </c>
      <c r="Y115" s="15" t="str">
        <f>VLOOKUP(E115,Puertos!$N$3:$O$27,2,FALSE)</f>
        <v>Rotterdam</v>
      </c>
      <c r="Z115" s="15">
        <f t="shared" si="7"/>
        <v>2.868961675703197</v>
      </c>
    </row>
    <row r="116" spans="2:26" s="15" customFormat="1" x14ac:dyDescent="0.25">
      <c r="B116" s="15" t="str">
        <f>VLOOKUP(F116,NUTS_Europa!$A$2:$C$81,2,FALSE)</f>
        <v>NL34</v>
      </c>
      <c r="C116" s="15">
        <f>VLOOKUP(F116,NUTS_Europa!$A$2:$C$81,3,FALSE)</f>
        <v>250</v>
      </c>
      <c r="D116" s="15" t="str">
        <f>VLOOKUP(G116,NUTS_Europa!$A$2:$C$81,2,FALSE)</f>
        <v>PT11</v>
      </c>
      <c r="E116" s="15">
        <f>VLOOKUP(G116,NUTS_Europa!$A$2:$C$81,3,FALSE)</f>
        <v>111</v>
      </c>
      <c r="F116" s="15">
        <v>34</v>
      </c>
      <c r="G116" s="15">
        <v>36</v>
      </c>
      <c r="H116" s="15">
        <v>1290502.6393903138</v>
      </c>
      <c r="I116" s="15">
        <v>1234815.9946585367</v>
      </c>
      <c r="J116" s="15">
        <f t="shared" si="1"/>
        <v>44100.571237804885</v>
      </c>
      <c r="K116" s="15">
        <v>176841.96369999999</v>
      </c>
      <c r="L116" s="15">
        <v>56.695294117647059</v>
      </c>
      <c r="M116" s="15">
        <v>12.159786099229674</v>
      </c>
      <c r="N116" s="15">
        <v>6.8152574157081371</v>
      </c>
      <c r="O116" s="17">
        <v>3107.7928925763695</v>
      </c>
      <c r="P116" s="15">
        <f t="shared" si="2"/>
        <v>0</v>
      </c>
      <c r="Q116" s="15">
        <f t="shared" si="3"/>
        <v>68.855080216876729</v>
      </c>
      <c r="S116" s="15">
        <f t="shared" si="4"/>
        <v>0</v>
      </c>
      <c r="U116" s="15">
        <f t="shared" si="6"/>
        <v>0</v>
      </c>
      <c r="V116" s="15" t="str">
        <f>VLOOKUP(B116,NUTS_Europa!$B$2:$F$41,5,FALSE)</f>
        <v>Zeeland</v>
      </c>
      <c r="W116" s="15" t="str">
        <f>VLOOKUP(C116,Puertos!$N$3:$O$27,2,FALSE)</f>
        <v>Rotterdam</v>
      </c>
      <c r="X116" s="15" t="str">
        <f>VLOOKUP(D116,NUTS_Europa!$B$2:$F$41,5,FALSE)</f>
        <v>Norte</v>
      </c>
      <c r="Y116" s="15" t="str">
        <f>VLOOKUP(E116,Puertos!$N$3:$O$27,2,FALSE)</f>
        <v>Oporto</v>
      </c>
      <c r="Z116" s="15">
        <f t="shared" si="7"/>
        <v>2.868961675703197</v>
      </c>
    </row>
    <row r="117" spans="2:26" s="15" customFormat="1" x14ac:dyDescent="0.25">
      <c r="B117" s="15" t="str">
        <f>VLOOKUP(G117,NUTS_Europa!$A$2:$C$81,2,FALSE)</f>
        <v>PT11</v>
      </c>
      <c r="C117" s="15">
        <f>VLOOKUP(G117,NUTS_Europa!$A$2:$C$81,3,FALSE)</f>
        <v>111</v>
      </c>
      <c r="D117" s="15" t="str">
        <f>VLOOKUP(F117,NUTS_Europa!$A$2:$C$81,2,FALSE)</f>
        <v>FRI2</v>
      </c>
      <c r="E117" s="15">
        <f>VLOOKUP(F117,NUTS_Europa!$A$2:$C$81,3,FALSE)</f>
        <v>269</v>
      </c>
      <c r="F117" s="15">
        <v>29</v>
      </c>
      <c r="G117" s="15">
        <v>36</v>
      </c>
      <c r="H117" s="15">
        <v>1557490.8329658546</v>
      </c>
      <c r="I117" s="15">
        <v>1124628.9299019603</v>
      </c>
      <c r="J117" s="15">
        <f t="shared" si="1"/>
        <v>40165.318925070009</v>
      </c>
      <c r="K117" s="15">
        <v>114346.8514</v>
      </c>
      <c r="L117" s="15">
        <v>46.88058823529412</v>
      </c>
      <c r="M117" s="15">
        <v>10.689911054429459</v>
      </c>
      <c r="N117" s="15">
        <v>6.8152574157081371</v>
      </c>
      <c r="O117" s="17">
        <v>3107.7928925763695</v>
      </c>
      <c r="P117" s="15">
        <f t="shared" si="2"/>
        <v>0</v>
      </c>
      <c r="Q117" s="15">
        <f t="shared" si="3"/>
        <v>57.570499289723578</v>
      </c>
      <c r="S117" s="15">
        <f t="shared" si="4"/>
        <v>0</v>
      </c>
      <c r="U117" s="15">
        <f t="shared" si="6"/>
        <v>0</v>
      </c>
      <c r="V117" s="15" t="str">
        <f>VLOOKUP(B117,NUTS_Europa!$B$2:$F$41,5,FALSE)</f>
        <v>Norte</v>
      </c>
      <c r="W117" s="15" t="str">
        <f>VLOOKUP(C117,Puertos!$N$3:$O$27,2,FALSE)</f>
        <v>Oporto</v>
      </c>
      <c r="X117" s="15" t="str">
        <f>VLOOKUP(D117,NUTS_Europa!$B$2:$F$41,5,FALSE)</f>
        <v>Limousin</v>
      </c>
      <c r="Y117" s="15" t="str">
        <f>VLOOKUP(E117,Puertos!$N$3:$O$27,2,FALSE)</f>
        <v>Le Havre</v>
      </c>
      <c r="Z117" s="15">
        <f t="shared" si="7"/>
        <v>2.3987708037384823</v>
      </c>
    </row>
    <row r="118" spans="2:26" s="15" customFormat="1" x14ac:dyDescent="0.25">
      <c r="B118" s="15" t="str">
        <f>VLOOKUP(F118,NUTS_Europa!$A$2:$C$81,2,FALSE)</f>
        <v>FRI2</v>
      </c>
      <c r="C118" s="15">
        <f>VLOOKUP(F118,NUTS_Europa!$A$2:$C$81,3,FALSE)</f>
        <v>269</v>
      </c>
      <c r="D118" s="15" t="str">
        <f>VLOOKUP(G118,NUTS_Europa!$A$2:$C$81,2,FALSE)</f>
        <v>FRH0</v>
      </c>
      <c r="E118" s="15">
        <f>VLOOKUP(G118,NUTS_Europa!$A$2:$C$81,3,FALSE)</f>
        <v>282</v>
      </c>
      <c r="F118" s="15">
        <v>29</v>
      </c>
      <c r="G118" s="15">
        <v>63</v>
      </c>
      <c r="H118" s="15">
        <v>362349.48955561616</v>
      </c>
      <c r="I118" s="15">
        <v>971970.58665997558</v>
      </c>
      <c r="J118" s="15">
        <f t="shared" si="1"/>
        <v>34713.235237856272</v>
      </c>
      <c r="K118" s="15">
        <v>127001.217</v>
      </c>
      <c r="L118" s="15">
        <v>23.411764705882351</v>
      </c>
      <c r="M118" s="15">
        <v>11.983706572804621</v>
      </c>
      <c r="N118" s="15">
        <v>1.7811748377924994</v>
      </c>
      <c r="O118" s="17">
        <v>703.89535024500003</v>
      </c>
      <c r="P118" s="15">
        <f t="shared" si="2"/>
        <v>0</v>
      </c>
      <c r="Q118" s="15">
        <f t="shared" si="3"/>
        <v>35.395471278686969</v>
      </c>
      <c r="S118" s="15">
        <f t="shared" si="4"/>
        <v>0</v>
      </c>
      <c r="U118" s="15">
        <f t="shared" si="6"/>
        <v>0</v>
      </c>
      <c r="V118" s="15" t="str">
        <f>VLOOKUP(B118,NUTS_Europa!$B$2:$F$41,5,FALSE)</f>
        <v>Limousin</v>
      </c>
      <c r="W118" s="15" t="str">
        <f>VLOOKUP(C118,Puertos!$N$3:$O$27,2,FALSE)</f>
        <v>Le Havre</v>
      </c>
      <c r="X118" s="15" t="str">
        <f>VLOOKUP(D118,NUTS_Europa!$B$2:$F$41,5,FALSE)</f>
        <v>Bretagne</v>
      </c>
      <c r="Y118" s="15" t="str">
        <f>VLOOKUP(E118,Puertos!$N$3:$O$27,2,FALSE)</f>
        <v>Saint Nazaire</v>
      </c>
      <c r="Z118" s="15">
        <f t="shared" si="7"/>
        <v>1.4748113032786236</v>
      </c>
    </row>
    <row r="119" spans="2:26" s="15" customFormat="1" x14ac:dyDescent="0.25">
      <c r="B119" s="15" t="str">
        <f>VLOOKUP(G119,NUTS_Europa!$A$2:$C$81,2,FALSE)</f>
        <v>FRH0</v>
      </c>
      <c r="C119" s="15">
        <f>VLOOKUP(G119,NUTS_Europa!$A$2:$C$81,3,FALSE)</f>
        <v>282</v>
      </c>
      <c r="D119" s="15" t="str">
        <f>VLOOKUP(F119,NUTS_Europa!$A$2:$C$81,2,FALSE)</f>
        <v>ES51</v>
      </c>
      <c r="E119" s="15">
        <f>VLOOKUP(F119,NUTS_Europa!$A$2:$C$81,3,FALSE)</f>
        <v>1064</v>
      </c>
      <c r="F119" s="15">
        <v>55</v>
      </c>
      <c r="G119" s="15">
        <v>63</v>
      </c>
      <c r="H119" s="15">
        <v>494105.7790178259</v>
      </c>
      <c r="I119" s="15">
        <v>1125623.5352279171</v>
      </c>
      <c r="J119" s="15">
        <f t="shared" si="1"/>
        <v>40200.840543854181</v>
      </c>
      <c r="K119" s="15">
        <v>127001.217</v>
      </c>
      <c r="L119" s="15">
        <v>73.942294117647066</v>
      </c>
      <c r="M119" s="15">
        <v>11.486101893927469</v>
      </c>
      <c r="N119" s="15">
        <v>1.5436125158465102</v>
      </c>
      <c r="O119" s="17">
        <v>703.89535024500003</v>
      </c>
      <c r="P119" s="15">
        <f t="shared" si="2"/>
        <v>0</v>
      </c>
      <c r="Q119" s="15">
        <f t="shared" si="3"/>
        <v>85.428396011574534</v>
      </c>
      <c r="S119" s="15">
        <f t="shared" si="4"/>
        <v>0</v>
      </c>
      <c r="U119" s="15">
        <f t="shared" si="6"/>
        <v>0</v>
      </c>
      <c r="V119" s="15" t="str">
        <f>VLOOKUP(B119,NUTS_Europa!$B$2:$F$41,5,FALSE)</f>
        <v>Bretagne</v>
      </c>
      <c r="W119" s="15" t="str">
        <f>VLOOKUP(C119,Puertos!$N$3:$O$27,2,FALSE)</f>
        <v>Saint Nazaire</v>
      </c>
      <c r="X119" s="15" t="str">
        <f>VLOOKUP(D119,NUTS_Europa!$B$2:$F$41,5,FALSE)</f>
        <v>Cataluña</v>
      </c>
      <c r="Y119" s="15" t="str">
        <f>VLOOKUP(E119,Puertos!$N$3:$O$27,2,FALSE)</f>
        <v>Valencia</v>
      </c>
      <c r="Z119" s="15">
        <f t="shared" si="7"/>
        <v>3.5595165004822724</v>
      </c>
    </row>
    <row r="120" spans="2:26" s="15" customFormat="1" x14ac:dyDescent="0.25">
      <c r="B120" s="15" t="str">
        <f>VLOOKUP(F120,NUTS_Europa!$A$2:$C$81,2,FALSE)</f>
        <v>ES51</v>
      </c>
      <c r="C120" s="15">
        <f>VLOOKUP(F120,NUTS_Europa!$A$2:$C$81,3,FALSE)</f>
        <v>1064</v>
      </c>
      <c r="D120" s="15" t="str">
        <f>VLOOKUP(G120,NUTS_Europa!$A$2:$C$81,2,FALSE)</f>
        <v>FRI3</v>
      </c>
      <c r="E120" s="15">
        <f>VLOOKUP(G120,NUTS_Europa!$A$2:$C$81,3,FALSE)</f>
        <v>282</v>
      </c>
      <c r="F120" s="15">
        <v>55</v>
      </c>
      <c r="G120" s="15">
        <v>65</v>
      </c>
      <c r="H120" s="15">
        <v>624420.03689473355</v>
      </c>
      <c r="I120" s="15">
        <v>1125623.5352279171</v>
      </c>
      <c r="J120" s="15">
        <f t="shared" si="1"/>
        <v>40200.840543854181</v>
      </c>
      <c r="K120" s="15">
        <v>117768.50930000001</v>
      </c>
      <c r="L120" s="15">
        <v>73.942294117647066</v>
      </c>
      <c r="M120" s="15">
        <v>11.486101893927469</v>
      </c>
      <c r="N120" s="15">
        <v>1.5436125158465102</v>
      </c>
      <c r="O120" s="17">
        <v>703.89535024500003</v>
      </c>
      <c r="P120" s="15">
        <f t="shared" si="2"/>
        <v>0</v>
      </c>
      <c r="Q120" s="15">
        <f t="shared" si="3"/>
        <v>85.428396011574534</v>
      </c>
      <c r="S120" s="15">
        <f t="shared" si="4"/>
        <v>0</v>
      </c>
      <c r="U120" s="15">
        <f t="shared" si="6"/>
        <v>0</v>
      </c>
      <c r="V120" s="15" t="str">
        <f>VLOOKUP(B120,NUTS_Europa!$B$2:$F$41,5,FALSE)</f>
        <v>Cataluña</v>
      </c>
      <c r="W120" s="15" t="str">
        <f>VLOOKUP(C120,Puertos!$N$3:$O$27,2,FALSE)</f>
        <v>Valencia</v>
      </c>
      <c r="X120" s="15" t="str">
        <f>VLOOKUP(D120,NUTS_Europa!$B$2:$F$41,5,FALSE)</f>
        <v>Poitou-Charentes</v>
      </c>
      <c r="Y120" s="15" t="str">
        <f>VLOOKUP(E120,Puertos!$N$3:$O$27,2,FALSE)</f>
        <v>Saint Nazaire</v>
      </c>
      <c r="Z120" s="15">
        <f t="shared" si="7"/>
        <v>3.5595165004822724</v>
      </c>
    </row>
    <row r="121" spans="2:26" s="15" customFormat="1" x14ac:dyDescent="0.25">
      <c r="B121" s="15" t="str">
        <f>VLOOKUP(G121,NUTS_Europa!$A$2:$C$81,2,FALSE)</f>
        <v>FRI3</v>
      </c>
      <c r="C121" s="15">
        <f>VLOOKUP(G121,NUTS_Europa!$A$2:$C$81,3,FALSE)</f>
        <v>282</v>
      </c>
      <c r="D121" s="15" t="str">
        <f>VLOOKUP(F121,NUTS_Europa!$A$2:$C$81,2,FALSE)</f>
        <v>ES52</v>
      </c>
      <c r="E121" s="15">
        <f>VLOOKUP(F121,NUTS_Europa!$A$2:$C$81,3,FALSE)</f>
        <v>1063</v>
      </c>
      <c r="F121" s="15">
        <v>56</v>
      </c>
      <c r="G121" s="15">
        <v>65</v>
      </c>
      <c r="H121" s="15">
        <v>633694.07247940928</v>
      </c>
      <c r="I121" s="15">
        <v>9044203.8950720914</v>
      </c>
      <c r="J121" s="15">
        <f t="shared" si="1"/>
        <v>323007.28196686041</v>
      </c>
      <c r="K121" s="15">
        <v>122072.6309</v>
      </c>
      <c r="L121" s="15">
        <v>86.470588235294116</v>
      </c>
      <c r="M121" s="15">
        <v>11.324496574895718</v>
      </c>
      <c r="N121" s="15">
        <v>1.5436125158465102</v>
      </c>
      <c r="O121" s="17">
        <v>703.89535024500003</v>
      </c>
      <c r="P121" s="15">
        <f t="shared" si="2"/>
        <v>0</v>
      </c>
      <c r="Q121" s="15">
        <f t="shared" si="3"/>
        <v>97.795084810189834</v>
      </c>
      <c r="S121" s="15">
        <f t="shared" si="4"/>
        <v>0</v>
      </c>
      <c r="U121" s="15">
        <f t="shared" si="6"/>
        <v>0</v>
      </c>
      <c r="V121" s="15" t="str">
        <f>VLOOKUP(B121,NUTS_Europa!$B$2:$F$41,5,FALSE)</f>
        <v>Poitou-Charentes</v>
      </c>
      <c r="W121" s="15" t="str">
        <f>VLOOKUP(C121,Puertos!$N$3:$O$27,2,FALSE)</f>
        <v>Saint Nazaire</v>
      </c>
      <c r="X121" s="15" t="str">
        <f>VLOOKUP(D121,NUTS_Europa!$B$2:$F$41,5,FALSE)</f>
        <v xml:space="preserve">Comunitat Valenciana </v>
      </c>
      <c r="Y121" s="15" t="str">
        <f>VLOOKUP(E121,Puertos!$N$3:$O$27,2,FALSE)</f>
        <v>Barcelona</v>
      </c>
      <c r="Z121" s="15">
        <f t="shared" si="7"/>
        <v>4.0747952004245764</v>
      </c>
    </row>
    <row r="122" spans="2:26" s="15" customFormat="1" x14ac:dyDescent="0.25">
      <c r="B122" s="15" t="str">
        <f>VLOOKUP(F122,NUTS_Europa!$A$2:$C$81,2,FALSE)</f>
        <v>ES52</v>
      </c>
      <c r="C122" s="15">
        <f>VLOOKUP(F122,NUTS_Europa!$A$2:$C$81,3,FALSE)</f>
        <v>1063</v>
      </c>
      <c r="D122" s="15" t="str">
        <f>VLOOKUP(G122,NUTS_Europa!$A$2:$C$81,2,FALSE)</f>
        <v>FRI1</v>
      </c>
      <c r="E122" s="15">
        <f>VLOOKUP(G122,NUTS_Europa!$A$2:$C$81,3,FALSE)</f>
        <v>275</v>
      </c>
      <c r="F122" s="15">
        <v>56</v>
      </c>
      <c r="G122" s="15">
        <v>64</v>
      </c>
      <c r="H122" s="15">
        <v>175016.67001528866</v>
      </c>
      <c r="I122" s="15">
        <v>9067816.5138228405</v>
      </c>
      <c r="J122" s="15">
        <f t="shared" si="1"/>
        <v>323850.58977938717</v>
      </c>
      <c r="K122" s="15">
        <v>142392.87169999999</v>
      </c>
      <c r="L122" s="15">
        <v>93.294117647058826</v>
      </c>
      <c r="M122" s="15">
        <v>14.182993008519688</v>
      </c>
      <c r="N122" s="15">
        <v>0.39230007138317441</v>
      </c>
      <c r="O122" s="17">
        <v>178.89087663685152</v>
      </c>
      <c r="P122" s="15">
        <f t="shared" si="2"/>
        <v>0</v>
      </c>
      <c r="Q122" s="15">
        <f t="shared" si="3"/>
        <v>107.47711065557851</v>
      </c>
      <c r="S122" s="15">
        <f t="shared" si="4"/>
        <v>0</v>
      </c>
      <c r="U122" s="15">
        <f t="shared" si="6"/>
        <v>0</v>
      </c>
      <c r="V122" s="15" t="str">
        <f>VLOOKUP(B122,NUTS_Europa!$B$2:$F$41,5,FALSE)</f>
        <v xml:space="preserve">Comunitat Valenciana </v>
      </c>
      <c r="W122" s="15" t="str">
        <f>VLOOKUP(C122,Puertos!$N$3:$O$27,2,FALSE)</f>
        <v>Barcelona</v>
      </c>
      <c r="X122" s="15" t="str">
        <f>VLOOKUP(D122,NUTS_Europa!$B$2:$F$41,5,FALSE)</f>
        <v>Aquitaine</v>
      </c>
      <c r="Y122" s="15" t="str">
        <f>VLOOKUP(E122,Puertos!$N$3:$O$27,2,FALSE)</f>
        <v>Burdeos</v>
      </c>
      <c r="Z122" s="15">
        <f t="shared" si="7"/>
        <v>4.4782129439824381</v>
      </c>
    </row>
    <row r="123" spans="2:26" s="15" customFormat="1" x14ac:dyDescent="0.25">
      <c r="B123" s="15" t="str">
        <f>VLOOKUP(G123,NUTS_Europa!$A$2:$C$81,2,FALSE)</f>
        <v>FRI1</v>
      </c>
      <c r="C123" s="15">
        <f>VLOOKUP(G123,NUTS_Europa!$A$2:$C$81,3,FALSE)</f>
        <v>275</v>
      </c>
      <c r="D123" s="15" t="str">
        <f>VLOOKUP(F123,NUTS_Europa!$A$2:$C$81,2,FALSE)</f>
        <v>ES21</v>
      </c>
      <c r="E123" s="15">
        <f>VLOOKUP(F123,NUTS_Europa!$A$2:$C$81,3,FALSE)</f>
        <v>1063</v>
      </c>
      <c r="F123" s="15">
        <v>54</v>
      </c>
      <c r="G123" s="15">
        <v>64</v>
      </c>
      <c r="H123" s="15">
        <v>232328.29794519008</v>
      </c>
      <c r="I123" s="15">
        <v>9067816.5138228405</v>
      </c>
      <c r="J123" s="15">
        <f t="shared" si="1"/>
        <v>323850.58977938717</v>
      </c>
      <c r="K123" s="15">
        <v>137713.6226</v>
      </c>
      <c r="L123" s="15">
        <v>93.294117647058826</v>
      </c>
      <c r="M123" s="15">
        <v>14.182993008519688</v>
      </c>
      <c r="N123" s="15">
        <v>0.39230007138317441</v>
      </c>
      <c r="O123" s="17">
        <v>178.89087663685152</v>
      </c>
      <c r="P123" s="15">
        <f t="shared" si="2"/>
        <v>0</v>
      </c>
      <c r="Q123" s="15">
        <f t="shared" si="3"/>
        <v>107.47711065557851</v>
      </c>
      <c r="S123" s="15">
        <f t="shared" si="4"/>
        <v>0</v>
      </c>
      <c r="U123" s="15">
        <f t="shared" si="6"/>
        <v>0</v>
      </c>
      <c r="V123" s="15" t="str">
        <f>VLOOKUP(B123,NUTS_Europa!$B$2:$F$41,5,FALSE)</f>
        <v>Aquitaine</v>
      </c>
      <c r="W123" s="15" t="str">
        <f>VLOOKUP(C123,Puertos!$N$3:$O$27,2,FALSE)</f>
        <v>Burdeos</v>
      </c>
      <c r="X123" s="15" t="str">
        <f>VLOOKUP(D123,NUTS_Europa!$B$2:$F$41,5,FALSE)</f>
        <v>País Vasco</v>
      </c>
      <c r="Y123" s="15" t="str">
        <f>VLOOKUP(E123,Puertos!$N$3:$O$27,2,FALSE)</f>
        <v>Barcelona</v>
      </c>
      <c r="Z123" s="15">
        <f t="shared" si="7"/>
        <v>4.4782129439824381</v>
      </c>
    </row>
    <row r="124" spans="2:26" s="15" customFormat="1" x14ac:dyDescent="0.25">
      <c r="B124" s="15" t="str">
        <f>VLOOKUP(F124,NUTS_Europa!$A$2:$C$81,2,FALSE)</f>
        <v>ES21</v>
      </c>
      <c r="C124" s="15">
        <f>VLOOKUP(F124,NUTS_Europa!$A$2:$C$81,3,FALSE)</f>
        <v>1063</v>
      </c>
      <c r="D124" s="15" t="str">
        <f>VLOOKUP(G124,NUTS_Europa!$A$2:$C$81,2,FALSE)</f>
        <v>FRI2</v>
      </c>
      <c r="E124" s="15">
        <f>VLOOKUP(G124,NUTS_Europa!$A$2:$C$81,3,FALSE)</f>
        <v>275</v>
      </c>
      <c r="F124" s="15">
        <v>54</v>
      </c>
      <c r="G124" s="15">
        <v>69</v>
      </c>
      <c r="H124" s="15">
        <v>201323.64676999752</v>
      </c>
      <c r="I124" s="15">
        <v>9067816.5138228405</v>
      </c>
      <c r="J124" s="15">
        <f t="shared" si="1"/>
        <v>323850.58977938717</v>
      </c>
      <c r="K124" s="15">
        <v>199058.85829999999</v>
      </c>
      <c r="L124" s="15">
        <v>93.294117647058826</v>
      </c>
      <c r="M124" s="15">
        <v>14.182993008519688</v>
      </c>
      <c r="N124" s="15">
        <v>0.39230007138317441</v>
      </c>
      <c r="O124" s="17">
        <v>178.89087663685152</v>
      </c>
      <c r="P124" s="15">
        <f t="shared" si="2"/>
        <v>0</v>
      </c>
      <c r="Q124" s="15">
        <f t="shared" si="3"/>
        <v>107.47711065557851</v>
      </c>
      <c r="S124" s="15">
        <f t="shared" si="4"/>
        <v>0</v>
      </c>
      <c r="U124" s="15">
        <f t="shared" si="6"/>
        <v>0</v>
      </c>
      <c r="V124" s="15" t="str">
        <f>VLOOKUP(B124,NUTS_Europa!$B$2:$F$41,5,FALSE)</f>
        <v>País Vasco</v>
      </c>
      <c r="W124" s="15" t="str">
        <f>VLOOKUP(C124,Puertos!$N$3:$O$27,2,FALSE)</f>
        <v>Barcelona</v>
      </c>
      <c r="X124" s="15" t="str">
        <f>VLOOKUP(D124,NUTS_Europa!$B$2:$F$41,5,FALSE)</f>
        <v>Limousin</v>
      </c>
      <c r="Y124" s="15" t="str">
        <f>VLOOKUP(E124,Puertos!$N$3:$O$27,2,FALSE)</f>
        <v>Burdeos</v>
      </c>
      <c r="Z124" s="15">
        <f t="shared" si="7"/>
        <v>4.4782129439824381</v>
      </c>
    </row>
    <row r="125" spans="2:26" s="15" customFormat="1" x14ac:dyDescent="0.25">
      <c r="B125" s="15" t="str">
        <f>VLOOKUP(G125,NUTS_Europa!$A$2:$C$81,2,FALSE)</f>
        <v>FRI2</v>
      </c>
      <c r="C125" s="15">
        <f>VLOOKUP(G125,NUTS_Europa!$A$2:$C$81,3,FALSE)</f>
        <v>275</v>
      </c>
      <c r="D125" s="15" t="str">
        <f>VLOOKUP(F125,NUTS_Europa!$A$2:$C$81,2,FALSE)</f>
        <v>FRJ1</v>
      </c>
      <c r="E125" s="15">
        <f>VLOOKUP(F125,NUTS_Europa!$A$2:$C$81,3,FALSE)</f>
        <v>1064</v>
      </c>
      <c r="F125" s="15">
        <v>66</v>
      </c>
      <c r="G125" s="15">
        <v>69</v>
      </c>
      <c r="H125" s="15">
        <v>141185.30962378182</v>
      </c>
      <c r="I125" s="15">
        <v>1293313.103181385</v>
      </c>
      <c r="J125" s="15">
        <f t="shared" si="1"/>
        <v>46189.753685049465</v>
      </c>
      <c r="K125" s="15">
        <v>199058.85829999999</v>
      </c>
      <c r="L125" s="15">
        <v>104.70588235294117</v>
      </c>
      <c r="M125" s="15">
        <v>14.344598327551438</v>
      </c>
      <c r="N125" s="15">
        <v>0.39230007138317441</v>
      </c>
      <c r="O125" s="17">
        <v>178.89087663685152</v>
      </c>
      <c r="P125" s="15">
        <f t="shared" si="2"/>
        <v>0</v>
      </c>
      <c r="Q125" s="15">
        <f t="shared" si="3"/>
        <v>119.05048068049261</v>
      </c>
      <c r="S125" s="15">
        <f t="shared" si="4"/>
        <v>0</v>
      </c>
      <c r="U125" s="15">
        <f t="shared" si="6"/>
        <v>0</v>
      </c>
      <c r="V125" s="15" t="str">
        <f>VLOOKUP(B125,NUTS_Europa!$B$2:$F$41,5,FALSE)</f>
        <v>Limousin</v>
      </c>
      <c r="W125" s="15" t="str">
        <f>VLOOKUP(C125,Puertos!$N$3:$O$27,2,FALSE)</f>
        <v>Burdeos</v>
      </c>
      <c r="X125" s="15" t="str">
        <f>VLOOKUP(D125,NUTS_Europa!$B$2:$F$41,5,FALSE)</f>
        <v>Languedoc-Roussillon</v>
      </c>
      <c r="Y125" s="15" t="str">
        <f>VLOOKUP(E125,Puertos!$N$3:$O$27,2,FALSE)</f>
        <v>Valencia</v>
      </c>
      <c r="Z125" s="15">
        <f t="shared" si="7"/>
        <v>4.9604366950205252</v>
      </c>
    </row>
    <row r="126" spans="2:26" s="15" customFormat="1" x14ac:dyDescent="0.25">
      <c r="B126" s="15" t="str">
        <f>VLOOKUP(F126,NUTS_Europa!$A$2:$C$81,2,FALSE)</f>
        <v>FRJ1</v>
      </c>
      <c r="C126" s="15">
        <f>VLOOKUP(F126,NUTS_Europa!$A$2:$C$81,3,FALSE)</f>
        <v>1064</v>
      </c>
      <c r="D126" s="15" t="str">
        <f>VLOOKUP(G126,NUTS_Europa!$A$2:$C$81,2,FALSE)</f>
        <v>FRF2</v>
      </c>
      <c r="E126" s="15">
        <f>VLOOKUP(G126,NUTS_Europa!$A$2:$C$81,3,FALSE)</f>
        <v>235</v>
      </c>
      <c r="F126" s="15">
        <v>66</v>
      </c>
      <c r="G126" s="15">
        <v>67</v>
      </c>
      <c r="H126" s="15">
        <v>1446550.6769015484</v>
      </c>
      <c r="I126" s="15">
        <v>1256579.4282665239</v>
      </c>
      <c r="J126" s="15">
        <f t="shared" si="1"/>
        <v>44877.836723804423</v>
      </c>
      <c r="K126" s="15">
        <v>176841.96369999999</v>
      </c>
      <c r="L126" s="15">
        <v>101.70235294117647</v>
      </c>
      <c r="M126" s="15">
        <v>10.36121150628302</v>
      </c>
      <c r="N126" s="15">
        <v>2.8302135015820862</v>
      </c>
      <c r="O126" s="17">
        <v>1522.6567976625461</v>
      </c>
      <c r="P126" s="15">
        <f t="shared" si="2"/>
        <v>0</v>
      </c>
      <c r="Q126" s="15">
        <f t="shared" si="3"/>
        <v>112.0635644474595</v>
      </c>
      <c r="S126" s="15">
        <f t="shared" si="4"/>
        <v>0</v>
      </c>
      <c r="U126" s="15">
        <f t="shared" si="6"/>
        <v>0</v>
      </c>
      <c r="V126" s="15" t="str">
        <f>VLOOKUP(B126,NUTS_Europa!$B$2:$F$41,5,FALSE)</f>
        <v>Languedoc-Roussillon</v>
      </c>
      <c r="W126" s="15" t="str">
        <f>VLOOKUP(C126,Puertos!$N$3:$O$27,2,FALSE)</f>
        <v>Valencia</v>
      </c>
      <c r="X126" s="15" t="str">
        <f>VLOOKUP(D126,NUTS_Europa!$B$2:$F$41,5,FALSE)</f>
        <v>Champagne-Ardenne</v>
      </c>
      <c r="Y126" s="15" t="str">
        <f>VLOOKUP(E126,Puertos!$N$3:$O$27,2,FALSE)</f>
        <v>Dunkerque</v>
      </c>
      <c r="Z126" s="15">
        <f t="shared" si="7"/>
        <v>4.6693151853108121</v>
      </c>
    </row>
    <row r="127" spans="2:26" s="15" customFormat="1" x14ac:dyDescent="0.25">
      <c r="B127" s="15" t="str">
        <f>VLOOKUP(G128,NUTS_Europa!$A$2:$C$81,2,FALSE)</f>
        <v>FRE1</v>
      </c>
      <c r="C127" s="15">
        <f>VLOOKUP(G128,NUTS_Europa!$A$2:$C$81,3,FALSE)</f>
        <v>235</v>
      </c>
      <c r="D127" s="15" t="str">
        <f>VLOOKUP(F128,NUTS_Europa!$A$2:$C$81,2,FALSE)</f>
        <v>BE21</v>
      </c>
      <c r="E127" s="15">
        <f>VLOOKUP(F128,NUTS_Europa!$A$2:$C$81,3,FALSE)</f>
        <v>250</v>
      </c>
      <c r="F127" s="15">
        <v>41</v>
      </c>
      <c r="G127" s="15">
        <v>67</v>
      </c>
      <c r="H127" s="15">
        <v>1006901.3090515553</v>
      </c>
      <c r="I127" s="15">
        <v>876171.51158720185</v>
      </c>
      <c r="J127" s="15">
        <f t="shared" si="1"/>
        <v>31291.839699542925</v>
      </c>
      <c r="K127" s="15">
        <v>156784.57750000001</v>
      </c>
      <c r="L127" s="15">
        <v>8.2941176470588243</v>
      </c>
      <c r="M127" s="15">
        <v>12.328691229960388</v>
      </c>
      <c r="N127" s="15">
        <v>3.3441050683521403</v>
      </c>
      <c r="O127" s="17">
        <v>1522.6567976625461</v>
      </c>
      <c r="P127" s="15">
        <f t="shared" si="2"/>
        <v>0</v>
      </c>
      <c r="Q127" s="15">
        <f t="shared" si="3"/>
        <v>20.62280887701921</v>
      </c>
      <c r="S127" s="15">
        <f t="shared" si="4"/>
        <v>0</v>
      </c>
      <c r="U127" s="15">
        <f t="shared" si="6"/>
        <v>0</v>
      </c>
      <c r="V127" s="15" t="str">
        <f>VLOOKUP(B127,NUTS_Europa!$B$2:$F$41,5,FALSE)</f>
        <v>Nord-Pas de Calais</v>
      </c>
      <c r="W127" s="15" t="str">
        <f>VLOOKUP(C127,Puertos!$N$3:$O$27,2,FALSE)</f>
        <v>Dunkerque</v>
      </c>
      <c r="X127" s="15" t="str">
        <f>VLOOKUP(D127,NUTS_Europa!$B$2:$F$41,5,FALSE)</f>
        <v>Prov. Antwerpen</v>
      </c>
      <c r="Y127" s="15" t="str">
        <f>VLOOKUP(E127,Puertos!$N$3:$O$27,2,FALSE)</f>
        <v>Rotterdam</v>
      </c>
      <c r="Z127" s="15">
        <f t="shared" si="7"/>
        <v>0.85928370320913372</v>
      </c>
    </row>
    <row r="128" spans="2:26" s="15" customFormat="1" x14ac:dyDescent="0.25">
      <c r="B128" s="15" t="str">
        <f>VLOOKUP(F127,NUTS_Europa!$A$2:$C$81,2,FALSE)</f>
        <v>BE21</v>
      </c>
      <c r="C128" s="15">
        <f>VLOOKUP(F127,NUTS_Europa!$A$2:$C$81,3,FALSE)</f>
        <v>250</v>
      </c>
      <c r="D128" s="15" t="str">
        <f>VLOOKUP(G127,NUTS_Europa!$A$2:$C$81,2,FALSE)</f>
        <v>FRF2</v>
      </c>
      <c r="E128" s="15">
        <f>VLOOKUP(G127,NUTS_Europa!$A$2:$C$81,3,FALSE)</f>
        <v>235</v>
      </c>
      <c r="F128" s="15">
        <v>41</v>
      </c>
      <c r="G128" s="15">
        <v>61</v>
      </c>
      <c r="H128" s="15">
        <v>510288.01261935418</v>
      </c>
      <c r="I128" s="15">
        <v>876171.51158720185</v>
      </c>
      <c r="J128" s="15">
        <f t="shared" si="1"/>
        <v>31291.839699542925</v>
      </c>
      <c r="K128" s="15">
        <v>142392.87169999999</v>
      </c>
      <c r="L128" s="15">
        <v>8.2941176470588243</v>
      </c>
      <c r="M128" s="15">
        <v>12.328691229960388</v>
      </c>
      <c r="N128" s="15">
        <v>3.3441050683521403</v>
      </c>
      <c r="O128" s="17">
        <v>1522.6567976625461</v>
      </c>
      <c r="P128" s="15">
        <f t="shared" si="2"/>
        <v>0</v>
      </c>
      <c r="Q128" s="15">
        <f t="shared" si="3"/>
        <v>20.62280887701921</v>
      </c>
      <c r="S128" s="15">
        <f t="shared" si="4"/>
        <v>0</v>
      </c>
      <c r="U128" s="15">
        <f t="shared" si="6"/>
        <v>0</v>
      </c>
      <c r="V128" s="15" t="str">
        <f>VLOOKUP(B128,NUTS_Europa!$B$2:$F$41,5,FALSE)</f>
        <v>Prov. Antwerpen</v>
      </c>
      <c r="W128" s="15" t="str">
        <f>VLOOKUP(C128,Puertos!$N$3:$O$27,2,FALSE)</f>
        <v>Rotterdam</v>
      </c>
      <c r="X128" s="15" t="str">
        <f>VLOOKUP(D128,NUTS_Europa!$B$2:$F$41,5,FALSE)</f>
        <v>Champagne-Ardenne</v>
      </c>
      <c r="Y128" s="15" t="str">
        <f>VLOOKUP(E128,Puertos!$N$3:$O$27,2,FALSE)</f>
        <v>Dunkerque</v>
      </c>
      <c r="Z128" s="15">
        <f t="shared" si="7"/>
        <v>0.85928370320913372</v>
      </c>
    </row>
    <row r="129" spans="2:29" s="15" customFormat="1" x14ac:dyDescent="0.25">
      <c r="B129" s="15" t="str">
        <f>VLOOKUP(G129,NUTS_Europa!$A$2:$C$81,2,FALSE)</f>
        <v>FRE1</v>
      </c>
      <c r="C129" s="15">
        <f>VLOOKUP(G129,NUTS_Europa!$A$2:$C$81,3,FALSE)</f>
        <v>235</v>
      </c>
      <c r="D129" s="15" t="str">
        <f>VLOOKUP(F129,NUTS_Europa!$A$2:$C$81,2,FALSE)</f>
        <v>DE94</v>
      </c>
      <c r="E129" s="15">
        <f>VLOOKUP(F129,NUTS_Europa!$A$2:$C$81,3,FALSE)</f>
        <v>1069</v>
      </c>
      <c r="F129" s="15">
        <v>48</v>
      </c>
      <c r="G129" s="15">
        <v>61</v>
      </c>
      <c r="H129" s="15">
        <v>561639.0676608223</v>
      </c>
      <c r="I129" s="15">
        <v>788483.83957241289</v>
      </c>
      <c r="J129" s="15">
        <f t="shared" si="1"/>
        <v>28160.137127586175</v>
      </c>
      <c r="K129" s="15">
        <v>507158.32770000002</v>
      </c>
      <c r="L129" s="15">
        <v>23.98</v>
      </c>
      <c r="M129" s="15">
        <v>9.0599747316947941</v>
      </c>
      <c r="N129" s="15">
        <v>2.8302135015820862</v>
      </c>
      <c r="O129" s="17">
        <v>1522.6567976625461</v>
      </c>
      <c r="P129" s="15">
        <f t="shared" si="2"/>
        <v>0</v>
      </c>
      <c r="Q129" s="15">
        <f t="shared" si="3"/>
        <v>33.039974731694798</v>
      </c>
      <c r="S129" s="15">
        <f t="shared" si="4"/>
        <v>0</v>
      </c>
      <c r="U129" s="15">
        <f t="shared" si="6"/>
        <v>0</v>
      </c>
      <c r="V129" s="15" t="str">
        <f>VLOOKUP(B129,NUTS_Europa!$B$2:$F$41,5,FALSE)</f>
        <v>Nord-Pas de Calais</v>
      </c>
      <c r="W129" s="15" t="str">
        <f>VLOOKUP(C129,Puertos!$N$3:$O$27,2,FALSE)</f>
        <v>Dunkerque</v>
      </c>
      <c r="X129" s="15" t="str">
        <f>VLOOKUP(D129,NUTS_Europa!$B$2:$F$41,5,FALSE)</f>
        <v>Weser-Ems</v>
      </c>
      <c r="Y129" s="15" t="str">
        <f>VLOOKUP(E129,Puertos!$N$3:$O$27,2,FALSE)</f>
        <v>Hamburgo</v>
      </c>
      <c r="Z129" s="15">
        <f t="shared" si="7"/>
        <v>1.3766656138206166</v>
      </c>
    </row>
    <row r="130" spans="2:29" s="15" customFormat="1" x14ac:dyDescent="0.25">
      <c r="B130" s="15" t="str">
        <f>VLOOKUP(F130,NUTS_Europa!$A$2:$C$81,2,FALSE)</f>
        <v>DE94</v>
      </c>
      <c r="C130" s="15">
        <f>VLOOKUP(F130,NUTS_Europa!$A$2:$C$81,3,FALSE)</f>
        <v>1069</v>
      </c>
      <c r="D130" s="15" t="str">
        <f>VLOOKUP(G130,NUTS_Europa!$A$2:$C$81,2,FALSE)</f>
        <v>FRG0</v>
      </c>
      <c r="E130" s="15">
        <f>VLOOKUP(G130,NUTS_Europa!$A$2:$C$81,3,FALSE)</f>
        <v>283</v>
      </c>
      <c r="F130" s="15">
        <v>48</v>
      </c>
      <c r="G130" s="15">
        <v>62</v>
      </c>
      <c r="H130" s="15">
        <v>1033919.8438628607</v>
      </c>
      <c r="I130" s="15">
        <v>996385.68951130076</v>
      </c>
      <c r="J130" s="15">
        <f t="shared" si="1"/>
        <v>35585.203196832168</v>
      </c>
      <c r="K130" s="15">
        <v>144185.261</v>
      </c>
      <c r="L130" s="15">
        <v>56.345882352941175</v>
      </c>
      <c r="M130" s="15">
        <v>9.2304689450691733</v>
      </c>
      <c r="N130" s="15">
        <v>3.7681197588253168</v>
      </c>
      <c r="O130" s="17">
        <v>1954.0243119540944</v>
      </c>
      <c r="P130" s="15">
        <f t="shared" si="2"/>
        <v>0</v>
      </c>
      <c r="Q130" s="15">
        <f t="shared" si="3"/>
        <v>65.576351298010351</v>
      </c>
      <c r="S130" s="15">
        <f t="shared" si="4"/>
        <v>0</v>
      </c>
      <c r="U130" s="15">
        <f t="shared" si="6"/>
        <v>0</v>
      </c>
      <c r="V130" s="15" t="str">
        <f>VLOOKUP(B130,NUTS_Europa!$B$2:$F$41,5,FALSE)</f>
        <v>Weser-Ems</v>
      </c>
      <c r="W130" s="15" t="str">
        <f>VLOOKUP(C130,Puertos!$N$3:$O$27,2,FALSE)</f>
        <v>Hamburgo</v>
      </c>
      <c r="X130" s="15" t="str">
        <f>VLOOKUP(D130,NUTS_Europa!$B$2:$F$41,5,FALSE)</f>
        <v>Pays de la Loire</v>
      </c>
      <c r="Y130" s="15" t="str">
        <f>VLOOKUP(E130,Puertos!$N$3:$O$27,2,FALSE)</f>
        <v>La Rochelle</v>
      </c>
      <c r="Z130" s="15">
        <f t="shared" si="7"/>
        <v>2.7323479707504315</v>
      </c>
    </row>
    <row r="131" spans="2:29" s="15" customFormat="1" x14ac:dyDescent="0.25">
      <c r="B131" s="15" t="str">
        <f>VLOOKUP(G131,NUTS_Europa!$A$2:$C$81,2,FALSE)</f>
        <v>FRG0</v>
      </c>
      <c r="C131" s="15">
        <f>VLOOKUP(G131,NUTS_Europa!$A$2:$C$81,3,FALSE)</f>
        <v>283</v>
      </c>
      <c r="D131" s="15" t="str">
        <f>VLOOKUP(F131,NUTS_Europa!$A$2:$C$81,2,FALSE)</f>
        <v>FRD1</v>
      </c>
      <c r="E131" s="15">
        <f>VLOOKUP(F131,NUTS_Europa!$A$2:$C$81,3,FALSE)</f>
        <v>269</v>
      </c>
      <c r="F131" s="15">
        <v>59</v>
      </c>
      <c r="G131" s="15">
        <v>62</v>
      </c>
      <c r="H131" s="15">
        <v>966211.90733771317</v>
      </c>
      <c r="I131" s="15">
        <v>947761.93265930808</v>
      </c>
      <c r="J131" s="15">
        <f t="shared" si="1"/>
        <v>33848.640452118147</v>
      </c>
      <c r="K131" s="15">
        <v>159445.52859999999</v>
      </c>
      <c r="L131" s="15">
        <v>27.235294117647058</v>
      </c>
      <c r="M131" s="15">
        <v>11.029310398534552</v>
      </c>
      <c r="N131" s="15">
        <v>4.4275964161510926</v>
      </c>
      <c r="O131" s="17">
        <v>1954.0243119540944</v>
      </c>
      <c r="P131" s="15">
        <f t="shared" si="2"/>
        <v>0</v>
      </c>
      <c r="Q131" s="15">
        <f t="shared" si="3"/>
        <v>38.264604516181606</v>
      </c>
      <c r="S131" s="15">
        <f t="shared" si="4"/>
        <v>0</v>
      </c>
      <c r="U131" s="15">
        <f t="shared" si="6"/>
        <v>0</v>
      </c>
      <c r="V131" s="15" t="str">
        <f>VLOOKUP(B131,NUTS_Europa!$B$2:$F$41,5,FALSE)</f>
        <v>Pays de la Loire</v>
      </c>
      <c r="W131" s="15" t="str">
        <f>VLOOKUP(C131,Puertos!$N$3:$O$27,2,FALSE)</f>
        <v>La Rochelle</v>
      </c>
      <c r="X131" s="15" t="str">
        <f>VLOOKUP(D131,NUTS_Europa!$B$2:$F$41,5,FALSE)</f>
        <v xml:space="preserve">Basse-Normandie </v>
      </c>
      <c r="Y131" s="15" t="str">
        <f>VLOOKUP(E131,Puertos!$N$3:$O$27,2,FALSE)</f>
        <v>Le Havre</v>
      </c>
      <c r="Z131" s="15">
        <f t="shared" si="7"/>
        <v>1.5943585215075669</v>
      </c>
    </row>
    <row r="132" spans="2:29" s="15" customFormat="1" x14ac:dyDescent="0.25">
      <c r="B132" s="15" t="str">
        <f>VLOOKUP(F132,NUTS_Europa!$A$2:$C$81,2,FALSE)</f>
        <v>FRD1</v>
      </c>
      <c r="C132" s="15">
        <f>VLOOKUP(F132,NUTS_Europa!$A$2:$C$81,3,FALSE)</f>
        <v>269</v>
      </c>
      <c r="D132" s="15" t="str">
        <f>VLOOKUP(G132,NUTS_Europa!$A$2:$C$81,2,FALSE)</f>
        <v>FRJ2</v>
      </c>
      <c r="E132" s="15">
        <f>VLOOKUP(G132,NUTS_Europa!$A$2:$C$81,3,FALSE)</f>
        <v>163</v>
      </c>
      <c r="F132" s="15">
        <v>59</v>
      </c>
      <c r="G132" s="15">
        <v>68</v>
      </c>
      <c r="H132" s="15">
        <v>2714667.7030674</v>
      </c>
      <c r="I132" s="15">
        <v>1085875.8403211643</v>
      </c>
      <c r="J132" s="15">
        <f t="shared" si="1"/>
        <v>38781.280011470153</v>
      </c>
      <c r="K132" s="15">
        <v>145277.79319999999</v>
      </c>
      <c r="L132" s="15">
        <v>35.764117647058825</v>
      </c>
      <c r="M132" s="15">
        <v>13.187605970561258</v>
      </c>
      <c r="N132" s="15">
        <v>7.5625982617783754</v>
      </c>
      <c r="O132" s="17">
        <v>2988.6329176051727</v>
      </c>
      <c r="P132" s="15">
        <f t="shared" si="2"/>
        <v>1.832048730131429</v>
      </c>
      <c r="Q132" s="15">
        <f t="shared" si="3"/>
        <v>50.783772347751508</v>
      </c>
      <c r="R132" s="15">
        <v>724</v>
      </c>
      <c r="S132" s="15">
        <f t="shared" si="4"/>
        <v>657631.58982927608</v>
      </c>
      <c r="T132" s="15">
        <f>2*J132</f>
        <v>77562.560022940306</v>
      </c>
      <c r="U132" s="15">
        <f t="shared" si="6"/>
        <v>735194.14985221636</v>
      </c>
      <c r="V132" s="15" t="str">
        <f>VLOOKUP(B132,NUTS_Europa!$B$2:$F$41,5,FALSE)</f>
        <v xml:space="preserve">Basse-Normandie </v>
      </c>
      <c r="W132" s="15" t="str">
        <f>VLOOKUP(C132,Puertos!$N$3:$O$27,2,FALSE)</f>
        <v>Le Havre</v>
      </c>
      <c r="X132" s="15" t="str">
        <f>VLOOKUP(D132,NUTS_Europa!$B$2:$F$41,5,FALSE)</f>
        <v>Midi-Pyrénées</v>
      </c>
      <c r="Y132" s="15" t="str">
        <f>VLOOKUP(E132,Puertos!$N$3:$O$27,2,FALSE)</f>
        <v>Bilbao</v>
      </c>
      <c r="Z132" s="15">
        <f t="shared" si="7"/>
        <v>2.115990514489646</v>
      </c>
      <c r="AA132" s="15">
        <f>Q132+Q135++Q138+Q139+Q140</f>
        <v>347.07752016870461</v>
      </c>
      <c r="AB132" s="15">
        <f>AA132/24</f>
        <v>14.461563340362693</v>
      </c>
      <c r="AC132" s="15">
        <f>AB132/7</f>
        <v>2.0659376200518134</v>
      </c>
    </row>
    <row r="133" spans="2:29" s="15" customFormat="1" x14ac:dyDescent="0.25">
      <c r="B133" s="15" t="str">
        <f>VLOOKUP(G133,NUTS_Europa!$A$2:$C$81,2,FALSE)</f>
        <v>FRJ2</v>
      </c>
      <c r="C133" s="15">
        <f>VLOOKUP(G133,NUTS_Europa!$A$2:$C$81,3,FALSE)</f>
        <v>163</v>
      </c>
      <c r="D133" s="15" t="str">
        <f>VLOOKUP(F133,NUTS_Europa!$A$2:$C$81,2,FALSE)</f>
        <v>DE50</v>
      </c>
      <c r="E133" s="15">
        <f>VLOOKUP(F133,NUTS_Europa!$A$2:$C$81,3,FALSE)</f>
        <v>1069</v>
      </c>
      <c r="F133" s="15">
        <v>44</v>
      </c>
      <c r="G133" s="15">
        <v>68</v>
      </c>
      <c r="H133" s="15">
        <v>2630115.9211074715</v>
      </c>
      <c r="I133" s="15">
        <v>1114329.2607261338</v>
      </c>
      <c r="J133" s="15">
        <f t="shared" si="1"/>
        <v>39797.473597361924</v>
      </c>
      <c r="K133" s="15">
        <v>122072.6309</v>
      </c>
      <c r="L133" s="15">
        <v>61.65</v>
      </c>
      <c r="M133" s="15">
        <v>11.388764517095879</v>
      </c>
      <c r="N133" s="15">
        <v>6.5539446670311152</v>
      </c>
      <c r="O133" s="17">
        <v>2988.6329176051727</v>
      </c>
      <c r="P133" s="15">
        <f t="shared" si="2"/>
        <v>1.587701156264048</v>
      </c>
      <c r="Q133" s="15">
        <f t="shared" si="3"/>
        <v>74.626465673359931</v>
      </c>
      <c r="R133" s="15">
        <v>724</v>
      </c>
      <c r="S133" s="15">
        <f t="shared" si="4"/>
        <v>637148.81665951491</v>
      </c>
      <c r="T133" s="15">
        <f t="shared" ref="T133:T150" si="13">2*J133</f>
        <v>79594.947194723849</v>
      </c>
      <c r="U133" s="15">
        <f t="shared" si="6"/>
        <v>716743.76385423879</v>
      </c>
      <c r="V133" s="15" t="str">
        <f>VLOOKUP(B133,NUTS_Europa!$B$2:$F$41,5,FALSE)</f>
        <v>Midi-Pyrénées</v>
      </c>
      <c r="W133" s="15" t="str">
        <f>VLOOKUP(C133,Puertos!$N$3:$O$27,2,FALSE)</f>
        <v>Bilbao</v>
      </c>
      <c r="X133" s="15" t="str">
        <f>VLOOKUP(D133,NUTS_Europa!$B$2:$F$41,5,FALSE)</f>
        <v>Bremen</v>
      </c>
      <c r="Y133" s="15" t="str">
        <f>VLOOKUP(E133,Puertos!$N$3:$O$27,2,FALSE)</f>
        <v>Hamburgo</v>
      </c>
      <c r="Z133" s="15">
        <f t="shared" si="7"/>
        <v>3.1094360697233303</v>
      </c>
    </row>
    <row r="134" spans="2:29" s="15" customFormat="1" x14ac:dyDescent="0.25">
      <c r="B134" s="15" t="str">
        <f>VLOOKUP(F134,NUTS_Europa!$A$2:$C$81,2,FALSE)</f>
        <v>DE50</v>
      </c>
      <c r="C134" s="15">
        <f>VLOOKUP(F134,NUTS_Europa!$A$2:$C$81,3,FALSE)</f>
        <v>1069</v>
      </c>
      <c r="D134" s="15" t="str">
        <f>VLOOKUP(G134,NUTS_Europa!$A$2:$C$81,2,FALSE)</f>
        <v>ES12</v>
      </c>
      <c r="E134" s="15">
        <f>VLOOKUP(G134,NUTS_Europa!$A$2:$C$81,3,FALSE)</f>
        <v>163</v>
      </c>
      <c r="F134" s="15">
        <v>44</v>
      </c>
      <c r="G134" s="15">
        <v>52</v>
      </c>
      <c r="H134" s="15">
        <v>1637324.9408411267</v>
      </c>
      <c r="I134" s="15">
        <v>1114329.2607261338</v>
      </c>
      <c r="J134" s="15">
        <f t="shared" si="1"/>
        <v>39797.473597361924</v>
      </c>
      <c r="K134" s="15">
        <v>120125.8052</v>
      </c>
      <c r="L134" s="15">
        <v>61.65</v>
      </c>
      <c r="M134" s="15">
        <v>11.388764517095879</v>
      </c>
      <c r="N134" s="15">
        <v>6.5539446670311152</v>
      </c>
      <c r="O134" s="17">
        <v>2988.6329176051727</v>
      </c>
      <c r="P134" s="15">
        <f t="shared" si="2"/>
        <v>1.587701156264048</v>
      </c>
      <c r="Q134" s="15">
        <f t="shared" si="3"/>
        <v>74.626465673359931</v>
      </c>
      <c r="R134" s="15">
        <v>724</v>
      </c>
      <c r="S134" s="15">
        <f t="shared" si="4"/>
        <v>396643.98065951496</v>
      </c>
      <c r="T134" s="15">
        <f t="shared" si="13"/>
        <v>79594.947194723849</v>
      </c>
      <c r="U134" s="15">
        <f t="shared" si="6"/>
        <v>476238.92785423878</v>
      </c>
      <c r="V134" s="15" t="str">
        <f>VLOOKUP(B134,NUTS_Europa!$B$2:$F$41,5,FALSE)</f>
        <v>Bremen</v>
      </c>
      <c r="W134" s="15" t="str">
        <f>VLOOKUP(C134,Puertos!$N$3:$O$27,2,FALSE)</f>
        <v>Hamburgo</v>
      </c>
      <c r="X134" s="15" t="str">
        <f>VLOOKUP(D134,NUTS_Europa!$B$2:$F$41,5,FALSE)</f>
        <v>Principado de Asturias</v>
      </c>
      <c r="Y134" s="15" t="str">
        <f>VLOOKUP(E134,Puertos!$N$3:$O$27,2,FALSE)</f>
        <v>Bilbao</v>
      </c>
      <c r="Z134" s="15">
        <f t="shared" si="7"/>
        <v>3.1094360697233303</v>
      </c>
    </row>
    <row r="135" spans="2:29" s="15" customFormat="1" x14ac:dyDescent="0.25">
      <c r="B135" s="15" t="str">
        <f>VLOOKUP(G135,NUTS_Europa!$A$2:$C$81,2,FALSE)</f>
        <v>ES12</v>
      </c>
      <c r="C135" s="15">
        <f>VLOOKUP(G135,NUTS_Europa!$A$2:$C$81,3,FALSE)</f>
        <v>163</v>
      </c>
      <c r="D135" s="15" t="str">
        <f>VLOOKUP(F135,NUTS_Europa!$A$2:$C$81,2,FALSE)</f>
        <v>BE23</v>
      </c>
      <c r="E135" s="15">
        <f>VLOOKUP(F135,NUTS_Europa!$A$2:$C$81,3,FALSE)</f>
        <v>220</v>
      </c>
      <c r="F135" s="15">
        <v>42</v>
      </c>
      <c r="G135" s="15">
        <v>52</v>
      </c>
      <c r="H135" s="15">
        <v>1484612.8352265984</v>
      </c>
      <c r="I135" s="15">
        <v>935280.14548986696</v>
      </c>
      <c r="J135" s="15">
        <f t="shared" si="1"/>
        <v>33402.86233892382</v>
      </c>
      <c r="K135" s="15">
        <v>137713.6226</v>
      </c>
      <c r="L135" s="15">
        <v>42.941176470588232</v>
      </c>
      <c r="M135" s="15">
        <v>13.083266190258087</v>
      </c>
      <c r="N135" s="15">
        <v>6.8950228203635202</v>
      </c>
      <c r="O135" s="17">
        <v>2988.6329176051727</v>
      </c>
      <c r="P135" s="15">
        <f t="shared" si="2"/>
        <v>1.670327758399762</v>
      </c>
      <c r="Q135" s="15">
        <f t="shared" si="3"/>
        <v>57.694770419246083</v>
      </c>
      <c r="R135" s="15">
        <v>724</v>
      </c>
      <c r="S135" s="15">
        <f t="shared" si="4"/>
        <v>359649.28525426111</v>
      </c>
      <c r="T135" s="15">
        <f t="shared" si="13"/>
        <v>66805.72467784764</v>
      </c>
      <c r="U135" s="15">
        <f t="shared" si="6"/>
        <v>426455.00993210875</v>
      </c>
      <c r="V135" s="15" t="str">
        <f>VLOOKUP(B135,NUTS_Europa!$B$2:$F$41,5,FALSE)</f>
        <v>Principado de Asturias</v>
      </c>
      <c r="W135" s="15" t="str">
        <f>VLOOKUP(C135,Puertos!$N$3:$O$27,2,FALSE)</f>
        <v>Bilbao</v>
      </c>
      <c r="X135" s="15" t="str">
        <f>VLOOKUP(D135,NUTS_Europa!$B$2:$F$41,5,FALSE)</f>
        <v>Prov. Oost-Vlaanderen</v>
      </c>
      <c r="Y135" s="15" t="str">
        <f>VLOOKUP(E135,Puertos!$N$3:$O$27,2,FALSE)</f>
        <v>Zeebrugge</v>
      </c>
      <c r="Z135" s="15">
        <f t="shared" si="7"/>
        <v>2.4039487674685867</v>
      </c>
    </row>
    <row r="136" spans="2:29" s="15" customFormat="1" x14ac:dyDescent="0.25">
      <c r="B136" s="15" t="str">
        <f>VLOOKUP(F136,NUTS_Europa!$A$2:$C$81,2,FALSE)</f>
        <v>BE23</v>
      </c>
      <c r="C136" s="15">
        <f>VLOOKUP(F136,NUTS_Europa!$A$2:$C$81,3,FALSE)</f>
        <v>220</v>
      </c>
      <c r="D136" s="15" t="str">
        <f>VLOOKUP(G136,NUTS_Europa!$A$2:$C$81,2,FALSE)</f>
        <v>NL11</v>
      </c>
      <c r="E136" s="15">
        <f>VLOOKUP(G136,NUTS_Europa!$A$2:$C$81,3,FALSE)</f>
        <v>218</v>
      </c>
      <c r="F136" s="15">
        <v>42</v>
      </c>
      <c r="G136" s="15">
        <v>70</v>
      </c>
      <c r="H136" s="15">
        <v>1848391.5959540617</v>
      </c>
      <c r="I136" s="15">
        <v>835799.53571168764</v>
      </c>
      <c r="J136" s="15">
        <f t="shared" si="1"/>
        <v>29849.983418274558</v>
      </c>
      <c r="K136" s="15">
        <v>117061.7148</v>
      </c>
      <c r="L136" s="15">
        <v>7.3529411764705879</v>
      </c>
      <c r="M136" s="15">
        <v>8.2615627277513752</v>
      </c>
      <c r="N136" s="15">
        <v>9.7778084604804061</v>
      </c>
      <c r="O136" s="17">
        <v>5283.3813549476936</v>
      </c>
      <c r="P136" s="15">
        <f t="shared" si="2"/>
        <v>1.339886873537619</v>
      </c>
      <c r="Q136" s="15">
        <f t="shared" si="3"/>
        <v>16.954390777759581</v>
      </c>
      <c r="R136" s="15">
        <v>724</v>
      </c>
      <c r="S136" s="15">
        <f t="shared" si="4"/>
        <v>253291.48618384931</v>
      </c>
      <c r="T136" s="15">
        <f t="shared" si="13"/>
        <v>59699.966836549116</v>
      </c>
      <c r="U136" s="15">
        <f t="shared" si="6"/>
        <v>312991.45302039845</v>
      </c>
      <c r="V136" s="15" t="str">
        <f>VLOOKUP(B136,NUTS_Europa!$B$2:$F$41,5,FALSE)</f>
        <v>Prov. Oost-Vlaanderen</v>
      </c>
      <c r="W136" s="15" t="str">
        <f>VLOOKUP(C136,Puertos!$N$3:$O$27,2,FALSE)</f>
        <v>Zeebrugge</v>
      </c>
      <c r="X136" s="15" t="str">
        <f>VLOOKUP(D136,NUTS_Europa!$B$2:$F$41,5,FALSE)</f>
        <v>Groningen</v>
      </c>
      <c r="Y136" s="15" t="str">
        <f>VLOOKUP(E136,Puertos!$N$3:$O$27,2,FALSE)</f>
        <v>Amsterdam</v>
      </c>
      <c r="Z136" s="15">
        <f t="shared" si="7"/>
        <v>0.70643294907331589</v>
      </c>
    </row>
    <row r="137" spans="2:29" s="15" customFormat="1" x14ac:dyDescent="0.25">
      <c r="B137" s="15" t="str">
        <f>VLOOKUP(G137,NUTS_Europa!$A$2:$C$81,2,FALSE)</f>
        <v>NL11</v>
      </c>
      <c r="C137" s="15">
        <f>VLOOKUP(G137,NUTS_Europa!$A$2:$C$81,3,FALSE)</f>
        <v>218</v>
      </c>
      <c r="D137" s="15" t="str">
        <f>VLOOKUP(F137,NUTS_Europa!$A$2:$C$81,2,FALSE)</f>
        <v>BE25</v>
      </c>
      <c r="E137" s="15">
        <f>VLOOKUP(F137,NUTS_Europa!$A$2:$C$81,3,FALSE)</f>
        <v>220</v>
      </c>
      <c r="F137" s="15">
        <v>43</v>
      </c>
      <c r="G137" s="15">
        <v>70</v>
      </c>
      <c r="H137" s="15">
        <v>1648603.7000455277</v>
      </c>
      <c r="I137" s="15">
        <v>835799.53571168764</v>
      </c>
      <c r="J137" s="15">
        <f t="shared" si="1"/>
        <v>29849.983418274558</v>
      </c>
      <c r="K137" s="15">
        <v>156784.57750000001</v>
      </c>
      <c r="L137" s="15">
        <v>7.3529411764705879</v>
      </c>
      <c r="M137" s="15">
        <v>8.2615627277513752</v>
      </c>
      <c r="N137" s="15">
        <v>9.7778084604804061</v>
      </c>
      <c r="O137" s="17">
        <v>5283.3813549476936</v>
      </c>
      <c r="P137" s="15">
        <f t="shared" si="2"/>
        <v>1.339886873537619</v>
      </c>
      <c r="Q137" s="15">
        <f t="shared" si="3"/>
        <v>16.954390777759581</v>
      </c>
      <c r="R137" s="15">
        <v>724</v>
      </c>
      <c r="S137" s="15">
        <f t="shared" si="4"/>
        <v>225913.86058384931</v>
      </c>
      <c r="T137" s="15">
        <f t="shared" si="13"/>
        <v>59699.966836549116</v>
      </c>
      <c r="U137" s="15">
        <f t="shared" si="6"/>
        <v>285613.82742039842</v>
      </c>
      <c r="V137" s="15" t="str">
        <f>VLOOKUP(B137,NUTS_Europa!$B$2:$F$41,5,FALSE)</f>
        <v>Groningen</v>
      </c>
      <c r="W137" s="15" t="str">
        <f>VLOOKUP(C137,Puertos!$N$3:$O$27,2,FALSE)</f>
        <v>Amsterdam</v>
      </c>
      <c r="X137" s="15" t="str">
        <f>VLOOKUP(D137,NUTS_Europa!$B$2:$F$41,5,FALSE)</f>
        <v>Prov. West-Vlaanderen</v>
      </c>
      <c r="Y137" s="15" t="str">
        <f>VLOOKUP(E137,Puertos!$N$3:$O$27,2,FALSE)</f>
        <v>Zeebrugge</v>
      </c>
      <c r="Z137" s="15">
        <f t="shared" si="7"/>
        <v>0.70643294907331589</v>
      </c>
    </row>
    <row r="138" spans="2:29" s="15" customFormat="1" x14ac:dyDescent="0.25">
      <c r="B138" s="15" t="str">
        <f>VLOOKUP(F138,NUTS_Europa!$A$2:$C$81,2,FALSE)</f>
        <v>BE25</v>
      </c>
      <c r="C138" s="15">
        <f>VLOOKUP(F138,NUTS_Europa!$A$2:$C$81,3,FALSE)</f>
        <v>220</v>
      </c>
      <c r="D138" s="15" t="str">
        <f>VLOOKUP(G138,NUTS_Europa!$A$2:$C$81,2,FALSE)</f>
        <v>PT18</v>
      </c>
      <c r="E138" s="15">
        <f>VLOOKUP(G138,NUTS_Europa!$A$2:$C$81,3,FALSE)</f>
        <v>61</v>
      </c>
      <c r="F138" s="15">
        <v>43</v>
      </c>
      <c r="G138" s="15">
        <v>80</v>
      </c>
      <c r="H138" s="15">
        <v>11970100.637800986</v>
      </c>
      <c r="I138" s="15">
        <v>1081838.2792240966</v>
      </c>
      <c r="J138" s="15">
        <f t="shared" si="1"/>
        <v>38637.081400860588</v>
      </c>
      <c r="K138" s="15">
        <v>117768.50930000001</v>
      </c>
      <c r="L138" s="15">
        <v>79.627647058823527</v>
      </c>
      <c r="M138" s="15">
        <v>9.26201035132366</v>
      </c>
      <c r="N138" s="15">
        <v>33.064731885307744</v>
      </c>
      <c r="O138" s="17">
        <v>17957.973993248655</v>
      </c>
      <c r="P138" s="15">
        <f t="shared" si="2"/>
        <v>1.3330493681504763</v>
      </c>
      <c r="Q138" s="15">
        <f t="shared" si="3"/>
        <v>90.222706778297663</v>
      </c>
      <c r="R138" s="15">
        <v>724</v>
      </c>
      <c r="S138" s="15">
        <f t="shared" si="4"/>
        <v>482590.79030997871</v>
      </c>
      <c r="T138" s="15">
        <f t="shared" si="13"/>
        <v>77274.162801721177</v>
      </c>
      <c r="U138" s="15">
        <f t="shared" si="6"/>
        <v>559864.9531116999</v>
      </c>
      <c r="V138" s="15" t="str">
        <f>VLOOKUP(B138,NUTS_Europa!$B$2:$F$41,5,FALSE)</f>
        <v>Prov. West-Vlaanderen</v>
      </c>
      <c r="W138" s="15" t="str">
        <f>VLOOKUP(C138,Puertos!$N$3:$O$27,2,FALSE)</f>
        <v>Zeebrugge</v>
      </c>
      <c r="X138" s="15" t="str">
        <f>VLOOKUP(D138,NUTS_Europa!$B$2:$F$41,5,FALSE)</f>
        <v>Alentejo</v>
      </c>
      <c r="Y138" s="15" t="str">
        <f>VLOOKUP(E138,Puertos!$N$3:$O$27,2,FALSE)</f>
        <v>Algeciras</v>
      </c>
      <c r="Z138" s="15">
        <f t="shared" si="7"/>
        <v>3.759279449095736</v>
      </c>
    </row>
    <row r="139" spans="2:29" s="15" customFormat="1" x14ac:dyDescent="0.25">
      <c r="B139" s="15" t="str">
        <f>VLOOKUP(G139,NUTS_Europa!$A$2:$C$81,2,FALSE)</f>
        <v>PT18</v>
      </c>
      <c r="C139" s="15">
        <f>VLOOKUP(G139,NUTS_Europa!$A$2:$C$81,3,FALSE)</f>
        <v>61</v>
      </c>
      <c r="D139" s="15" t="str">
        <f>VLOOKUP(F139,NUTS_Europa!$A$2:$C$81,2,FALSE)</f>
        <v>DE60</v>
      </c>
      <c r="E139" s="15">
        <f>VLOOKUP(F139,NUTS_Europa!$A$2:$C$81,3,FALSE)</f>
        <v>1069</v>
      </c>
      <c r="F139" s="15">
        <v>5</v>
      </c>
      <c r="G139" s="15">
        <v>80</v>
      </c>
      <c r="H139" s="15">
        <v>11166744.212579286</v>
      </c>
      <c r="I139" s="15">
        <v>1263585.585660249</v>
      </c>
      <c r="J139" s="15">
        <f t="shared" si="1"/>
        <v>45128.056630723178</v>
      </c>
      <c r="K139" s="15">
        <v>118487.9544</v>
      </c>
      <c r="L139" s="15">
        <v>98.398823529411757</v>
      </c>
      <c r="M139" s="15">
        <v>7.5675086781614525</v>
      </c>
      <c r="N139" s="15">
        <v>31.015275569971195</v>
      </c>
      <c r="O139" s="17">
        <v>17957.973993248655</v>
      </c>
      <c r="P139" s="15">
        <f t="shared" si="2"/>
        <v>1.250422766014762</v>
      </c>
      <c r="Q139" s="15">
        <f t="shared" si="3"/>
        <v>107.21675497358797</v>
      </c>
      <c r="R139" s="15">
        <v>724</v>
      </c>
      <c r="S139" s="15">
        <f t="shared" si="4"/>
        <v>450202.38992142846</v>
      </c>
      <c r="T139" s="15">
        <f t="shared" si="13"/>
        <v>90256.113261446357</v>
      </c>
      <c r="U139" s="15">
        <f t="shared" si="6"/>
        <v>540458.50318287476</v>
      </c>
      <c r="V139" s="15" t="str">
        <f>VLOOKUP(B139,NUTS_Europa!$B$2:$F$41,5,FALSE)</f>
        <v>Alentejo</v>
      </c>
      <c r="W139" s="15" t="str">
        <f>VLOOKUP(C139,Puertos!$N$3:$O$27,2,FALSE)</f>
        <v>Algeciras</v>
      </c>
      <c r="X139" s="15" t="str">
        <f>VLOOKUP(D139,NUTS_Europa!$B$2:$F$41,5,FALSE)</f>
        <v>Hamburg</v>
      </c>
      <c r="Y139" s="15" t="str">
        <f>VLOOKUP(E139,Puertos!$N$3:$O$27,2,FALSE)</f>
        <v>Hamburgo</v>
      </c>
      <c r="Z139" s="15">
        <f t="shared" si="7"/>
        <v>4.4673647905661653</v>
      </c>
    </row>
    <row r="140" spans="2:29" s="15" customFormat="1" x14ac:dyDescent="0.25">
      <c r="B140" s="15" t="str">
        <f>VLOOKUP(F140,NUTS_Europa!$A$2:$C$81,2,FALSE)</f>
        <v>DE60</v>
      </c>
      <c r="C140" s="15">
        <f>VLOOKUP(F140,NUTS_Europa!$A$2:$C$81,3,FALSE)</f>
        <v>1069</v>
      </c>
      <c r="D140" s="15" t="str">
        <f>VLOOKUP(G140,NUTS_Europa!$A$2:$C$81,2,FALSE)</f>
        <v>FRD2</v>
      </c>
      <c r="E140" s="15">
        <f>VLOOKUP(G140,NUTS_Europa!$A$2:$C$81,3,FALSE)</f>
        <v>269</v>
      </c>
      <c r="F140" s="15">
        <v>5</v>
      </c>
      <c r="G140" s="15">
        <v>20</v>
      </c>
      <c r="H140" s="15">
        <v>1838476.5170219396</v>
      </c>
      <c r="I140" s="15">
        <v>1043535.1984521839</v>
      </c>
      <c r="J140" s="15">
        <f t="shared" si="1"/>
        <v>37269.114230435138</v>
      </c>
      <c r="K140" s="15">
        <v>145277.79319999999</v>
      </c>
      <c r="L140" s="15">
        <v>30.65</v>
      </c>
      <c r="M140" s="15">
        <v>8.9218144935573278</v>
      </c>
      <c r="N140" s="15">
        <v>30.109030558217096</v>
      </c>
      <c r="O140" s="17">
        <v>13729.874818157425</v>
      </c>
      <c r="P140" s="15">
        <f t="shared" si="2"/>
        <v>1.587701156264048</v>
      </c>
      <c r="Q140" s="15">
        <f t="shared" si="3"/>
        <v>41.159515649821373</v>
      </c>
      <c r="R140" s="15">
        <v>724</v>
      </c>
      <c r="S140" s="15">
        <f t="shared" si="4"/>
        <v>96946.040364737622</v>
      </c>
      <c r="T140" s="15">
        <f t="shared" si="13"/>
        <v>74538.228460870276</v>
      </c>
      <c r="U140" s="15">
        <f t="shared" si="6"/>
        <v>171484.2688256079</v>
      </c>
      <c r="V140" s="15" t="str">
        <f>VLOOKUP(B140,NUTS_Europa!$B$2:$F$41,5,FALSE)</f>
        <v>Hamburg</v>
      </c>
      <c r="W140" s="15" t="str">
        <f>VLOOKUP(C140,Puertos!$N$3:$O$27,2,FALSE)</f>
        <v>Hamburgo</v>
      </c>
      <c r="X140" s="15" t="str">
        <f>VLOOKUP(D140,NUTS_Europa!$B$2:$F$41,5,FALSE)</f>
        <v xml:space="preserve">Haute-Normandie </v>
      </c>
      <c r="Y140" s="15" t="str">
        <f>VLOOKUP(E140,Puertos!$N$3:$O$27,2,FALSE)</f>
        <v>Le Havre</v>
      </c>
      <c r="Z140" s="15">
        <f t="shared" si="7"/>
        <v>1.7149798187425571</v>
      </c>
    </row>
    <row r="141" spans="2:29" s="15" customFormat="1" x14ac:dyDescent="0.25">
      <c r="B141" s="15" t="str">
        <f>VLOOKUP(F141,NUTS_Europa!$A$2:$C$81,2,FALSE)</f>
        <v>FRD2</v>
      </c>
      <c r="C141" s="15">
        <f>VLOOKUP(F141,NUTS_Europa!$A$2:$C$81,3,FALSE)</f>
        <v>269</v>
      </c>
      <c r="D141" s="15" t="str">
        <f>VLOOKUP(G141,NUTS_Europa!$A$2:$C$81,2,FALSE)</f>
        <v>FRH0</v>
      </c>
      <c r="E141" s="15">
        <f>VLOOKUP(G141,NUTS_Europa!$A$2:$C$81,3,FALSE)</f>
        <v>283</v>
      </c>
      <c r="F141" s="15">
        <v>20</v>
      </c>
      <c r="G141" s="15">
        <v>23</v>
      </c>
      <c r="H141" s="15">
        <v>934911.17349424539</v>
      </c>
      <c r="I141" s="15">
        <v>947761.93265930808</v>
      </c>
      <c r="J141" s="15">
        <f t="shared" si="1"/>
        <v>33848.640452118147</v>
      </c>
      <c r="K141" s="15">
        <v>159445.52859999999</v>
      </c>
      <c r="L141" s="15">
        <v>27.235294117647058</v>
      </c>
      <c r="M141" s="15">
        <v>11.029310398534552</v>
      </c>
      <c r="N141" s="15">
        <v>4.4275964161510926</v>
      </c>
      <c r="O141" s="17">
        <v>1954.0243119540944</v>
      </c>
    </row>
    <row r="142" spans="2:29" s="15" customFormat="1" x14ac:dyDescent="0.25">
      <c r="B142" s="15" t="str">
        <f>VLOOKUP(G142,NUTS_Europa!$A$2:$C$81,2,FALSE)</f>
        <v>FRH0</v>
      </c>
      <c r="C142" s="15">
        <f>VLOOKUP(G142,NUTS_Europa!$A$2:$C$81,3,FALSE)</f>
        <v>283</v>
      </c>
      <c r="D142" s="15" t="str">
        <f>VLOOKUP(F142,NUTS_Europa!$A$2:$C$81,2,FALSE)</f>
        <v>FRE1</v>
      </c>
      <c r="E142" s="15">
        <f>VLOOKUP(F142,NUTS_Europa!$A$2:$C$81,3,FALSE)</f>
        <v>220</v>
      </c>
      <c r="F142" s="15">
        <v>21</v>
      </c>
      <c r="G142" s="15">
        <v>23</v>
      </c>
      <c r="H142" s="15">
        <v>1042310.8533675914</v>
      </c>
      <c r="I142" s="15">
        <v>801857.09647708049</v>
      </c>
      <c r="J142" s="15">
        <f t="shared" si="1"/>
        <v>28637.753445610018</v>
      </c>
      <c r="K142" s="15">
        <v>156784.57750000001</v>
      </c>
      <c r="L142" s="15">
        <v>35.411176470588238</v>
      </c>
      <c r="M142" s="15">
        <v>10.924970618231381</v>
      </c>
      <c r="N142" s="15">
        <v>3.9911230590840789</v>
      </c>
      <c r="O142" s="17">
        <v>1954.0243119540944</v>
      </c>
    </row>
    <row r="143" spans="2:29" s="15" customFormat="1" x14ac:dyDescent="0.25">
      <c r="B143" s="15" t="str">
        <f>VLOOKUP(F143,NUTS_Europa!$A$2:$C$81,2,FALSE)</f>
        <v>FRE1</v>
      </c>
      <c r="C143" s="15">
        <f>VLOOKUP(F143,NUTS_Europa!$A$2:$C$81,3,FALSE)</f>
        <v>220</v>
      </c>
      <c r="D143" s="15" t="str">
        <f>VLOOKUP(G143,NUTS_Europa!$A$2:$C$81,2,FALSE)</f>
        <v>FRI1</v>
      </c>
      <c r="E143" s="15">
        <f>VLOOKUP(G143,NUTS_Europa!$A$2:$C$81,3,FALSE)</f>
        <v>283</v>
      </c>
      <c r="F143" s="15">
        <v>21</v>
      </c>
      <c r="G143" s="15">
        <v>24</v>
      </c>
      <c r="H143" s="15">
        <v>878110.28238546487</v>
      </c>
      <c r="I143" s="15">
        <v>801857.09647708049</v>
      </c>
      <c r="J143" s="15">
        <f t="shared" si="1"/>
        <v>28637.753445610018</v>
      </c>
      <c r="K143" s="15">
        <v>123840.01519999999</v>
      </c>
      <c r="L143" s="15">
        <v>35.411176470588238</v>
      </c>
      <c r="M143" s="15">
        <v>10.924970618231381</v>
      </c>
      <c r="N143" s="15">
        <v>3.9911230590840789</v>
      </c>
      <c r="O143" s="17">
        <v>1954.0243119540944</v>
      </c>
    </row>
    <row r="144" spans="2:29" s="15" customFormat="1" x14ac:dyDescent="0.25">
      <c r="B144" s="15" t="str">
        <f>VLOOKUP(G144,NUTS_Europa!$A$2:$C$81,2,FALSE)</f>
        <v>FRI1</v>
      </c>
      <c r="C144" s="15">
        <f>VLOOKUP(G144,NUTS_Europa!$A$2:$C$81,3,FALSE)</f>
        <v>283</v>
      </c>
      <c r="D144" s="15" t="str">
        <f>VLOOKUP(F144,NUTS_Europa!$A$2:$C$81,2,FALSE)</f>
        <v>DEA1</v>
      </c>
      <c r="E144" s="15">
        <f>VLOOKUP(F144,NUTS_Europa!$A$2:$C$81,3,FALSE)</f>
        <v>253</v>
      </c>
      <c r="F144" s="15">
        <v>9</v>
      </c>
      <c r="G144" s="15">
        <v>24</v>
      </c>
      <c r="H144" s="15">
        <v>1218550.3865388858</v>
      </c>
      <c r="I144" s="15">
        <v>945334.57279280061</v>
      </c>
      <c r="J144" s="15">
        <f t="shared" si="1"/>
        <v>33761.94902831431</v>
      </c>
      <c r="K144" s="15">
        <v>118487.9544</v>
      </c>
      <c r="L144" s="15">
        <v>40.623529411764707</v>
      </c>
      <c r="M144" s="15">
        <v>13.986185976541327</v>
      </c>
      <c r="N144" s="15">
        <v>4.4275964161510926</v>
      </c>
      <c r="O144" s="17">
        <v>1954.0243119540944</v>
      </c>
    </row>
    <row r="145" spans="2:29" s="15" customFormat="1" x14ac:dyDescent="0.25">
      <c r="B145" s="15" t="str">
        <f>VLOOKUP(F145,NUTS_Europa!$A$2:$C$81,2,FALSE)</f>
        <v>DEA1</v>
      </c>
      <c r="C145" s="15">
        <f>VLOOKUP(F145,NUTS_Europa!$A$2:$C$81,3,FALSE)</f>
        <v>253</v>
      </c>
      <c r="D145" s="15" t="str">
        <f>VLOOKUP(G145,NUTS_Europa!$A$2:$C$81,2,FALSE)</f>
        <v>FRD1</v>
      </c>
      <c r="E145" s="15">
        <f>VLOOKUP(G145,NUTS_Europa!$A$2:$C$81,3,FALSE)</f>
        <v>268</v>
      </c>
      <c r="F145" s="15">
        <v>9</v>
      </c>
      <c r="G145" s="15">
        <v>19</v>
      </c>
      <c r="H145" s="15">
        <v>63912.871351394118</v>
      </c>
      <c r="I145" s="15">
        <v>1052737.0049030872</v>
      </c>
      <c r="J145" s="15">
        <f t="shared" si="1"/>
        <v>37597.750175110254</v>
      </c>
      <c r="K145" s="15">
        <v>117061.7148</v>
      </c>
      <c r="L145" s="15">
        <v>22.347647058823529</v>
      </c>
      <c r="M145" s="15">
        <v>15.639254961511067</v>
      </c>
      <c r="N145" s="15">
        <v>0.22633757186210945</v>
      </c>
      <c r="O145" s="17">
        <v>89.445438504472278</v>
      </c>
      <c r="P145" s="15">
        <f t="shared" si="2"/>
        <v>0.22633757186210945</v>
      </c>
      <c r="Q145" s="15">
        <f t="shared" si="3"/>
        <v>38.213239592196707</v>
      </c>
      <c r="R145" s="17">
        <f>O145</f>
        <v>89.445438504472278</v>
      </c>
      <c r="S145" s="15">
        <f t="shared" si="4"/>
        <v>63912.871351394118</v>
      </c>
      <c r="T145" s="15">
        <f t="shared" si="13"/>
        <v>75195.500350220507</v>
      </c>
      <c r="U145" s="15">
        <f t="shared" si="6"/>
        <v>139108.37170161464</v>
      </c>
      <c r="V145" s="15" t="str">
        <f>VLOOKUP(B145,NUTS_Europa!$B$2:$F$41,5,FALSE)</f>
        <v>Düsseldorf</v>
      </c>
      <c r="W145" s="15" t="str">
        <f>VLOOKUP(C145,Puertos!$N$3:$O$27,2,FALSE)</f>
        <v>Amberes</v>
      </c>
      <c r="X145" s="15" t="str">
        <f>VLOOKUP(D145,NUTS_Europa!$B$2:$F$41,5,FALSE)</f>
        <v xml:space="preserve">Basse-Normandie </v>
      </c>
      <c r="Y145" s="15" t="str">
        <f>VLOOKUP(E145,Puertos!$N$3:$O$27,2,FALSE)</f>
        <v>Gennevilliers</v>
      </c>
      <c r="Z145" s="15">
        <f t="shared" si="7"/>
        <v>1.5922183163415295</v>
      </c>
      <c r="AA145" s="15">
        <f>Q145+Q146+Q149+Q150</f>
        <v>224.30533527510048</v>
      </c>
      <c r="AB145" s="15">
        <f>AA145/24</f>
        <v>9.3460556364625198</v>
      </c>
      <c r="AC145" s="15">
        <f>AB145/7</f>
        <v>1.3351508052089314</v>
      </c>
    </row>
    <row r="146" spans="2:29" s="15" customFormat="1" x14ac:dyDescent="0.25">
      <c r="B146" s="15" t="str">
        <f>VLOOKUP(G146,NUTS_Europa!$A$2:$C$81,2,FALSE)</f>
        <v>FRD1</v>
      </c>
      <c r="C146" s="15">
        <f>VLOOKUP(G146,NUTS_Europa!$A$2:$C$81,3,FALSE)</f>
        <v>268</v>
      </c>
      <c r="D146" s="15" t="str">
        <f>VLOOKUP(F146,NUTS_Europa!$A$2:$C$81,2,FALSE)</f>
        <v>DE80</v>
      </c>
      <c r="E146" s="15">
        <f>VLOOKUP(F146,NUTS_Europa!$A$2:$C$81,3,FALSE)</f>
        <v>1069</v>
      </c>
      <c r="F146" s="15">
        <v>6</v>
      </c>
      <c r="G146" s="15">
        <v>19</v>
      </c>
      <c r="H146" s="15">
        <v>62148.208621884907</v>
      </c>
      <c r="I146" s="15">
        <v>1095090.3554499049</v>
      </c>
      <c r="J146" s="15">
        <f t="shared" si="1"/>
        <v>39110.369837496604</v>
      </c>
      <c r="K146" s="15">
        <v>114346.8514</v>
      </c>
      <c r="L146" s="15">
        <v>36.767647058823528</v>
      </c>
      <c r="M146" s="15">
        <v>10.883537930038914</v>
      </c>
      <c r="N146" s="15">
        <v>0.19615003609957932</v>
      </c>
      <c r="O146" s="17">
        <v>89.445438504472278</v>
      </c>
      <c r="P146" s="15">
        <f t="shared" si="2"/>
        <v>0.19615003609957932</v>
      </c>
      <c r="Q146" s="15">
        <f t="shared" si="3"/>
        <v>47.847335024962021</v>
      </c>
      <c r="R146" s="17">
        <f>O146</f>
        <v>89.445438504472278</v>
      </c>
      <c r="S146" s="15">
        <f t="shared" si="4"/>
        <v>62148.208621884907</v>
      </c>
      <c r="T146" s="15">
        <f t="shared" si="13"/>
        <v>78220.739674993209</v>
      </c>
      <c r="U146" s="15">
        <f t="shared" si="6"/>
        <v>140368.94829687811</v>
      </c>
      <c r="V146" s="15" t="str">
        <f>VLOOKUP(B146,NUTS_Europa!$B$2:$F$41,5,FALSE)</f>
        <v xml:space="preserve">Basse-Normandie </v>
      </c>
      <c r="W146" s="15" t="str">
        <f>VLOOKUP(C146,Puertos!$N$3:$O$27,2,FALSE)</f>
        <v>Gennevilliers</v>
      </c>
      <c r="X146" s="15" t="str">
        <f>VLOOKUP(D146,NUTS_Europa!$B$2:$F$41,5,FALSE)</f>
        <v>Mecklenburg-Vorpommern</v>
      </c>
      <c r="Y146" s="15" t="str">
        <f>VLOOKUP(E146,Puertos!$N$3:$O$27,2,FALSE)</f>
        <v>Hamburgo</v>
      </c>
      <c r="Z146" s="15">
        <f t="shared" si="7"/>
        <v>1.9936389593734176</v>
      </c>
    </row>
    <row r="147" spans="2:29" s="15" customFormat="1" x14ac:dyDescent="0.25">
      <c r="B147" s="15" t="str">
        <f>VLOOKUP(F147,NUTS_Europa!$A$2:$C$81,2,FALSE)</f>
        <v>DE80</v>
      </c>
      <c r="C147" s="15">
        <f>VLOOKUP(F147,NUTS_Europa!$A$2:$C$81,3,FALSE)</f>
        <v>1069</v>
      </c>
      <c r="D147" s="15" t="str">
        <f>VLOOKUP(G147,NUTS_Europa!$A$2:$C$81,2,FALSE)</f>
        <v>ES13</v>
      </c>
      <c r="E147" s="15">
        <f>VLOOKUP(G147,NUTS_Europa!$A$2:$C$81,3,FALSE)</f>
        <v>163</v>
      </c>
      <c r="F147" s="15">
        <v>6</v>
      </c>
      <c r="G147" s="15">
        <v>13</v>
      </c>
      <c r="H147" s="15">
        <v>1586311.9655705243</v>
      </c>
      <c r="I147" s="15">
        <v>1114329.2607261338</v>
      </c>
      <c r="J147" s="15">
        <f t="shared" si="1"/>
        <v>39797.473597361924</v>
      </c>
      <c r="K147" s="15">
        <v>135416.16140000001</v>
      </c>
      <c r="L147" s="15">
        <v>61.65</v>
      </c>
      <c r="M147" s="15">
        <v>11.388764517095879</v>
      </c>
      <c r="N147" s="15">
        <v>6.5539446670311152</v>
      </c>
      <c r="O147" s="17">
        <v>2988.6329176051727</v>
      </c>
      <c r="P147" s="15">
        <f t="shared" si="2"/>
        <v>0</v>
      </c>
      <c r="Q147" s="15">
        <f t="shared" si="3"/>
        <v>73.038764517095871</v>
      </c>
      <c r="S147" s="15">
        <f t="shared" si="4"/>
        <v>0</v>
      </c>
      <c r="T147" s="15">
        <f t="shared" si="13"/>
        <v>79594.947194723849</v>
      </c>
      <c r="U147" s="15">
        <f t="shared" si="6"/>
        <v>79594.947194723849</v>
      </c>
      <c r="V147" s="15" t="str">
        <f>VLOOKUP(B147,NUTS_Europa!$B$2:$F$41,5,FALSE)</f>
        <v>Mecklenburg-Vorpommern</v>
      </c>
      <c r="W147" s="15" t="str">
        <f>VLOOKUP(C147,Puertos!$N$3:$O$27,2,FALSE)</f>
        <v>Hamburgo</v>
      </c>
      <c r="X147" s="15" t="str">
        <f>VLOOKUP(D147,NUTS_Europa!$B$2:$F$41,5,FALSE)</f>
        <v>Cantabria</v>
      </c>
      <c r="Y147" s="15" t="str">
        <f>VLOOKUP(E147,Puertos!$N$3:$O$27,2,FALSE)</f>
        <v>Bilbao</v>
      </c>
      <c r="Z147" s="15">
        <f t="shared" si="7"/>
        <v>3.0432818548789946</v>
      </c>
    </row>
    <row r="148" spans="2:29" s="15" customFormat="1" x14ac:dyDescent="0.25">
      <c r="B148" s="15" t="str">
        <f>VLOOKUP(G148,NUTS_Europa!$A$2:$C$81,2,FALSE)</f>
        <v>ES13</v>
      </c>
      <c r="C148" s="15">
        <f>VLOOKUP(G148,NUTS_Europa!$A$2:$C$81,3,FALSE)</f>
        <v>163</v>
      </c>
      <c r="D148" s="15" t="str">
        <f>VLOOKUP(F148,NUTS_Europa!$A$2:$C$81,2,FALSE)</f>
        <v>DEF0</v>
      </c>
      <c r="E148" s="15">
        <f>VLOOKUP(F148,NUTS_Europa!$A$2:$C$81,3,FALSE)</f>
        <v>1069</v>
      </c>
      <c r="F148" s="15">
        <v>10</v>
      </c>
      <c r="G148" s="15">
        <v>13</v>
      </c>
      <c r="H148" s="15">
        <v>1036549.0551542597</v>
      </c>
      <c r="I148" s="15">
        <v>1114329.2607261338</v>
      </c>
      <c r="J148" s="15">
        <f t="shared" si="1"/>
        <v>39797.473597361924</v>
      </c>
      <c r="K148" s="15">
        <v>163171.4883</v>
      </c>
      <c r="L148" s="15">
        <v>61.65</v>
      </c>
      <c r="M148" s="15">
        <v>11.388764517095879</v>
      </c>
      <c r="N148" s="15">
        <v>6.5539446670311152</v>
      </c>
      <c r="O148" s="17">
        <v>2988.6329176051727</v>
      </c>
      <c r="P148" s="15">
        <f t="shared" si="2"/>
        <v>0</v>
      </c>
      <c r="Q148" s="15">
        <f t="shared" si="3"/>
        <v>73.038764517095871</v>
      </c>
      <c r="S148" s="15">
        <f t="shared" si="4"/>
        <v>0</v>
      </c>
      <c r="T148" s="15">
        <f t="shared" si="13"/>
        <v>79594.947194723849</v>
      </c>
      <c r="U148" s="15">
        <f t="shared" si="6"/>
        <v>79594.947194723849</v>
      </c>
      <c r="V148" s="15" t="str">
        <f>VLOOKUP(B148,NUTS_Europa!$B$2:$F$41,5,FALSE)</f>
        <v>Cantabria</v>
      </c>
      <c r="W148" s="15" t="str">
        <f>VLOOKUP(C148,Puertos!$N$3:$O$27,2,FALSE)</f>
        <v>Bilbao</v>
      </c>
      <c r="X148" s="15" t="str">
        <f>VLOOKUP(D148,NUTS_Europa!$B$2:$F$41,5,FALSE)</f>
        <v>Schleswig-Holstein</v>
      </c>
      <c r="Y148" s="15" t="str">
        <f>VLOOKUP(E148,Puertos!$N$3:$O$27,2,FALSE)</f>
        <v>Hamburgo</v>
      </c>
      <c r="Z148" s="15">
        <f t="shared" si="7"/>
        <v>3.0432818548789946</v>
      </c>
    </row>
    <row r="149" spans="2:29" s="15" customFormat="1" x14ac:dyDescent="0.25">
      <c r="B149" s="15" t="str">
        <f>VLOOKUP(F149,NUTS_Europa!$A$2:$C$81,2,FALSE)</f>
        <v>DEF0</v>
      </c>
      <c r="C149" s="15">
        <f>VLOOKUP(F149,NUTS_Europa!$A$2:$C$81,3,FALSE)</f>
        <v>1069</v>
      </c>
      <c r="D149" s="15" t="str">
        <f>VLOOKUP(G149,NUTS_Europa!$A$2:$C$81,2,FALSE)</f>
        <v>ES21</v>
      </c>
      <c r="E149" s="15">
        <f>VLOOKUP(G149,NUTS_Europa!$A$2:$C$81,3,FALSE)</f>
        <v>163</v>
      </c>
      <c r="F149" s="15">
        <v>10</v>
      </c>
      <c r="G149" s="15">
        <v>14</v>
      </c>
      <c r="H149" s="15">
        <v>860750.49422172131</v>
      </c>
      <c r="I149" s="15">
        <v>1114329.2607261338</v>
      </c>
      <c r="J149" s="15">
        <f t="shared" si="1"/>
        <v>39797.473597361924</v>
      </c>
      <c r="K149" s="15">
        <v>199058.85829999999</v>
      </c>
      <c r="L149" s="15">
        <v>61.65</v>
      </c>
      <c r="M149" s="15">
        <v>11.388764517095879</v>
      </c>
      <c r="N149" s="15">
        <v>6.5539446670311152</v>
      </c>
      <c r="O149" s="17">
        <v>2988.6329176051727</v>
      </c>
      <c r="P149" s="15">
        <f t="shared" si="2"/>
        <v>1.587701156264048</v>
      </c>
      <c r="Q149" s="15">
        <f t="shared" si="3"/>
        <v>74.626465673359931</v>
      </c>
      <c r="R149" s="15">
        <v>724</v>
      </c>
      <c r="S149" s="15">
        <f t="shared" si="4"/>
        <v>208517.86585951498</v>
      </c>
      <c r="T149" s="15">
        <f t="shared" si="13"/>
        <v>79594.947194723849</v>
      </c>
      <c r="U149" s="15">
        <f t="shared" si="6"/>
        <v>288112.8130542388</v>
      </c>
      <c r="V149" s="15" t="str">
        <f>VLOOKUP(B149,NUTS_Europa!$B$2:$F$41,5,FALSE)</f>
        <v>Schleswig-Holstein</v>
      </c>
      <c r="W149" s="15" t="str">
        <f>VLOOKUP(C149,Puertos!$N$3:$O$27,2,FALSE)</f>
        <v>Hamburgo</v>
      </c>
      <c r="X149" s="15" t="str">
        <f>VLOOKUP(D149,NUTS_Europa!$B$2:$F$41,5,FALSE)</f>
        <v>País Vasco</v>
      </c>
      <c r="Y149" s="15" t="str">
        <f>VLOOKUP(E149,Puertos!$N$3:$O$27,2,FALSE)</f>
        <v>Bilbao</v>
      </c>
      <c r="Z149" s="15">
        <f t="shared" si="7"/>
        <v>3.1094360697233303</v>
      </c>
    </row>
    <row r="150" spans="2:29" s="15" customFormat="1" x14ac:dyDescent="0.25">
      <c r="B150" s="15" t="str">
        <f>VLOOKUP(G150,NUTS_Europa!$A$2:$C$81,2,FALSE)</f>
        <v>ES21</v>
      </c>
      <c r="C150" s="15">
        <f>VLOOKUP(G150,NUTS_Europa!$A$2:$C$81,3,FALSE)</f>
        <v>163</v>
      </c>
      <c r="D150" s="15" t="str">
        <f>VLOOKUP(F150,NUTS_Europa!$A$2:$C$81,2,FALSE)</f>
        <v>BE23</v>
      </c>
      <c r="E150" s="15">
        <f>VLOOKUP(F150,NUTS_Europa!$A$2:$C$81,3,FALSE)</f>
        <v>253</v>
      </c>
      <c r="F150" s="15">
        <v>2</v>
      </c>
      <c r="G150" s="15">
        <v>14</v>
      </c>
      <c r="H150" s="15">
        <v>733708.51585219766</v>
      </c>
      <c r="I150" s="15">
        <v>1061940.3573996553</v>
      </c>
      <c r="J150" s="15">
        <f t="shared" si="1"/>
        <v>37926.441335701973</v>
      </c>
      <c r="K150" s="15">
        <v>145277.79319999999</v>
      </c>
      <c r="L150" s="15">
        <v>45.641764705882352</v>
      </c>
      <c r="M150" s="15">
        <v>16.144481548568034</v>
      </c>
      <c r="N150" s="15">
        <v>7.5625982617783754</v>
      </c>
      <c r="O150" s="17">
        <v>2988.6329176051727</v>
      </c>
      <c r="P150" s="15">
        <f t="shared" si="2"/>
        <v>1.832048730131429</v>
      </c>
      <c r="Q150" s="15">
        <f t="shared" si="3"/>
        <v>63.618294984581816</v>
      </c>
      <c r="R150" s="15">
        <v>724</v>
      </c>
      <c r="S150" s="15">
        <f t="shared" si="4"/>
        <v>177741.79035097157</v>
      </c>
      <c r="T150" s="15">
        <f t="shared" si="13"/>
        <v>75852.882671403946</v>
      </c>
      <c r="U150" s="15">
        <f t="shared" si="6"/>
        <v>253594.6730223755</v>
      </c>
      <c r="V150" s="15" t="str">
        <f>VLOOKUP(B150,NUTS_Europa!$B$2:$F$41,5,FALSE)</f>
        <v>País Vasco</v>
      </c>
      <c r="W150" s="15" t="str">
        <f>VLOOKUP(C150,Puertos!$N$3:$O$27,2,FALSE)</f>
        <v>Bilbao</v>
      </c>
      <c r="X150" s="15" t="str">
        <f>VLOOKUP(D150,NUTS_Europa!$B$2:$F$41,5,FALSE)</f>
        <v>Prov. Oost-Vlaanderen</v>
      </c>
      <c r="Y150" s="15" t="str">
        <f>VLOOKUP(E150,Puertos!$N$3:$O$27,2,FALSE)</f>
        <v>Amberes</v>
      </c>
      <c r="Z150" s="15">
        <f t="shared" si="7"/>
        <v>2.6507622910242423</v>
      </c>
    </row>
    <row r="151" spans="2:29" s="15" customFormat="1" x14ac:dyDescent="0.25">
      <c r="B151" s="15" t="str">
        <f>VLOOKUP(F151,NUTS_Europa!$A$2:$C$81,2,FALSE)</f>
        <v>BE23</v>
      </c>
      <c r="C151" s="15">
        <f>VLOOKUP(F151,NUTS_Europa!$A$2:$C$81,3,FALSE)</f>
        <v>253</v>
      </c>
      <c r="D151" s="15" t="str">
        <f>VLOOKUP(G151,NUTS_Europa!$A$2:$C$81,2,FALSE)</f>
        <v>BE25</v>
      </c>
      <c r="E151" s="15">
        <f>VLOOKUP(G151,NUTS_Europa!$A$2:$C$81,3,FALSE)</f>
        <v>235</v>
      </c>
      <c r="F151" s="15">
        <v>2</v>
      </c>
      <c r="G151" s="15">
        <v>3</v>
      </c>
      <c r="H151" s="15">
        <v>344400.97002264683</v>
      </c>
      <c r="I151" s="15">
        <v>733671.18852766824</v>
      </c>
      <c r="J151" s="15">
        <f t="shared" si="1"/>
        <v>26202.542447416723</v>
      </c>
      <c r="K151" s="15">
        <v>135416.16140000001</v>
      </c>
      <c r="L151" s="15">
        <v>7.3999999999999995</v>
      </c>
      <c r="M151" s="15">
        <v>13.815691763166949</v>
      </c>
      <c r="N151" s="15">
        <v>3.3441050683521403</v>
      </c>
      <c r="O151" s="15">
        <v>1522.6567976625461</v>
      </c>
    </row>
    <row r="152" spans="2:29" s="15" customFormat="1" x14ac:dyDescent="0.25">
      <c r="B152" s="15" t="str">
        <f>VLOOKUP(G152,NUTS_Europa!$A$2:$C$81,2,FALSE)</f>
        <v>BE25</v>
      </c>
      <c r="C152" s="15">
        <f>VLOOKUP(G152,NUTS_Europa!$A$2:$C$81,3,FALSE)</f>
        <v>235</v>
      </c>
      <c r="D152" s="15" t="str">
        <f>VLOOKUP(F152,NUTS_Europa!$A$2:$C$81,2,FALSE)</f>
        <v>BE21</v>
      </c>
      <c r="E152" s="15">
        <f>VLOOKUP(F152,NUTS_Europa!$A$2:$C$81,3,FALSE)</f>
        <v>253</v>
      </c>
      <c r="F152" s="15">
        <v>1</v>
      </c>
      <c r="G152" s="15">
        <v>3</v>
      </c>
      <c r="H152" s="16">
        <v>276426.52526139544</v>
      </c>
      <c r="I152" s="16">
        <v>733671.18852766824</v>
      </c>
      <c r="J152" s="15">
        <f t="shared" ref="J152" si="14">I152/28</f>
        <v>26202.542447416723</v>
      </c>
      <c r="K152" s="15">
        <v>135416.16140000001</v>
      </c>
      <c r="L152" s="15">
        <v>7.3999999999999995</v>
      </c>
      <c r="M152" s="15">
        <v>13.815691763166949</v>
      </c>
      <c r="N152" s="15">
        <v>3.3441050683521403</v>
      </c>
      <c r="O152" s="15">
        <v>1522.6567976625461</v>
      </c>
    </row>
    <row r="153" spans="2:29" s="15" customFormat="1" x14ac:dyDescent="0.25"/>
    <row r="154" spans="2:29" s="15" customFormat="1" x14ac:dyDescent="0.25"/>
    <row r="155" spans="2:29" s="15" customFormat="1" x14ac:dyDescent="0.25"/>
    <row r="156" spans="2:29" s="15" customFormat="1" x14ac:dyDescent="0.25"/>
    <row r="157" spans="2:29" s="15" customFormat="1" x14ac:dyDescent="0.25"/>
    <row r="158" spans="2:29" s="15" customFormat="1" x14ac:dyDescent="0.25"/>
    <row r="159" spans="2:29" s="15" customFormat="1" x14ac:dyDescent="0.25"/>
    <row r="160" spans="2:29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89B-3577-4A02-9047-1C70258CA340}">
  <dimension ref="B1:AC278"/>
  <sheetViews>
    <sheetView workbookViewId="0">
      <selection activeCell="E15" sqref="E15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20" max="20" width="9.85546875" bestFit="1" customWidth="1"/>
  </cols>
  <sheetData>
    <row r="1" spans="2:17" x14ac:dyDescent="0.25">
      <c r="M1" t="s">
        <v>147</v>
      </c>
    </row>
    <row r="3" spans="2:17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7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298540.64767995797</v>
      </c>
      <c r="I4" s="16">
        <v>778741.62862010265</v>
      </c>
      <c r="J4" s="15">
        <v>135416.16140000001</v>
      </c>
      <c r="K4" s="15">
        <v>9.828125</v>
      </c>
      <c r="L4" s="15">
        <v>8.6023564461872795</v>
      </c>
      <c r="M4" s="15">
        <v>3.370857913388881</v>
      </c>
      <c r="N4" s="15">
        <v>1644.4693436659541</v>
      </c>
      <c r="Q4" s="15" t="s">
        <v>148</v>
      </c>
    </row>
    <row r="5" spans="2:17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NL32</v>
      </c>
      <c r="E5" s="15">
        <f>VLOOKUP(G5,NUTS_Europa!$A$2:$C$81,3,FALSE)</f>
        <v>218</v>
      </c>
      <c r="F5" s="15">
        <v>1</v>
      </c>
      <c r="G5" s="15">
        <v>32</v>
      </c>
      <c r="H5" s="15">
        <v>445759.82296133164</v>
      </c>
      <c r="I5" s="15">
        <v>1047919.2622332454</v>
      </c>
      <c r="J5" s="15">
        <v>198656.2873</v>
      </c>
      <c r="K5" s="15">
        <v>13.983593750000001</v>
      </c>
      <c r="L5" s="15">
        <v>8.7348975308724945</v>
      </c>
      <c r="M5" s="15">
        <v>9.9175120582305176</v>
      </c>
      <c r="N5" s="15">
        <v>5123.2788950523063</v>
      </c>
      <c r="Q5" s="15" t="s">
        <v>149</v>
      </c>
    </row>
    <row r="6" spans="2:17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371953.04811989353</v>
      </c>
      <c r="I6" s="15">
        <v>778741.62862010265</v>
      </c>
      <c r="J6" s="15">
        <v>135416.16140000001</v>
      </c>
      <c r="K6" s="15">
        <v>9.828125</v>
      </c>
      <c r="L6" s="15">
        <v>8.6023564461872795</v>
      </c>
      <c r="M6" s="15">
        <v>3.370857913388881</v>
      </c>
      <c r="N6" s="15">
        <v>1644.4693436659541</v>
      </c>
      <c r="Q6" s="15" t="s">
        <v>150</v>
      </c>
    </row>
    <row r="7" spans="2:17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710040.50075883919</v>
      </c>
      <c r="I7" s="15">
        <v>1220613.3344191879</v>
      </c>
      <c r="J7" s="15">
        <v>145277.79319999999</v>
      </c>
      <c r="K7" s="15">
        <v>60.617968749999996</v>
      </c>
      <c r="L7" s="15">
        <v>11.181346413060368</v>
      </c>
      <c r="M7" s="15">
        <v>6.8307339287471303</v>
      </c>
      <c r="N7" s="15">
        <v>2892.2254104356139</v>
      </c>
      <c r="Q7" s="15" t="s">
        <v>151</v>
      </c>
    </row>
    <row r="8" spans="2:17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8825115.9195203912</v>
      </c>
      <c r="J8" s="15">
        <v>114346.8514</v>
      </c>
      <c r="K8" s="15">
        <v>78.589062499999997</v>
      </c>
      <c r="L8" s="15">
        <v>9.6075995761305979</v>
      </c>
      <c r="M8" s="15">
        <v>3.1948865631353671E-2</v>
      </c>
      <c r="N8" s="15">
        <v>15.609481283570693</v>
      </c>
    </row>
    <row r="9" spans="2:17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226458.3472448948</v>
      </c>
      <c r="I9" s="15">
        <v>10159990.167011527</v>
      </c>
      <c r="J9" s="15">
        <v>163171.4883</v>
      </c>
      <c r="K9" s="15">
        <v>45.542187500000004</v>
      </c>
      <c r="L9" s="15">
        <v>11.313735873900029</v>
      </c>
      <c r="M9" s="15">
        <v>0.22814827266549259</v>
      </c>
      <c r="N9" s="15">
        <v>96.601073681574235</v>
      </c>
    </row>
    <row r="10" spans="2:17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NL12</v>
      </c>
      <c r="E10" s="15">
        <f>VLOOKUP(G10,NUTS_Europa!$A$2:$C$81,3,FALSE)</f>
        <v>218</v>
      </c>
      <c r="F10" s="15">
        <v>5</v>
      </c>
      <c r="G10" s="15">
        <v>31</v>
      </c>
      <c r="H10" s="15">
        <v>1086856.8587666419</v>
      </c>
      <c r="I10" s="15">
        <v>1059388.533434832</v>
      </c>
      <c r="J10" s="15">
        <v>120437.3524</v>
      </c>
      <c r="K10" s="15">
        <v>21.091406250000002</v>
      </c>
      <c r="L10" s="15">
        <v>7.5391211400153573</v>
      </c>
      <c r="M10" s="15">
        <v>8.3036952299130373</v>
      </c>
      <c r="N10" s="15">
        <v>5123.2788950523063</v>
      </c>
    </row>
    <row r="11" spans="2:17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10806526.643187892</v>
      </c>
      <c r="I11" s="15">
        <v>1574963.0629083959</v>
      </c>
      <c r="J11" s="15">
        <v>118487.9544</v>
      </c>
      <c r="K11" s="15">
        <v>130.68593749999999</v>
      </c>
      <c r="L11" s="15">
        <v>7.0888520512514734</v>
      </c>
      <c r="M11" s="15">
        <v>28.013797252333177</v>
      </c>
      <c r="N11" s="15">
        <v>17378.684486844912</v>
      </c>
    </row>
    <row r="12" spans="2:17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ES11</v>
      </c>
      <c r="E12" s="15">
        <f>VLOOKUP(G12,NUTS_Europa!$A$2:$C$81,3,FALSE)</f>
        <v>288</v>
      </c>
      <c r="F12" s="15">
        <v>6</v>
      </c>
      <c r="G12" s="15">
        <v>11</v>
      </c>
      <c r="H12" s="15">
        <v>475768.8436607116</v>
      </c>
      <c r="I12" s="15">
        <v>1439519.7205365114</v>
      </c>
      <c r="J12" s="15">
        <v>142841.86170000001</v>
      </c>
      <c r="K12" s="15">
        <v>90.52734375</v>
      </c>
      <c r="L12" s="15">
        <v>9.2119431087881072</v>
      </c>
      <c r="M12" s="15">
        <v>1.5593696912586748</v>
      </c>
      <c r="N12" s="15">
        <v>900.45194509486157</v>
      </c>
    </row>
    <row r="13" spans="2:17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ES13</v>
      </c>
      <c r="E13" s="15">
        <f>VLOOKUP(G13,NUTS_Europa!$A$2:$C$81,3,FALSE)</f>
        <v>163</v>
      </c>
      <c r="F13" s="15">
        <v>6</v>
      </c>
      <c r="G13" s="15">
        <v>13</v>
      </c>
      <c r="H13" s="15">
        <v>1535140.6151872044</v>
      </c>
      <c r="I13" s="15">
        <v>1328722.7041414871</v>
      </c>
      <c r="J13" s="15">
        <v>135416.16140000001</v>
      </c>
      <c r="K13" s="15">
        <v>81.878906249999986</v>
      </c>
      <c r="L13" s="15">
        <v>9.9855700222032304</v>
      </c>
      <c r="M13" s="15">
        <v>5.9196919702162409</v>
      </c>
      <c r="N13" s="15">
        <v>2892.2254104356139</v>
      </c>
    </row>
    <row r="14" spans="2:17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1352568.0337401873</v>
      </c>
      <c r="I14" s="15">
        <v>1059388.533434832</v>
      </c>
      <c r="J14" s="15">
        <v>163171.4883</v>
      </c>
      <c r="K14" s="15">
        <v>21.091406250000002</v>
      </c>
      <c r="L14" s="15">
        <v>7.5391211400153573</v>
      </c>
      <c r="M14" s="15">
        <v>8.3036952299130373</v>
      </c>
      <c r="N14" s="15">
        <v>5123.2788950523063</v>
      </c>
    </row>
    <row r="15" spans="2:17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560816.00097091426</v>
      </c>
      <c r="I15" s="15">
        <v>1059388.533434832</v>
      </c>
      <c r="J15" s="15">
        <v>199058.85829999999</v>
      </c>
      <c r="K15" s="15">
        <v>21.091406250000002</v>
      </c>
      <c r="L15" s="15">
        <v>7.5391211400153573</v>
      </c>
      <c r="M15" s="15">
        <v>8.3036952299130373</v>
      </c>
      <c r="N15" s="15">
        <v>5123.2788950523063</v>
      </c>
    </row>
    <row r="16" spans="2:17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8825115.9195203912</v>
      </c>
      <c r="J16" s="15">
        <v>117061.7148</v>
      </c>
      <c r="K16" s="15">
        <v>78.589062499999997</v>
      </c>
      <c r="L16" s="15">
        <v>9.6075995761305979</v>
      </c>
      <c r="M16" s="15">
        <v>3.1948865631353671E-2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228208.70073936073</v>
      </c>
      <c r="I17" s="15">
        <v>10159990.167011527</v>
      </c>
      <c r="J17" s="15">
        <v>113696.3812</v>
      </c>
      <c r="K17" s="15">
        <v>45.542187500000004</v>
      </c>
      <c r="L17" s="15">
        <v>11.313735873900029</v>
      </c>
      <c r="M17" s="15">
        <v>0.22814827266549259</v>
      </c>
      <c r="N17" s="15">
        <v>96.601073681574235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ES11</v>
      </c>
      <c r="E18" s="15">
        <f>VLOOKUP(G18,NUTS_Europa!$A$2:$C$81,3,FALSE)</f>
        <v>288</v>
      </c>
      <c r="F18" s="15">
        <v>9</v>
      </c>
      <c r="G18" s="15">
        <v>11</v>
      </c>
      <c r="H18" s="15">
        <v>494703.44049103657</v>
      </c>
      <c r="I18" s="15">
        <v>1336822.5331000222</v>
      </c>
      <c r="J18" s="15">
        <v>142392.87169999999</v>
      </c>
      <c r="K18" s="15">
        <v>69.30859375</v>
      </c>
      <c r="L18" s="15">
        <v>10.407719499645244</v>
      </c>
      <c r="M18" s="15">
        <v>1.8430092377000478</v>
      </c>
      <c r="N18" s="15">
        <v>900.45194509486157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FRI1</v>
      </c>
      <c r="E19" s="15">
        <f>VLOOKUP(G19,NUTS_Europa!$A$2:$C$81,3,FALSE)</f>
        <v>283</v>
      </c>
      <c r="F19" s="15">
        <v>9</v>
      </c>
      <c r="G19" s="15">
        <v>24</v>
      </c>
      <c r="H19" s="15">
        <v>1316034.4180125557</v>
      </c>
      <c r="I19" s="15">
        <v>1089189.6124579685</v>
      </c>
      <c r="J19" s="15">
        <v>118487.9544</v>
      </c>
      <c r="K19" s="15">
        <v>53.953125</v>
      </c>
      <c r="L19" s="15">
        <v>10.373630728854645</v>
      </c>
      <c r="M19" s="15">
        <v>4.4630171893473918</v>
      </c>
      <c r="N19" s="15">
        <v>2110.3462577932792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1003111.9910445396</v>
      </c>
      <c r="I20" s="15">
        <v>1328722.7041414871</v>
      </c>
      <c r="J20" s="15">
        <v>163171.4883</v>
      </c>
      <c r="K20" s="15">
        <v>81.878906249999986</v>
      </c>
      <c r="L20" s="15">
        <v>9.9855700222032304</v>
      </c>
      <c r="M20" s="15">
        <v>5.9196919702162409</v>
      </c>
      <c r="N20" s="15">
        <v>2892.2254104356139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832984.35106173193</v>
      </c>
      <c r="I21" s="15">
        <v>1328722.7041414871</v>
      </c>
      <c r="J21" s="15">
        <v>199058.85829999999</v>
      </c>
      <c r="K21" s="15">
        <v>81.878906249999986</v>
      </c>
      <c r="L21" s="15">
        <v>9.9855700222032304</v>
      </c>
      <c r="M21" s="15">
        <v>5.9196919702162409</v>
      </c>
      <c r="N21" s="15">
        <v>2892.2254104356139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9160937.5596752856</v>
      </c>
      <c r="J22" s="15">
        <v>135416.16140000001</v>
      </c>
      <c r="K22" s="15">
        <v>12.65625</v>
      </c>
      <c r="L22" s="15">
        <v>8.9298356301755533</v>
      </c>
      <c r="M22" s="15">
        <v>18.512988414740875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PT15</v>
      </c>
      <c r="E23" s="15">
        <f>VLOOKUP(G23,[1]NUTS_Europa!$A$2:$C$81,3,FALSE)</f>
        <v>1065</v>
      </c>
      <c r="F23" s="15">
        <v>15</v>
      </c>
      <c r="G23" s="15">
        <v>37</v>
      </c>
      <c r="H23" s="15">
        <v>2915685.8657689434</v>
      </c>
      <c r="I23" s="15">
        <v>9529104.989823984</v>
      </c>
      <c r="J23" s="15">
        <v>123614.25509999999</v>
      </c>
      <c r="K23" s="15">
        <v>62.421875</v>
      </c>
      <c r="L23" s="15">
        <v>6.8151933549095869</v>
      </c>
      <c r="M23" s="15">
        <v>12.266589117157068</v>
      </c>
      <c r="N23" s="15">
        <v>7083.2940335706926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1065</v>
      </c>
      <c r="F24" s="15">
        <v>16</v>
      </c>
      <c r="G24" s="15">
        <v>40</v>
      </c>
      <c r="H24" s="15">
        <v>2088577.9778597257</v>
      </c>
      <c r="I24" s="15">
        <v>1050356.6516747174</v>
      </c>
      <c r="J24" s="15">
        <v>117923.68180000001</v>
      </c>
      <c r="K24" s="15">
        <v>45.010156249999994</v>
      </c>
      <c r="L24" s="15">
        <v>9.8216451863196212</v>
      </c>
      <c r="M24" s="15">
        <v>12.266589117157068</v>
      </c>
      <c r="N24" s="15">
        <v>7083.2940335706926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FRG0</v>
      </c>
      <c r="E25" s="15">
        <f>VLOOKUP(G25,NUTS_Europa!$A$2:$C$81,3,FALSE)</f>
        <v>282</v>
      </c>
      <c r="F25" s="15">
        <v>17</v>
      </c>
      <c r="G25" s="15">
        <v>22</v>
      </c>
      <c r="H25" s="15">
        <v>494482.09207421273</v>
      </c>
      <c r="I25" s="15">
        <v>1202218.778033739</v>
      </c>
      <c r="J25" s="15">
        <v>115262.5922</v>
      </c>
      <c r="K25" s="15">
        <v>82.17468749999999</v>
      </c>
      <c r="L25" s="15">
        <v>9.0662138650671302</v>
      </c>
      <c r="M25" s="15">
        <v>1.4648883799207129</v>
      </c>
      <c r="N25" s="15">
        <v>760.20697826459991</v>
      </c>
    </row>
    <row r="26" spans="2:14" s="15" customFormat="1" x14ac:dyDescent="0.25">
      <c r="B26" s="15" t="str">
        <f>VLOOKUP(F26,NUTS_Europa!$A$2:$C$81,2,FALSE)</f>
        <v>ES61</v>
      </c>
      <c r="C26" s="15">
        <f>VLOOKUP(F26,NUTS_Europa!$A$2:$C$81,3,FALSE)</f>
        <v>61</v>
      </c>
      <c r="D26" s="15" t="str">
        <f>VLOOKUP(G26,NUTS_Europa!$A$2:$C$81,2,FALSE)</f>
        <v>FRI1</v>
      </c>
      <c r="E26" s="15">
        <f>VLOOKUP(G26,NUTS_Europa!$A$2:$C$81,3,FALSE)</f>
        <v>283</v>
      </c>
      <c r="F26" s="15">
        <v>17</v>
      </c>
      <c r="G26" s="15">
        <v>24</v>
      </c>
      <c r="H26" s="15">
        <v>1377275.4290794001</v>
      </c>
      <c r="I26" s="15">
        <v>1146772.0770171864</v>
      </c>
      <c r="J26" s="15">
        <v>163029.68049999999</v>
      </c>
      <c r="K26" s="15">
        <v>80.150000000000006</v>
      </c>
      <c r="L26" s="15">
        <v>8.9859212353395108</v>
      </c>
      <c r="M26" s="15">
        <v>3.5454445704008259</v>
      </c>
      <c r="N26" s="15">
        <v>2110.3462577932792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FRG0</v>
      </c>
      <c r="E27" s="15">
        <f>VLOOKUP(G27,NUTS_Europa!$A$2:$C$81,3,FALSE)</f>
        <v>282</v>
      </c>
      <c r="F27" s="15">
        <v>18</v>
      </c>
      <c r="G27" s="15">
        <v>22</v>
      </c>
      <c r="H27" s="15">
        <v>473745.13559156668</v>
      </c>
      <c r="I27" s="15">
        <v>1366839.8614213665</v>
      </c>
      <c r="J27" s="15">
        <v>135416.16140000001</v>
      </c>
      <c r="K27" s="15">
        <v>98.20460937499999</v>
      </c>
      <c r="L27" s="15">
        <v>11.585898121563186</v>
      </c>
      <c r="M27" s="15">
        <v>1.5559614159732822</v>
      </c>
      <c r="N27" s="15">
        <v>760.20697826459991</v>
      </c>
    </row>
    <row r="28" spans="2:14" s="15" customFormat="1" x14ac:dyDescent="0.25">
      <c r="B28" s="15" t="str">
        <f>VLOOKUP(F28,NUTS_Europa!$A$2:$C$81,2,FALSE)</f>
        <v>ES62</v>
      </c>
      <c r="C28" s="15">
        <f>VLOOKUP(F28,NUTS_Europa!$A$2:$C$81,3,FALSE)</f>
        <v>1064</v>
      </c>
      <c r="D28" s="15" t="str">
        <f>VLOOKUP(G28,NUTS_Europa!$A$2:$C$81,2,FALSE)</f>
        <v>PT17</v>
      </c>
      <c r="E28" s="15">
        <f>VLOOKUP(G28,NUTS_Europa!$A$2:$C$81,3,FALSE)</f>
        <v>294</v>
      </c>
      <c r="F28" s="15">
        <v>18</v>
      </c>
      <c r="G28" s="15">
        <v>39</v>
      </c>
      <c r="H28" s="15">
        <v>1187301.5000327763</v>
      </c>
      <c r="I28" s="15">
        <v>1026355.7435478695</v>
      </c>
      <c r="J28" s="15">
        <v>191087.21979999999</v>
      </c>
      <c r="K28" s="15">
        <v>48.385156250000001</v>
      </c>
      <c r="L28" s="15">
        <v>9.3732447727766619</v>
      </c>
      <c r="M28" s="15">
        <v>5.2188721226107013</v>
      </c>
      <c r="N28" s="15">
        <v>3013.6173483101311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FRH0</v>
      </c>
      <c r="E29" s="15">
        <f>VLOOKUP(G29,[1]NUTS_Europa!$A$2:$C$81,3,FALSE)</f>
        <v>283</v>
      </c>
      <c r="F29" s="15">
        <v>20</v>
      </c>
      <c r="G29" s="15">
        <v>23</v>
      </c>
      <c r="H29" s="15">
        <v>1009704.0677961918</v>
      </c>
      <c r="I29" s="15">
        <v>1099696.1672786258</v>
      </c>
      <c r="J29" s="15">
        <v>159445.52859999999</v>
      </c>
      <c r="K29" s="15">
        <v>36.171875</v>
      </c>
      <c r="L29" s="15">
        <v>14.291979173900643</v>
      </c>
      <c r="M29" s="15">
        <v>4.4630171893473918</v>
      </c>
      <c r="N29" s="15">
        <v>2110.3462577932792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FRI3</v>
      </c>
      <c r="E30" s="15">
        <f>VLOOKUP(G30,[1]NUTS_Europa!$A$2:$C$81,3,FALSE)</f>
        <v>283</v>
      </c>
      <c r="F30" s="15">
        <v>20</v>
      </c>
      <c r="G30" s="15">
        <v>25</v>
      </c>
      <c r="H30" s="15">
        <v>498475.85236515658</v>
      </c>
      <c r="I30" s="15">
        <v>1099696.1672786258</v>
      </c>
      <c r="J30" s="15">
        <v>141512.31529999999</v>
      </c>
      <c r="K30" s="15">
        <v>36.171875</v>
      </c>
      <c r="L30" s="15">
        <v>14.291979173900643</v>
      </c>
      <c r="M30" s="15">
        <v>4.4630171893473918</v>
      </c>
      <c r="N30" s="15">
        <v>2110.3462577932792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FRH0</v>
      </c>
      <c r="E31" s="15">
        <f>VLOOKUP(G31,[1]NUTS_Europa!$A$2:$C$81,3,FALSE)</f>
        <v>283</v>
      </c>
      <c r="F31" s="15">
        <v>21</v>
      </c>
      <c r="G31" s="15">
        <v>23</v>
      </c>
      <c r="H31" s="15">
        <v>1125695.7221079301</v>
      </c>
      <c r="I31" s="15">
        <v>938167.7767725162</v>
      </c>
      <c r="J31" s="15">
        <v>156784.57750000001</v>
      </c>
      <c r="K31" s="15">
        <v>47.030468749999997</v>
      </c>
      <c r="L31" s="15">
        <v>10.651211436559299</v>
      </c>
      <c r="M31" s="15">
        <v>4.0230520452397833</v>
      </c>
      <c r="N31" s="15">
        <v>2110.3462577932792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614467.50667689496</v>
      </c>
      <c r="I32" s="15">
        <v>938167.7767725162</v>
      </c>
      <c r="J32" s="15">
        <v>117061.7148</v>
      </c>
      <c r="K32" s="15">
        <v>47.030468749999997</v>
      </c>
      <c r="L32" s="15">
        <v>10.651211436559299</v>
      </c>
      <c r="M32" s="15">
        <v>4.0230520452397833</v>
      </c>
      <c r="N32" s="15">
        <v>2110.3462577932792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26</v>
      </c>
      <c r="G33" s="15">
        <v>28</v>
      </c>
      <c r="H33" s="15">
        <v>2135065.5350785498</v>
      </c>
      <c r="I33" s="15">
        <v>9856385.4014576189</v>
      </c>
      <c r="J33" s="15">
        <v>142841.86170000001</v>
      </c>
      <c r="K33" s="15">
        <v>120.60445312500001</v>
      </c>
      <c r="L33" s="15">
        <v>8.4991536604255309</v>
      </c>
      <c r="M33" s="15">
        <v>3.7982647184849125</v>
      </c>
      <c r="N33" s="15">
        <v>2110.3462577932792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1559773.816340517</v>
      </c>
      <c r="I34" s="15">
        <v>9500915.7293897569</v>
      </c>
      <c r="J34" s="15">
        <v>137713.6226</v>
      </c>
      <c r="K34" s="15">
        <v>63.59375</v>
      </c>
      <c r="L34" s="15">
        <v>6.3667929413666284</v>
      </c>
      <c r="M34" s="15">
        <v>5.2188721226107013</v>
      </c>
      <c r="N34" s="15">
        <v>3013.6173483101311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FRJ2</v>
      </c>
      <c r="E35" s="15">
        <f>VLOOKUP(G35,NUTS_Europa!$A$2:$C$81,3,FALSE)</f>
        <v>283</v>
      </c>
      <c r="F35" s="15">
        <v>27</v>
      </c>
      <c r="G35" s="15">
        <v>28</v>
      </c>
      <c r="H35" s="15">
        <v>1747313.5580278533</v>
      </c>
      <c r="I35" s="15">
        <v>1099696.1672786258</v>
      </c>
      <c r="J35" s="15">
        <v>176841.96369999999</v>
      </c>
      <c r="K35" s="15">
        <v>36.171875</v>
      </c>
      <c r="L35" s="15">
        <v>14.291979173900643</v>
      </c>
      <c r="M35" s="15">
        <v>4.4630171893473918</v>
      </c>
      <c r="N35" s="15">
        <v>2110.3462577932792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FRH0</v>
      </c>
      <c r="E36" s="15">
        <f>VLOOKUP(G36,NUTS_Europa!$A$2:$C$81,3,FALSE)</f>
        <v>282</v>
      </c>
      <c r="F36" s="15">
        <v>27</v>
      </c>
      <c r="G36" s="15">
        <v>63</v>
      </c>
      <c r="H36" s="15">
        <v>387344.84167021973</v>
      </c>
      <c r="I36" s="15">
        <v>1107990.5651353558</v>
      </c>
      <c r="J36" s="15">
        <v>141734.02660000001</v>
      </c>
      <c r="K36" s="15">
        <v>31.09375</v>
      </c>
      <c r="L36" s="15">
        <v>14.372271803628262</v>
      </c>
      <c r="M36" s="15">
        <v>1.7954242364948392</v>
      </c>
      <c r="N36" s="15">
        <v>760.20697826459991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FRH0</v>
      </c>
      <c r="E37" s="15">
        <f>VLOOKUP(G37,NUTS_Europa!$A$2:$C$81,3,FALSE)</f>
        <v>282</v>
      </c>
      <c r="F37" s="15">
        <v>29</v>
      </c>
      <c r="G37" s="15">
        <v>63</v>
      </c>
      <c r="H37" s="15">
        <v>391337.44872006541</v>
      </c>
      <c r="I37" s="15">
        <v>1107990.5651353558</v>
      </c>
      <c r="J37" s="15">
        <v>127001.217</v>
      </c>
      <c r="K37" s="15">
        <v>31.09375</v>
      </c>
      <c r="L37" s="15">
        <v>14.372271803628262</v>
      </c>
      <c r="M37" s="15">
        <v>1.7954242364948392</v>
      </c>
      <c r="N37" s="15">
        <v>760.20697826459991</v>
      </c>
    </row>
    <row r="38" spans="2:14" s="15" customFormat="1" x14ac:dyDescent="0.25">
      <c r="B38" s="15" t="str">
        <f>VLOOKUP(F38,NUTS_Europa!$A$2:$C$81,2,FALSE)</f>
        <v>FRI2</v>
      </c>
      <c r="C38" s="15">
        <f>VLOOKUP(F38,NUTS_Europa!$A$2:$C$81,3,FALSE)</f>
        <v>269</v>
      </c>
      <c r="D38" s="15" t="str">
        <f>VLOOKUP(G38,NUTS_Europa!$A$2:$C$81,2,FALSE)</f>
        <v>FRI3</v>
      </c>
      <c r="E38" s="15">
        <f>VLOOKUP(G38,NUTS_Europa!$A$2:$C$81,3,FALSE)</f>
        <v>282</v>
      </c>
      <c r="F38" s="15">
        <v>29</v>
      </c>
      <c r="G38" s="15">
        <v>65</v>
      </c>
      <c r="H38" s="15">
        <v>532076.84722712555</v>
      </c>
      <c r="I38" s="15">
        <v>1107990.5651353558</v>
      </c>
      <c r="J38" s="15">
        <v>117768.50930000001</v>
      </c>
      <c r="K38" s="15">
        <v>31.09375</v>
      </c>
      <c r="L38" s="15">
        <v>14.372271803628262</v>
      </c>
      <c r="M38" s="15">
        <v>1.7954242364948392</v>
      </c>
      <c r="N38" s="15">
        <v>760.20697826459991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504084.20559751481</v>
      </c>
      <c r="I39" s="15">
        <v>9785053.8160500247</v>
      </c>
      <c r="J39" s="15">
        <v>114346.8514</v>
      </c>
      <c r="K39" s="15">
        <v>92.96875</v>
      </c>
      <c r="L39" s="15">
        <v>10.704120458617544</v>
      </c>
      <c r="M39" s="15">
        <v>0.45629654533098518</v>
      </c>
      <c r="N39" s="15">
        <v>193.20214736314847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470599.18222512334</v>
      </c>
      <c r="I40" s="15">
        <v>9785053.8160500247</v>
      </c>
      <c r="J40" s="15">
        <v>145277.79319999999</v>
      </c>
      <c r="K40" s="15">
        <v>92.96875</v>
      </c>
      <c r="L40" s="15">
        <v>10.704120458617544</v>
      </c>
      <c r="M40" s="15">
        <v>0.45629654533098518</v>
      </c>
      <c r="N40" s="15">
        <v>193.20214736314847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2539280.9657126791</v>
      </c>
      <c r="I41" s="15">
        <v>1635604.9307246229</v>
      </c>
      <c r="J41" s="15">
        <v>114346.8514</v>
      </c>
      <c r="K41" s="15">
        <v>91.074999999999989</v>
      </c>
      <c r="L41" s="15">
        <v>11.764941573675289</v>
      </c>
      <c r="M41" s="15">
        <v>14.497804583942713</v>
      </c>
      <c r="N41" s="15">
        <v>7083.2940335706926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2037061.2521444503</v>
      </c>
      <c r="I42" s="15">
        <v>1635604.9307246229</v>
      </c>
      <c r="J42" s="15">
        <v>137713.6226</v>
      </c>
      <c r="K42" s="15">
        <v>91.074999999999989</v>
      </c>
      <c r="L42" s="15">
        <v>11.764941573675289</v>
      </c>
      <c r="M42" s="15">
        <v>14.497804583942713</v>
      </c>
      <c r="N42" s="15">
        <v>7083.2940335706926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PT11</v>
      </c>
      <c r="E43" s="15">
        <f>VLOOKUP(G43,[1]NUTS_Europa!$A$2:$C$81,3,FALSE)</f>
        <v>111</v>
      </c>
      <c r="F43" s="15">
        <v>34</v>
      </c>
      <c r="G43" s="15">
        <v>36</v>
      </c>
      <c r="H43" s="15">
        <v>1173184.217885047</v>
      </c>
      <c r="I43" s="15">
        <v>1479496.3287089786</v>
      </c>
      <c r="J43" s="15">
        <v>176841.96369999999</v>
      </c>
      <c r="K43" s="15">
        <v>75.298437500000006</v>
      </c>
      <c r="L43" s="15">
        <v>12.079890609131533</v>
      </c>
      <c r="M43" s="15">
        <v>5.782642657021527</v>
      </c>
      <c r="N43" s="15">
        <v>2825.2662665986036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PT16</v>
      </c>
      <c r="E44" s="15">
        <f>VLOOKUP(G44,[1]NUTS_Europa!$A$2:$C$81,3,FALSE)</f>
        <v>111</v>
      </c>
      <c r="F44" s="15">
        <v>34</v>
      </c>
      <c r="G44" s="15">
        <v>38</v>
      </c>
      <c r="H44" s="15">
        <v>1080444.8526839479</v>
      </c>
      <c r="I44" s="15">
        <v>1479496.3287089786</v>
      </c>
      <c r="J44" s="15">
        <v>199058.85829999999</v>
      </c>
      <c r="K44" s="15">
        <v>75.298437500000006</v>
      </c>
      <c r="L44" s="15">
        <v>12.079890609131533</v>
      </c>
      <c r="M44" s="15">
        <v>5.782642657021527</v>
      </c>
      <c r="N44" s="15">
        <v>2825.2662665986036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950790.10028764652</v>
      </c>
      <c r="I45" s="15">
        <v>1286512.3527266295</v>
      </c>
      <c r="J45" s="15">
        <v>163029.68049999999</v>
      </c>
      <c r="K45" s="15">
        <v>75.3828125</v>
      </c>
      <c r="L45" s="15">
        <v>9.0046194587949451</v>
      </c>
      <c r="M45" s="15">
        <v>5.782642657021527</v>
      </c>
      <c r="N45" s="15">
        <v>2825.2662665986036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35</v>
      </c>
      <c r="G46" s="15">
        <v>38</v>
      </c>
      <c r="H46" s="15">
        <v>858050.73508654744</v>
      </c>
      <c r="I46" s="15">
        <v>1286512.3527266295</v>
      </c>
      <c r="J46" s="15">
        <v>122072.6309</v>
      </c>
      <c r="K46" s="15">
        <v>75.3828125</v>
      </c>
      <c r="L46" s="15">
        <v>9.0046194587949451</v>
      </c>
      <c r="M46" s="15">
        <v>5.782642657021527</v>
      </c>
      <c r="N46" s="15">
        <v>2825.2662665986036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ES12</v>
      </c>
      <c r="E47" s="15">
        <f>VLOOKUP(G47,NUTS_Europa!$A$2:$C$81,3,FALSE)</f>
        <v>163</v>
      </c>
      <c r="F47" s="15">
        <v>41</v>
      </c>
      <c r="G47" s="15">
        <v>52</v>
      </c>
      <c r="H47" s="15">
        <v>1678235.70373798</v>
      </c>
      <c r="I47" s="15">
        <v>1440460.7322037485</v>
      </c>
      <c r="J47" s="15">
        <v>117923.68180000001</v>
      </c>
      <c r="K47" s="15">
        <v>61.335703124999995</v>
      </c>
      <c r="L47" s="15">
        <v>14.256617563396954</v>
      </c>
      <c r="M47" s="15">
        <v>6.8307339287471303</v>
      </c>
      <c r="N47" s="15">
        <v>2892.2254104356139</v>
      </c>
    </row>
    <row r="48" spans="2:14" s="15" customFormat="1" x14ac:dyDescent="0.25">
      <c r="B48" s="15" t="str">
        <f>VLOOKUP(F48,NUTS_Europa!$A$2:$C$81,2,FALSE)</f>
        <v>BE21</v>
      </c>
      <c r="C48" s="15">
        <f>VLOOKUP(F48,NUTS_Europa!$A$2:$C$81,3,FALSE)</f>
        <v>250</v>
      </c>
      <c r="D48" s="15" t="str">
        <f>VLOOKUP(G48,NUTS_Europa!$A$2:$C$81,2,FALSE)</f>
        <v>FRI3</v>
      </c>
      <c r="E48" s="15">
        <f>VLOOKUP(G48,NUTS_Europa!$A$2:$C$81,3,FALSE)</f>
        <v>282</v>
      </c>
      <c r="F48" s="15">
        <v>41</v>
      </c>
      <c r="G48" s="15">
        <v>65</v>
      </c>
      <c r="H48" s="15">
        <v>455353.45213518891</v>
      </c>
      <c r="I48" s="15">
        <v>1163566.4284693596</v>
      </c>
      <c r="J48" s="15">
        <v>119215.969</v>
      </c>
      <c r="K48" s="15">
        <v>28.359375</v>
      </c>
      <c r="L48" s="15">
        <v>13.529194508918852</v>
      </c>
      <c r="M48" s="15">
        <v>1.7954242364948392</v>
      </c>
      <c r="N48" s="15">
        <v>760.20697826459991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ES12</v>
      </c>
      <c r="E49" s="15">
        <f>VLOOKUP(G49,NUTS_Europa!$A$2:$C$81,3,FALSE)</f>
        <v>163</v>
      </c>
      <c r="F49" s="15">
        <v>42</v>
      </c>
      <c r="G49" s="15">
        <v>52</v>
      </c>
      <c r="H49" s="15">
        <v>1436722.1017367132</v>
      </c>
      <c r="I49" s="15">
        <v>1092742.2329176005</v>
      </c>
      <c r="J49" s="15">
        <v>137713.6226</v>
      </c>
      <c r="K49" s="15">
        <v>57.03125</v>
      </c>
      <c r="L49" s="15">
        <v>11.458927120765022</v>
      </c>
      <c r="M49" s="15">
        <v>6.2277625609941527</v>
      </c>
      <c r="N49" s="15">
        <v>2892.2254104356139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42</v>
      </c>
      <c r="G50" s="15">
        <v>70</v>
      </c>
      <c r="H50" s="15">
        <v>1792379.7313013093</v>
      </c>
      <c r="I50" s="15">
        <v>915228.05205758614</v>
      </c>
      <c r="J50" s="15">
        <v>117061.7148</v>
      </c>
      <c r="K50" s="15">
        <v>9.765625</v>
      </c>
      <c r="L50" s="15">
        <v>9.0124782385771489</v>
      </c>
      <c r="M50" s="15">
        <v>8.849410494782747</v>
      </c>
      <c r="N50" s="15">
        <v>5123.2788950523063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43</v>
      </c>
      <c r="G51" s="15">
        <v>59</v>
      </c>
      <c r="H51" s="15">
        <v>3708286.6204605158</v>
      </c>
      <c r="I51" s="15">
        <v>964912.54316683835</v>
      </c>
      <c r="J51" s="15">
        <v>199058.85829999999</v>
      </c>
      <c r="K51" s="15">
        <v>14.139843750000001</v>
      </c>
      <c r="L51" s="15">
        <v>13.868267088374397</v>
      </c>
      <c r="M51" s="15">
        <v>31.929362030304667</v>
      </c>
      <c r="N51" s="15">
        <v>14828.264773842575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PT18</v>
      </c>
      <c r="E52" s="15">
        <f>VLOOKUP(G52,NUTS_Europa!$A$2:$C$81,3,FALSE)</f>
        <v>61</v>
      </c>
      <c r="F52" s="15">
        <v>43</v>
      </c>
      <c r="G52" s="15">
        <v>80</v>
      </c>
      <c r="H52" s="15">
        <v>11583968.343997588</v>
      </c>
      <c r="I52" s="15">
        <v>1336542.8217904079</v>
      </c>
      <c r="J52" s="15">
        <v>117768.50930000001</v>
      </c>
      <c r="K52" s="15">
        <v>105.75546875000001</v>
      </c>
      <c r="L52" s="15">
        <v>8.5622091498132651</v>
      </c>
      <c r="M52" s="15">
        <v>29.864919083117066</v>
      </c>
      <c r="N52" s="15">
        <v>17378.684486844912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FRJ2</v>
      </c>
      <c r="E53" s="15">
        <f>VLOOKUP(G53,NUTS_Europa!$A$2:$C$81,3,FALSE)</f>
        <v>163</v>
      </c>
      <c r="F53" s="15">
        <v>44</v>
      </c>
      <c r="G53" s="15">
        <v>68</v>
      </c>
      <c r="H53" s="15">
        <v>2545273.4775851262</v>
      </c>
      <c r="I53" s="15">
        <v>1328722.7041414871</v>
      </c>
      <c r="J53" s="15">
        <v>122072.6309</v>
      </c>
      <c r="K53" s="15">
        <v>81.878906249999986</v>
      </c>
      <c r="L53" s="15">
        <v>9.9855700222032304</v>
      </c>
      <c r="M53" s="15">
        <v>5.9196919702162409</v>
      </c>
      <c r="N53" s="15">
        <v>2892.2254104356139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NL11</v>
      </c>
      <c r="E54" s="15">
        <f>VLOOKUP(G54,NUTS_Europa!$A$2:$C$81,3,FALSE)</f>
        <v>218</v>
      </c>
      <c r="F54" s="15">
        <v>44</v>
      </c>
      <c r="G54" s="15">
        <v>70</v>
      </c>
      <c r="H54" s="15">
        <v>2055525.4460119717</v>
      </c>
      <c r="I54" s="15">
        <v>1059388.533434832</v>
      </c>
      <c r="J54" s="15">
        <v>120437.3524</v>
      </c>
      <c r="K54" s="15">
        <v>21.091406250000002</v>
      </c>
      <c r="L54" s="15">
        <v>7.5391211400153573</v>
      </c>
      <c r="M54" s="15">
        <v>8.3036952299130373</v>
      </c>
      <c r="N54" s="15">
        <v>5123.2788950523063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FRE1</v>
      </c>
      <c r="E55" s="15">
        <f>VLOOKUP(G55,[1]NUTS_Europa!$A$2:$C$81,3,FALSE)</f>
        <v>235</v>
      </c>
      <c r="F55" s="15">
        <v>45</v>
      </c>
      <c r="G55" s="15">
        <v>61</v>
      </c>
      <c r="H55" s="15">
        <v>3313155.2047904497</v>
      </c>
      <c r="I55" s="15">
        <v>8373328.2582688043</v>
      </c>
      <c r="J55" s="15">
        <v>137713.6226</v>
      </c>
      <c r="K55" s="15">
        <v>27.883593749999999</v>
      </c>
      <c r="L55" s="15">
        <v>9.4984698619329944</v>
      </c>
      <c r="M55" s="15">
        <v>3.370857913388881</v>
      </c>
      <c r="N55" s="15">
        <v>1644.4693436659541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FRF2</v>
      </c>
      <c r="E56" s="15">
        <f>VLOOKUP(G56,[1]NUTS_Europa!$A$2:$C$81,3,FALSE)</f>
        <v>235</v>
      </c>
      <c r="F56" s="15">
        <v>45</v>
      </c>
      <c r="G56" s="15">
        <v>67</v>
      </c>
      <c r="H56" s="15">
        <v>3849497.5656516254</v>
      </c>
      <c r="I56" s="15">
        <v>8373328.2582688043</v>
      </c>
      <c r="J56" s="15">
        <v>145035.59770000001</v>
      </c>
      <c r="K56" s="15">
        <v>27.883593749999999</v>
      </c>
      <c r="L56" s="15">
        <v>9.4984698619329944</v>
      </c>
      <c r="M56" s="15">
        <v>3.370857913388881</v>
      </c>
      <c r="N56" s="15">
        <v>1644.4693436659541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ES11</v>
      </c>
      <c r="E57" s="15">
        <f>VLOOKUP(G57,[1]NUTS_Europa!$A$2:$C$81,3,FALSE)</f>
        <v>285</v>
      </c>
      <c r="F57" s="15">
        <v>46</v>
      </c>
      <c r="G57" s="15">
        <v>51</v>
      </c>
      <c r="H57" s="15">
        <v>37151.401480135915</v>
      </c>
      <c r="I57" s="15">
        <v>8825115.9195203912</v>
      </c>
      <c r="J57" s="15">
        <v>127001.217</v>
      </c>
      <c r="K57" s="15">
        <v>78.589062499999997</v>
      </c>
      <c r="L57" s="15">
        <v>9.6075995761305979</v>
      </c>
      <c r="M57" s="15">
        <v>3.1948865631353671E-2</v>
      </c>
      <c r="N57" s="15">
        <v>15.609481283570693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ES13</v>
      </c>
      <c r="E58" s="15">
        <f>VLOOKUP(G58,[1]NUTS_Europa!$A$2:$C$81,3,FALSE)</f>
        <v>285</v>
      </c>
      <c r="F58" s="15">
        <v>46</v>
      </c>
      <c r="G58" s="15">
        <v>53</v>
      </c>
      <c r="H58" s="15">
        <v>43894.338376568929</v>
      </c>
      <c r="I58" s="15">
        <v>8825115.9195203912</v>
      </c>
      <c r="J58" s="15">
        <v>117768.50930000001</v>
      </c>
      <c r="K58" s="15">
        <v>78.589062499999997</v>
      </c>
      <c r="L58" s="15">
        <v>9.6075995761305979</v>
      </c>
      <c r="M58" s="15">
        <v>3.1948865631353671E-2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FRI1</v>
      </c>
      <c r="E59" s="15">
        <f>VLOOKUP(G59,[1]NUTS_Europa!$A$2:$C$81,3,FALSE)</f>
        <v>275</v>
      </c>
      <c r="F59" s="15">
        <v>47</v>
      </c>
      <c r="G59" s="15">
        <v>64</v>
      </c>
      <c r="H59" s="15">
        <v>506113.60095341731</v>
      </c>
      <c r="I59" s="15">
        <v>9785053.8160500247</v>
      </c>
      <c r="J59" s="15">
        <v>154854.3009</v>
      </c>
      <c r="K59" s="15">
        <v>92.96875</v>
      </c>
      <c r="L59" s="15">
        <v>10.704120458617544</v>
      </c>
      <c r="M59" s="15">
        <v>0.45629654533098518</v>
      </c>
      <c r="N59" s="15">
        <v>193.20214736314847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FRI2</v>
      </c>
      <c r="E60" s="15">
        <f>VLOOKUP(G60,[1]NUTS_Europa!$A$2:$C$81,3,FALSE)</f>
        <v>275</v>
      </c>
      <c r="F60" s="15">
        <v>47</v>
      </c>
      <c r="G60" s="15">
        <v>69</v>
      </c>
      <c r="H60" s="15">
        <v>472628.57758102583</v>
      </c>
      <c r="I60" s="15">
        <v>9785053.8160500247</v>
      </c>
      <c r="J60" s="15">
        <v>114346.8514</v>
      </c>
      <c r="K60" s="15">
        <v>92.96875</v>
      </c>
      <c r="L60" s="15">
        <v>10.704120458617544</v>
      </c>
      <c r="M60" s="15">
        <v>0.45629654533098518</v>
      </c>
      <c r="N60" s="15">
        <v>193.20214736314847</v>
      </c>
    </row>
    <row r="61" spans="2:14" s="15" customFormat="1" x14ac:dyDescent="0.25">
      <c r="B61" s="15" t="str">
        <f>VLOOKUP(F61,NUTS_Europa!$A$2:$C$81,2,FALSE)</f>
        <v>DE94</v>
      </c>
      <c r="C61" s="15">
        <f>VLOOKUP(F61,NUTS_Europa!$A$2:$C$81,3,FALSE)</f>
        <v>1069</v>
      </c>
      <c r="D61" s="15" t="str">
        <f>VLOOKUP(G61,NUTS_Europa!$A$2:$C$81,2,FALSE)</f>
        <v>FRG0</v>
      </c>
      <c r="E61" s="15">
        <f>VLOOKUP(G61,NUTS_Europa!$A$2:$C$81,3,FALSE)</f>
        <v>283</v>
      </c>
      <c r="F61" s="15">
        <v>48</v>
      </c>
      <c r="G61" s="15">
        <v>62</v>
      </c>
      <c r="H61" s="15">
        <v>1116633.43183903</v>
      </c>
      <c r="I61" s="15">
        <v>1194931.5845043133</v>
      </c>
      <c r="J61" s="15">
        <v>144185.261</v>
      </c>
      <c r="K61" s="15">
        <v>74.834374999999994</v>
      </c>
      <c r="L61" s="15">
        <v>9.1778543379975073</v>
      </c>
      <c r="M61" s="15">
        <v>3.7982647184849125</v>
      </c>
      <c r="N61" s="15">
        <v>2110.3462577932792</v>
      </c>
    </row>
    <row r="62" spans="2:14" s="15" customFormat="1" x14ac:dyDescent="0.25">
      <c r="B62" s="15" t="str">
        <f>VLOOKUP(F62,NUTS_Europa!$A$2:$C$81,2,FALSE)</f>
        <v>DE94</v>
      </c>
      <c r="C62" s="15">
        <f>VLOOKUP(F62,NUTS_Europa!$A$2:$C$81,3,FALSE)</f>
        <v>1069</v>
      </c>
      <c r="D62" s="15" t="str">
        <f>VLOOKUP(G62,NUTS_Europa!$A$2:$C$81,2,FALSE)</f>
        <v>FRJ2</v>
      </c>
      <c r="E62" s="15">
        <f>VLOOKUP(G62,NUTS_Europa!$A$2:$C$81,3,FALSE)</f>
        <v>163</v>
      </c>
      <c r="F62" s="15">
        <v>48</v>
      </c>
      <c r="G62" s="15">
        <v>68</v>
      </c>
      <c r="H62" s="15">
        <v>2727553.09185242</v>
      </c>
      <c r="I62" s="15">
        <v>1328722.7041414871</v>
      </c>
      <c r="J62" s="15">
        <v>142841.86170000001</v>
      </c>
      <c r="K62" s="15">
        <v>81.878906249999986</v>
      </c>
      <c r="L62" s="15">
        <v>9.9855700222032304</v>
      </c>
      <c r="M62" s="15">
        <v>5.9196919702162409</v>
      </c>
      <c r="N62" s="15">
        <v>2892.2254104356139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ES11</v>
      </c>
      <c r="E63" s="15">
        <f>VLOOKUP(G63,[1]NUTS_Europa!$A$2:$C$81,3,FALSE)</f>
        <v>285</v>
      </c>
      <c r="F63" s="15">
        <v>49</v>
      </c>
      <c r="G63" s="15">
        <v>51</v>
      </c>
      <c r="H63" s="15">
        <v>35942.181793541546</v>
      </c>
      <c r="I63" s="15">
        <v>8825115.9195203912</v>
      </c>
      <c r="J63" s="15">
        <v>176841.96369999999</v>
      </c>
      <c r="K63" s="15">
        <v>78.589062499999997</v>
      </c>
      <c r="L63" s="15">
        <v>9.6075995761305979</v>
      </c>
      <c r="M63" s="15">
        <v>3.1948865631353671E-2</v>
      </c>
      <c r="N63" s="15">
        <v>15.609481283570693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ES13</v>
      </c>
      <c r="E64" s="15">
        <f>VLOOKUP(G64,[1]NUTS_Europa!$A$2:$C$81,3,FALSE)</f>
        <v>285</v>
      </c>
      <c r="F64" s="15">
        <v>49</v>
      </c>
      <c r="G64" s="15">
        <v>53</v>
      </c>
      <c r="H64" s="15">
        <v>42685.118689974559</v>
      </c>
      <c r="I64" s="15">
        <v>8825115.9195203912</v>
      </c>
      <c r="J64" s="15">
        <v>199058.85829999999</v>
      </c>
      <c r="K64" s="15">
        <v>78.589062499999997</v>
      </c>
      <c r="L64" s="15">
        <v>9.6075995761305979</v>
      </c>
      <c r="M64" s="15">
        <v>3.1948865631353671E-2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FRE1</v>
      </c>
      <c r="E65" s="15">
        <f>VLOOKUP(G65,[1]NUTS_Europa!$A$2:$C$81,3,FALSE)</f>
        <v>235</v>
      </c>
      <c r="F65" s="15">
        <v>50</v>
      </c>
      <c r="G65" s="15">
        <v>61</v>
      </c>
      <c r="H65" s="15">
        <v>3228946.8631093469</v>
      </c>
      <c r="I65" s="15">
        <v>8373328.2582688043</v>
      </c>
      <c r="J65" s="15">
        <v>163171.4883</v>
      </c>
      <c r="K65" s="15">
        <v>27.883593749999999</v>
      </c>
      <c r="L65" s="15">
        <v>9.4984698619329944</v>
      </c>
      <c r="M65" s="15">
        <v>3.370857913388881</v>
      </c>
      <c r="N65" s="15">
        <v>1644.4693436659541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FRF2</v>
      </c>
      <c r="E66" s="15">
        <f>VLOOKUP(G66,[1]NUTS_Europa!$A$2:$C$81,3,FALSE)</f>
        <v>235</v>
      </c>
      <c r="F66" s="15">
        <v>50</v>
      </c>
      <c r="G66" s="15">
        <v>67</v>
      </c>
      <c r="H66" s="15">
        <v>3765289.2239705231</v>
      </c>
      <c r="I66" s="15">
        <v>8373328.2582688043</v>
      </c>
      <c r="J66" s="15">
        <v>142392.87169999999</v>
      </c>
      <c r="K66" s="15">
        <v>27.883593749999999</v>
      </c>
      <c r="L66" s="15">
        <v>9.4984698619329944</v>
      </c>
      <c r="M66" s="15">
        <v>3.370857913388881</v>
      </c>
      <c r="N66" s="15">
        <v>1644.4693436659541</v>
      </c>
    </row>
    <row r="67" spans="2:14" s="15" customFormat="1" x14ac:dyDescent="0.25">
      <c r="B67" s="15" t="str">
        <f>VLOOKUP(F67,NUTS_Europa!$A$2:$C$81,2,FALSE)</f>
        <v>ES21</v>
      </c>
      <c r="C67" s="15">
        <f>VLOOKUP(F67,NUTS_Europa!$A$2:$C$81,3,FALSE)</f>
        <v>1063</v>
      </c>
      <c r="D67" s="15" t="str">
        <f>VLOOKUP(G67,NUTS_Europa!$A$2:$C$81,2,FALSE)</f>
        <v>ES61</v>
      </c>
      <c r="E67" s="15">
        <f>VLOOKUP(G67,NUTS_Europa!$A$2:$C$81,3,FALSE)</f>
        <v>297</v>
      </c>
      <c r="F67" s="15">
        <v>54</v>
      </c>
      <c r="G67" s="15">
        <v>57</v>
      </c>
      <c r="H67" s="15">
        <v>989829.29948564572</v>
      </c>
      <c r="I67" s="15">
        <v>9310652.5797071252</v>
      </c>
      <c r="J67" s="15">
        <v>199597.76430000001</v>
      </c>
      <c r="K67" s="15">
        <v>45.78125</v>
      </c>
      <c r="L67" s="15">
        <v>7.4269108321204067</v>
      </c>
      <c r="M67" s="15">
        <v>1.4642627425630337</v>
      </c>
      <c r="N67" s="15">
        <v>845.53280858406924</v>
      </c>
    </row>
    <row r="68" spans="2:14" s="15" customFormat="1" x14ac:dyDescent="0.25">
      <c r="B68" s="15" t="str">
        <f>VLOOKUP(F68,NUTS_Europa!$A$2:$C$81,2,FALSE)</f>
        <v>ES21</v>
      </c>
      <c r="C68" s="15">
        <f>VLOOKUP(F68,NUTS_Europa!$A$2:$C$81,3,FALSE)</f>
        <v>1063</v>
      </c>
      <c r="D68" s="15" t="str">
        <f>VLOOKUP(G68,NUTS_Europa!$A$2:$C$81,2,FALSE)</f>
        <v>FRD2</v>
      </c>
      <c r="E68" s="15">
        <f>VLOOKUP(G68,NUTS_Europa!$A$2:$C$81,3,FALSE)</f>
        <v>271</v>
      </c>
      <c r="F68" s="15">
        <v>54</v>
      </c>
      <c r="G68" s="15">
        <v>60</v>
      </c>
      <c r="H68" s="15">
        <v>278286.24218795553</v>
      </c>
      <c r="I68" s="15">
        <v>10003471.949704565</v>
      </c>
      <c r="J68" s="15">
        <v>159445.52859999999</v>
      </c>
      <c r="K68" s="15">
        <v>130.390625</v>
      </c>
      <c r="L68" s="15">
        <v>12.040422782656499</v>
      </c>
      <c r="M68" s="15">
        <v>0.66225069600316533</v>
      </c>
      <c r="N68" s="15">
        <v>323.56046576339998</v>
      </c>
    </row>
    <row r="69" spans="2:14" s="15" customFormat="1" x14ac:dyDescent="0.25">
      <c r="B69" s="15" t="str">
        <f>VLOOKUP(F69,NUTS_Europa!$A$2:$C$81,2,FALSE)</f>
        <v>ES51</v>
      </c>
      <c r="C69" s="15">
        <f>VLOOKUP(F69,NUTS_Europa!$A$2:$C$81,3,FALSE)</f>
        <v>1064</v>
      </c>
      <c r="D69" s="15" t="str">
        <f>VLOOKUP(G69,NUTS_Europa!$A$2:$C$81,2,FALSE)</f>
        <v>ES62</v>
      </c>
      <c r="E69" s="15">
        <f>VLOOKUP(G69,NUTS_Europa!$A$2:$C$81,3,FALSE)</f>
        <v>462</v>
      </c>
      <c r="F69" s="15">
        <v>55</v>
      </c>
      <c r="G69" s="15">
        <v>58</v>
      </c>
      <c r="H69" s="15">
        <v>981226.28944299079</v>
      </c>
      <c r="I69" s="15">
        <v>860551.18830838718</v>
      </c>
      <c r="J69" s="15">
        <v>114203.5226</v>
      </c>
      <c r="K69" s="15">
        <v>26.015625</v>
      </c>
      <c r="L69" s="15">
        <v>11.370233037439363</v>
      </c>
      <c r="M69" s="15">
        <v>1.5831668813797941</v>
      </c>
      <c r="N69" s="15">
        <v>914.19353969713836</v>
      </c>
    </row>
    <row r="70" spans="2:14" s="15" customFormat="1" x14ac:dyDescent="0.25">
      <c r="B70" s="15" t="str">
        <f>VLOOKUP(F70,NUTS_Europa!$A$2:$C$81,2,FALSE)</f>
        <v>ES51</v>
      </c>
      <c r="C70" s="15">
        <f>VLOOKUP(F70,NUTS_Europa!$A$2:$C$81,3,FALSE)</f>
        <v>1064</v>
      </c>
      <c r="D70" s="15" t="str">
        <f>VLOOKUP(G70,NUTS_Europa!$A$2:$C$81,2,FALSE)</f>
        <v>FRD2</v>
      </c>
      <c r="E70" s="15">
        <f>VLOOKUP(G70,NUTS_Europa!$A$2:$C$81,3,FALSE)</f>
        <v>271</v>
      </c>
      <c r="F70" s="15">
        <v>55</v>
      </c>
      <c r="G70" s="15">
        <v>60</v>
      </c>
      <c r="H70" s="15">
        <v>170363.52098564262</v>
      </c>
      <c r="I70" s="15">
        <v>1545208.7175674697</v>
      </c>
      <c r="J70" s="15">
        <v>507158.32770000002</v>
      </c>
      <c r="K70" s="15">
        <v>120.390625</v>
      </c>
      <c r="L70" s="15">
        <v>15.046874614066532</v>
      </c>
      <c r="M70" s="15">
        <v>0.66225069600316533</v>
      </c>
      <c r="N70" s="15">
        <v>323.56046576339998</v>
      </c>
    </row>
    <row r="71" spans="2:14" s="15" customFormat="1" x14ac:dyDescent="0.25">
      <c r="B71" s="15" t="str">
        <f>VLOOKUP(F71,NUTS_Europa!$A$2:$C$81,2,FALSE)</f>
        <v>ES52</v>
      </c>
      <c r="C71" s="15">
        <f>VLOOKUP(F71,NUTS_Europa!$A$2:$C$81,3,FALSE)</f>
        <v>1063</v>
      </c>
      <c r="D71" s="15" t="str">
        <f>VLOOKUP(G71,NUTS_Europa!$A$2:$C$81,2,FALSE)</f>
        <v>ES61</v>
      </c>
      <c r="E71" s="15">
        <f>VLOOKUP(G71,NUTS_Europa!$A$2:$C$81,3,FALSE)</f>
        <v>297</v>
      </c>
      <c r="F71" s="15">
        <v>56</v>
      </c>
      <c r="G71" s="15">
        <v>57</v>
      </c>
      <c r="H71" s="15">
        <v>718944.26253395027</v>
      </c>
      <c r="I71" s="15">
        <v>9310652.5797071252</v>
      </c>
      <c r="J71" s="15">
        <v>176841.96369999999</v>
      </c>
      <c r="K71" s="15">
        <v>45.78125</v>
      </c>
      <c r="L71" s="15">
        <v>7.4269108321204067</v>
      </c>
      <c r="M71" s="15">
        <v>1.4642627425630337</v>
      </c>
      <c r="N71" s="15">
        <v>845.53280858406924</v>
      </c>
    </row>
    <row r="72" spans="2:14" s="15" customFormat="1" x14ac:dyDescent="0.25">
      <c r="B72" s="15" t="str">
        <f>VLOOKUP(F72,NUTS_Europa!$A$2:$C$81,2,FALSE)</f>
        <v>ES52</v>
      </c>
      <c r="C72" s="15">
        <f>VLOOKUP(F72,NUTS_Europa!$A$2:$C$81,3,FALSE)</f>
        <v>1063</v>
      </c>
      <c r="D72" s="15" t="str">
        <f>VLOOKUP(G72,NUTS_Europa!$A$2:$C$81,2,FALSE)</f>
        <v>ES62</v>
      </c>
      <c r="E72" s="15">
        <f>VLOOKUP(G72,NUTS_Europa!$A$2:$C$81,3,FALSE)</f>
        <v>462</v>
      </c>
      <c r="F72" s="15">
        <v>56</v>
      </c>
      <c r="G72" s="15">
        <v>58</v>
      </c>
      <c r="H72" s="15">
        <v>992188.76838350657</v>
      </c>
      <c r="I72" s="15">
        <v>9297734.7805012409</v>
      </c>
      <c r="J72" s="15">
        <v>163171.4883</v>
      </c>
      <c r="K72" s="15">
        <v>35.9375</v>
      </c>
      <c r="L72" s="15">
        <v>8.3637812060293264</v>
      </c>
      <c r="M72" s="15">
        <v>1.5831668813797941</v>
      </c>
      <c r="N72" s="15">
        <v>914.19353969713836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FRG0</v>
      </c>
      <c r="E73" s="15">
        <f>VLOOKUP(G73,NUTS_Europa!$A$2:$C$81,3,FALSE)</f>
        <v>283</v>
      </c>
      <c r="F73" s="15">
        <v>59</v>
      </c>
      <c r="G73" s="15">
        <v>62</v>
      </c>
      <c r="H73" s="15">
        <v>1043508.8603612792</v>
      </c>
      <c r="I73" s="15">
        <v>1099696.1672786258</v>
      </c>
      <c r="J73" s="15">
        <v>159445.52859999999</v>
      </c>
      <c r="K73" s="15">
        <v>36.171875</v>
      </c>
      <c r="L73" s="15">
        <v>14.291979173900643</v>
      </c>
      <c r="M73" s="15">
        <v>4.4630171893473918</v>
      </c>
      <c r="N73" s="15">
        <v>2110.3462577932792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PT11</v>
      </c>
      <c r="E74" s="15">
        <f>VLOOKUP(G74,NUTS_Europa!$A$2:$C$81,3,FALSE)</f>
        <v>288</v>
      </c>
      <c r="F74" s="15">
        <v>66</v>
      </c>
      <c r="G74" s="15">
        <v>76</v>
      </c>
      <c r="H74" s="15">
        <v>749141.38503567246</v>
      </c>
      <c r="I74" s="15">
        <v>1285242.0565597094</v>
      </c>
      <c r="J74" s="15">
        <v>123614.25509999999</v>
      </c>
      <c r="K74" s="15">
        <v>71.25</v>
      </c>
      <c r="L74" s="15">
        <v>11.539694262626167</v>
      </c>
      <c r="M74" s="15">
        <v>1.5593696912586748</v>
      </c>
      <c r="N74" s="15">
        <v>900.45194509486157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785407.85913538933</v>
      </c>
      <c r="I75" s="15">
        <v>870760.65247479384</v>
      </c>
      <c r="J75" s="15">
        <v>192445.7181</v>
      </c>
      <c r="K75" s="15">
        <v>36.171875</v>
      </c>
      <c r="L75" s="15">
        <v>10.433362663530442</v>
      </c>
      <c r="M75" s="15">
        <v>1.4642627425630337</v>
      </c>
      <c r="N75" s="15">
        <v>845.53280858406924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633328.97386582196</v>
      </c>
      <c r="I76" s="15">
        <v>1570227.9407400787</v>
      </c>
      <c r="J76" s="15">
        <v>142841.86170000001</v>
      </c>
      <c r="K76" s="15">
        <v>71.079687500000006</v>
      </c>
      <c r="L76" s="15">
        <v>13.482990649981833</v>
      </c>
      <c r="M76" s="15">
        <v>1.8430092377000478</v>
      </c>
      <c r="N76" s="15">
        <v>900.45194509486157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2363870.1009152657</v>
      </c>
      <c r="I77" s="15">
        <v>1549499.2395507698</v>
      </c>
      <c r="J77" s="15">
        <v>135416.16140000001</v>
      </c>
      <c r="K77" s="15">
        <v>87.321093750000003</v>
      </c>
      <c r="L77" s="15">
        <v>11.31654116013233</v>
      </c>
      <c r="M77" s="15">
        <v>6.1681521619052893</v>
      </c>
      <c r="N77" s="15">
        <v>3013.6173483101311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2592975.1913551455</v>
      </c>
      <c r="I78" s="15">
        <v>1047919.2622332454</v>
      </c>
      <c r="J78" s="15">
        <v>120125.8052</v>
      </c>
      <c r="K78" s="15">
        <v>13.983593750000001</v>
      </c>
      <c r="L78" s="15">
        <v>8.7348975308724945</v>
      </c>
      <c r="M78" s="15">
        <v>9.9175120582305176</v>
      </c>
      <c r="N78" s="15">
        <v>5123.2788950523063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2222997.6059489432</v>
      </c>
      <c r="I79" s="15">
        <v>1047919.2622332454</v>
      </c>
      <c r="J79" s="15">
        <v>159445.52859999999</v>
      </c>
      <c r="K79" s="15">
        <v>13.983593750000001</v>
      </c>
      <c r="L79" s="15">
        <v>8.7348975308724945</v>
      </c>
      <c r="M79" s="15">
        <v>9.9175120582305176</v>
      </c>
      <c r="N79" s="15">
        <v>5123.2788950523063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2729432.0521573815</v>
      </c>
      <c r="I80" s="15">
        <v>915228.05205758614</v>
      </c>
      <c r="J80" s="15">
        <v>145277.79319999999</v>
      </c>
      <c r="K80" s="15">
        <v>9.765625</v>
      </c>
      <c r="L80" s="15">
        <v>9.0124782385771489</v>
      </c>
      <c r="M80" s="15">
        <v>8.849410494782747</v>
      </c>
      <c r="N80" s="15">
        <v>5123.2788950523063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2359454.4667511797</v>
      </c>
      <c r="I81" s="15">
        <v>915228.05205758614</v>
      </c>
      <c r="J81" s="15">
        <v>176841.96369999999</v>
      </c>
      <c r="K81" s="15">
        <v>9.765625</v>
      </c>
      <c r="L81" s="15">
        <v>9.0124782385771489</v>
      </c>
      <c r="M81" s="15">
        <v>8.849410494782747</v>
      </c>
      <c r="N81" s="15">
        <v>5123.2788950523063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2517854.2024435047</v>
      </c>
      <c r="I82" s="15">
        <v>805904.58849208383</v>
      </c>
      <c r="J82" s="15">
        <v>127001.217</v>
      </c>
      <c r="K82" s="15">
        <v>24.039062499999996</v>
      </c>
      <c r="L82" s="15">
        <v>6.8535605162806075</v>
      </c>
      <c r="M82" s="15">
        <v>4.8578398126497584</v>
      </c>
      <c r="N82" s="15">
        <v>3013.6173483101311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718644.11733548774</v>
      </c>
      <c r="I83" s="15">
        <v>608916.34669611999</v>
      </c>
      <c r="J83" s="15">
        <v>113696.3812</v>
      </c>
      <c r="K83" s="15">
        <v>5.859375</v>
      </c>
      <c r="L83" s="15">
        <v>7.9136784070343857</v>
      </c>
      <c r="M83" s="15">
        <v>1.3629676450941908</v>
      </c>
      <c r="N83" s="15">
        <v>845.53280858406924</v>
      </c>
    </row>
    <row r="84" spans="2:29" s="15" customFormat="1" x14ac:dyDescent="0.25">
      <c r="N84" s="15">
        <f>SUM(N4:N83)</f>
        <v>232385.82467579967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'28 buques 17 kn 15000 charter'!P86</f>
        <v>Tiempo C/D</v>
      </c>
      <c r="Q86" s="15" t="str">
        <f>'28 buques 17 kn 15000 charter'!Q86</f>
        <v>Tiempo total</v>
      </c>
      <c r="R86" s="15" t="str">
        <f>'28 buques 17 kn 15000 charter'!R86</f>
        <v>TEUs/buque</v>
      </c>
      <c r="S86" s="15" t="str">
        <f>'28 buques 17 kn 15000 charter'!S86</f>
        <v>Coste variable</v>
      </c>
      <c r="T86" s="15" t="str">
        <f>'28 buques 17 kn 15000 charter'!T86</f>
        <v>Coste fijo</v>
      </c>
      <c r="U86" s="15" t="str">
        <f>'28 buques 17 kn 15000 charter'!U86</f>
        <v>Coste Total</v>
      </c>
      <c r="V86" s="15" t="str">
        <f>'28 buques 17 kn 15000 charter'!V86</f>
        <v>Nodo inicial</v>
      </c>
      <c r="W86" s="15" t="str">
        <f>'28 buques 17 kn 15000 charter'!W86</f>
        <v>Puerto O</v>
      </c>
      <c r="X86" s="15" t="str">
        <f>'28 buques 17 kn 15000 charter'!X86</f>
        <v>Nodo final</v>
      </c>
      <c r="Y86" s="15" t="str">
        <f>'28 buques 17 kn 15000 charter'!Y86</f>
        <v>Puerto D</v>
      </c>
    </row>
    <row r="87" spans="2:29" s="15" customFormat="1" x14ac:dyDescent="0.25">
      <c r="B87" s="15" t="str">
        <f>VLOOKUP(F87,NUTS_Europa!$A$2:$C$81,2,FALSE)</f>
        <v>ES21</v>
      </c>
      <c r="C87" s="15">
        <f>VLOOKUP(F87,NUTS_Europa!$A$2:$C$81,3,FALSE)</f>
        <v>1063</v>
      </c>
      <c r="D87" s="15" t="str">
        <f>VLOOKUP(G87,NUTS_Europa!$A$2:$C$81,2,FALSE)</f>
        <v>ES61</v>
      </c>
      <c r="E87" s="15">
        <f>VLOOKUP(G87,NUTS_Europa!$A$2:$C$81,3,FALSE)</f>
        <v>297</v>
      </c>
      <c r="F87" s="15">
        <v>54</v>
      </c>
      <c r="G87" s="15">
        <v>57</v>
      </c>
      <c r="H87" s="15">
        <v>989829.29948564572</v>
      </c>
      <c r="I87" s="15">
        <v>9310652.5797071252</v>
      </c>
      <c r="K87" s="15">
        <v>199597.76430000001</v>
      </c>
      <c r="L87" s="15">
        <v>45.78125</v>
      </c>
      <c r="M87" s="15">
        <v>7.4269108321204067</v>
      </c>
      <c r="N87" s="15">
        <v>1.4642627425630337</v>
      </c>
      <c r="O87" s="15">
        <v>845.53280858406924</v>
      </c>
    </row>
    <row r="88" spans="2:29" s="15" customFormat="1" x14ac:dyDescent="0.25">
      <c r="B88" s="15" t="str">
        <f>VLOOKUP(G88,NUTS_Europa!$A$2:$C$81,2,FALSE)</f>
        <v>ES61</v>
      </c>
      <c r="C88" s="15">
        <f>VLOOKUP(G88,NUTS_Europa!$A$2:$C$81,3,FALSE)</f>
        <v>297</v>
      </c>
      <c r="D88" s="15" t="str">
        <f>VLOOKUP(F88,NUTS_Europa!$A$2:$C$81,2,FALSE)</f>
        <v>ES52</v>
      </c>
      <c r="E88" s="15">
        <f>VLOOKUP(F88,NUTS_Europa!$A$2:$C$81,3,FALSE)</f>
        <v>1063</v>
      </c>
      <c r="F88" s="15">
        <v>56</v>
      </c>
      <c r="G88" s="15">
        <v>57</v>
      </c>
      <c r="H88" s="15">
        <v>718944.26253395027</v>
      </c>
      <c r="I88" s="15">
        <v>9310652.5797071252</v>
      </c>
      <c r="K88" s="15">
        <v>176841.96369999999</v>
      </c>
      <c r="L88" s="15">
        <v>45.78125</v>
      </c>
      <c r="M88" s="15">
        <v>7.4269108321204067</v>
      </c>
      <c r="N88" s="15">
        <v>1.4642627425630337</v>
      </c>
      <c r="O88" s="15">
        <v>845.53280858406924</v>
      </c>
    </row>
    <row r="89" spans="2:29" s="15" customFormat="1" x14ac:dyDescent="0.25">
      <c r="B89" s="15" t="str">
        <f>VLOOKUP(F89,NUTS_Europa!$A$2:$C$81,2,FALSE)</f>
        <v>ES52</v>
      </c>
      <c r="C89" s="15">
        <f>VLOOKUP(F89,NUTS_Europa!$A$2:$C$81,3,FALSE)</f>
        <v>1063</v>
      </c>
      <c r="D89" s="15" t="str">
        <f>VLOOKUP(G89,NUTS_Europa!$A$2:$C$81,2,FALSE)</f>
        <v>ES62</v>
      </c>
      <c r="E89" s="15">
        <f>VLOOKUP(G89,NUTS_Europa!$A$2:$C$81,3,FALSE)</f>
        <v>462</v>
      </c>
      <c r="F89" s="15">
        <v>56</v>
      </c>
      <c r="G89" s="15">
        <v>58</v>
      </c>
      <c r="H89" s="15">
        <v>992188.76838350657</v>
      </c>
      <c r="I89" s="15">
        <v>9297734.7805012409</v>
      </c>
      <c r="J89" s="15">
        <f>I89/30</f>
        <v>309924.49268337467</v>
      </c>
      <c r="K89" s="15">
        <v>163171.4883</v>
      </c>
      <c r="L89" s="15">
        <v>35.9375</v>
      </c>
      <c r="M89" s="15">
        <v>8.3637812060293264</v>
      </c>
      <c r="N89" s="15">
        <v>1.5831668813797941</v>
      </c>
      <c r="O89" s="17">
        <v>914.19353969713836</v>
      </c>
      <c r="P89" s="15">
        <f>N89*(R89/O89)</f>
        <v>1.2537966769035556</v>
      </c>
      <c r="Q89" s="15">
        <f>P89+M89+L89</f>
        <v>45.555077882932878</v>
      </c>
      <c r="R89" s="15">
        <v>724</v>
      </c>
      <c r="S89" s="15">
        <f>H89*(R89/O89)</f>
        <v>785768.69898647268</v>
      </c>
      <c r="T89" s="15">
        <f>2*J89</f>
        <v>619848.98536674934</v>
      </c>
      <c r="U89" s="15">
        <f>T89+S89</f>
        <v>1405617.6843532221</v>
      </c>
      <c r="V89" s="15" t="str">
        <f>VLOOKUP(B89,NUTS_Europa!$B$2:$F$41,5,FALSE)</f>
        <v xml:space="preserve">Comunitat Valenciana </v>
      </c>
      <c r="W89" s="15" t="str">
        <f>VLOOKUP(C89,Puertos!$N$3:$O$27,2,FALSE)</f>
        <v>Barcelona</v>
      </c>
      <c r="X89" s="15" t="str">
        <f>VLOOKUP(D89,NUTS_Europa!$B$2:$F$41,5,FALSE)</f>
        <v>Región de Murcia</v>
      </c>
      <c r="Y89" s="15" t="str">
        <f>VLOOKUP(E89,Puertos!$N$3:$O$27,2,FALSE)</f>
        <v>Málaga</v>
      </c>
      <c r="Z89" s="15">
        <f>Q89/24</f>
        <v>1.8981282451222032</v>
      </c>
      <c r="AA89" s="15">
        <f>SUM(Q89:Q92)</f>
        <v>363.38778138600514</v>
      </c>
      <c r="AB89" s="15">
        <f>AA89/24</f>
        <v>15.141157557750214</v>
      </c>
      <c r="AC89" s="15">
        <f>AB89/7</f>
        <v>2.1630225082500307</v>
      </c>
    </row>
    <row r="90" spans="2:29" s="15" customFormat="1" x14ac:dyDescent="0.25">
      <c r="B90" s="15" t="str">
        <f>VLOOKUP(G90,NUTS_Europa!$A$2:$C$81,2,FALSE)</f>
        <v>ES62</v>
      </c>
      <c r="C90" s="15">
        <f>VLOOKUP(G90,NUTS_Europa!$A$2:$C$81,3,FALSE)</f>
        <v>462</v>
      </c>
      <c r="D90" s="15" t="str">
        <f>VLOOKUP(F90,NUTS_Europa!$A$2:$C$81,2,FALSE)</f>
        <v>ES51</v>
      </c>
      <c r="E90" s="15">
        <f>VLOOKUP(F90,NUTS_Europa!$A$2:$C$81,3,FALSE)</f>
        <v>1064</v>
      </c>
      <c r="F90" s="15">
        <v>55</v>
      </c>
      <c r="G90" s="15">
        <v>58</v>
      </c>
      <c r="H90" s="15">
        <v>981226.28944299079</v>
      </c>
      <c r="I90" s="15">
        <v>860551.18830838718</v>
      </c>
      <c r="J90" s="15">
        <f t="shared" ref="J90:J110" si="1">I90/30</f>
        <v>28685.039610279571</v>
      </c>
      <c r="K90" s="15">
        <v>114203.5226</v>
      </c>
      <c r="L90" s="15">
        <v>26.015625</v>
      </c>
      <c r="M90" s="15">
        <v>11.370233037439363</v>
      </c>
      <c r="N90" s="15">
        <v>1.5831668813797941</v>
      </c>
      <c r="O90" s="17">
        <v>914.19353969713836</v>
      </c>
      <c r="P90" s="15">
        <f t="shared" ref="P90:P110" si="2">N90*(R90/O90)</f>
        <v>1.2537966769035556</v>
      </c>
      <c r="Q90" s="15">
        <f t="shared" ref="Q90:Q110" si="3">P90+M90+L90</f>
        <v>38.639654714342917</v>
      </c>
      <c r="R90" s="15">
        <v>724</v>
      </c>
      <c r="S90" s="15">
        <f t="shared" ref="S90:S110" si="4">H90*(R90/O90)</f>
        <v>777086.91071266495</v>
      </c>
      <c r="T90" s="15">
        <f t="shared" ref="T90:T110" si="5">2*J90</f>
        <v>57370.079220559142</v>
      </c>
      <c r="U90" s="15">
        <f t="shared" ref="U90:U110" si="6">T90+S90</f>
        <v>834456.98993322405</v>
      </c>
      <c r="V90" s="15" t="str">
        <f>VLOOKUP(B90,NUTS_Europa!$B$2:$F$41,5,FALSE)</f>
        <v>Región de Murcia</v>
      </c>
      <c r="W90" s="15" t="str">
        <f>VLOOKUP(C90,Puertos!$N$3:$O$27,2,FALSE)</f>
        <v>Málaga</v>
      </c>
      <c r="X90" s="15" t="str">
        <f>VLOOKUP(D90,NUTS_Europa!$B$2:$F$41,5,FALSE)</f>
        <v>Cataluña</v>
      </c>
      <c r="Y90" s="15" t="str">
        <f>VLOOKUP(E90,Puertos!$N$3:$O$27,2,FALSE)</f>
        <v>Valencia</v>
      </c>
      <c r="Z90" s="15">
        <f t="shared" ref="Z90:Z110" si="7">Q90/24</f>
        <v>1.6099856130976216</v>
      </c>
    </row>
    <row r="91" spans="2:29" s="15" customFormat="1" x14ac:dyDescent="0.25">
      <c r="B91" s="15" t="str">
        <f>VLOOKUP(F91,NUTS_Europa!$A$2:$C$81,2,FALSE)</f>
        <v>ES51</v>
      </c>
      <c r="C91" s="15">
        <f>VLOOKUP(F91,NUTS_Europa!$A$2:$C$81,3,FALSE)</f>
        <v>1064</v>
      </c>
      <c r="D91" s="15" t="str">
        <f>VLOOKUP(G91,NUTS_Europa!$A$2:$C$81,2,FALSE)</f>
        <v>FRD2</v>
      </c>
      <c r="E91" s="15">
        <f>VLOOKUP(G91,NUTS_Europa!$A$2:$C$81,3,FALSE)</f>
        <v>271</v>
      </c>
      <c r="F91" s="15">
        <v>55</v>
      </c>
      <c r="G91" s="15">
        <v>60</v>
      </c>
      <c r="H91" s="15">
        <v>170363.52098564262</v>
      </c>
      <c r="I91" s="15">
        <v>1545208.7175674697</v>
      </c>
      <c r="J91" s="15">
        <f t="shared" si="1"/>
        <v>51506.957252248991</v>
      </c>
      <c r="K91" s="15">
        <v>507158.32770000002</v>
      </c>
      <c r="L91" s="15">
        <v>120.390625</v>
      </c>
      <c r="M91" s="15">
        <v>15.046874614066532</v>
      </c>
      <c r="N91" s="15">
        <v>0.66225069600316533</v>
      </c>
      <c r="O91" s="17">
        <v>323.56046576339998</v>
      </c>
      <c r="P91" s="15">
        <f t="shared" si="2"/>
        <v>0.66225069600316533</v>
      </c>
      <c r="Q91" s="15">
        <f t="shared" si="3"/>
        <v>136.09975031006971</v>
      </c>
      <c r="R91" s="17">
        <f>O91</f>
        <v>323.56046576339998</v>
      </c>
      <c r="S91" s="15">
        <f t="shared" si="4"/>
        <v>170363.52098564262</v>
      </c>
      <c r="T91" s="15">
        <f t="shared" si="5"/>
        <v>103013.91450449798</v>
      </c>
      <c r="U91" s="15">
        <f t="shared" si="6"/>
        <v>273377.43549014057</v>
      </c>
      <c r="V91" s="15" t="str">
        <f>VLOOKUP(B91,NUTS_Europa!$B$2:$F$41,5,FALSE)</f>
        <v>Cataluña</v>
      </c>
      <c r="W91" s="15" t="str">
        <f>VLOOKUP(C91,Puertos!$N$3:$O$27,2,FALSE)</f>
        <v>Valencia</v>
      </c>
      <c r="X91" s="15" t="str">
        <f>VLOOKUP(D91,NUTS_Europa!$B$2:$F$41,5,FALSE)</f>
        <v xml:space="preserve">Haute-Normandie </v>
      </c>
      <c r="Y91" s="15" t="str">
        <f>VLOOKUP(E91,Puertos!$N$3:$O$27,2,FALSE)</f>
        <v>Lyon</v>
      </c>
      <c r="Z91" s="15">
        <f t="shared" si="7"/>
        <v>5.6708229295862376</v>
      </c>
    </row>
    <row r="92" spans="2:29" s="15" customFormat="1" x14ac:dyDescent="0.25">
      <c r="B92" s="15" t="str">
        <f>VLOOKUP(G92,NUTS_Europa!$A$2:$C$81,2,FALSE)</f>
        <v>FRD2</v>
      </c>
      <c r="C92" s="15">
        <f>VLOOKUP(G92,NUTS_Europa!$A$2:$C$81,3,FALSE)</f>
        <v>271</v>
      </c>
      <c r="D92" s="15" t="str">
        <f>VLOOKUP(F92,NUTS_Europa!$A$2:$C$81,2,FALSE)</f>
        <v>ES21</v>
      </c>
      <c r="E92" s="15">
        <f>VLOOKUP(F92,NUTS_Europa!$A$2:$C$81,3,FALSE)</f>
        <v>1063</v>
      </c>
      <c r="F92" s="15">
        <v>54</v>
      </c>
      <c r="G92" s="15">
        <v>60</v>
      </c>
      <c r="H92" s="15">
        <v>278286.24218795553</v>
      </c>
      <c r="I92" s="15">
        <v>10003471.949704565</v>
      </c>
      <c r="J92" s="15">
        <f t="shared" si="1"/>
        <v>333449.0649901522</v>
      </c>
      <c r="K92" s="15">
        <v>159445.52859999999</v>
      </c>
      <c r="L92" s="15">
        <v>130.390625</v>
      </c>
      <c r="M92" s="15">
        <v>12.040422782656499</v>
      </c>
      <c r="N92" s="15">
        <v>0.66225069600316533</v>
      </c>
      <c r="O92" s="17">
        <v>323.56046576339998</v>
      </c>
      <c r="P92" s="15">
        <f t="shared" si="2"/>
        <v>0.66225069600316533</v>
      </c>
      <c r="Q92" s="15">
        <f t="shared" si="3"/>
        <v>143.09329847865968</v>
      </c>
      <c r="R92" s="17">
        <f>O92</f>
        <v>323.56046576339998</v>
      </c>
      <c r="S92" s="15">
        <f t="shared" si="4"/>
        <v>278286.24218795553</v>
      </c>
      <c r="T92" s="15">
        <f t="shared" si="5"/>
        <v>666898.12998030439</v>
      </c>
      <c r="U92" s="15">
        <f t="shared" si="6"/>
        <v>945184.37216825993</v>
      </c>
      <c r="V92" s="15" t="str">
        <f>VLOOKUP(B92,NUTS_Europa!$B$2:$F$41,5,FALSE)</f>
        <v xml:space="preserve">Haute-Normandie </v>
      </c>
      <c r="W92" s="15" t="str">
        <f>VLOOKUP(C92,Puertos!$N$3:$O$27,2,FALSE)</f>
        <v>Lyon</v>
      </c>
      <c r="X92" s="15" t="str">
        <f>VLOOKUP(D92,NUTS_Europa!$B$2:$F$41,5,FALSE)</f>
        <v>País Vasco</v>
      </c>
      <c r="Y92" s="15" t="str">
        <f>VLOOKUP(E92,Puertos!$N$3:$O$27,2,FALSE)</f>
        <v>Barcelona</v>
      </c>
      <c r="Z92" s="15">
        <f t="shared" si="7"/>
        <v>5.9622207699441532</v>
      </c>
    </row>
    <row r="93" spans="2:29" s="15" customFormat="1" x14ac:dyDescent="0.25">
      <c r="O93" s="17"/>
    </row>
    <row r="94" spans="2:29" s="15" customFormat="1" x14ac:dyDescent="0.25">
      <c r="B94" s="15" t="s">
        <v>160</v>
      </c>
      <c r="O94" s="17"/>
    </row>
    <row r="95" spans="2:29" s="15" customFormat="1" x14ac:dyDescent="0.25">
      <c r="B95" s="15" t="str">
        <f>B86</f>
        <v>nodo inicial</v>
      </c>
      <c r="C95" s="15" t="str">
        <f t="shared" ref="C95:I95" si="8">C86</f>
        <v>puerto O</v>
      </c>
      <c r="D95" s="15" t="str">
        <f t="shared" si="8"/>
        <v>nodo final</v>
      </c>
      <c r="E95" s="15" t="str">
        <f t="shared" si="8"/>
        <v>puerto D</v>
      </c>
      <c r="F95" s="15" t="str">
        <f t="shared" si="8"/>
        <v>Var1</v>
      </c>
      <c r="G95" s="15" t="str">
        <f t="shared" si="8"/>
        <v>Var2</v>
      </c>
      <c r="H95" s="15" t="str">
        <f t="shared" si="8"/>
        <v>Coste variable</v>
      </c>
      <c r="I95" s="15" t="str">
        <f t="shared" si="8"/>
        <v>Coste fijo</v>
      </c>
      <c r="K95" s="15" t="str">
        <f>K86</f>
        <v>flow</v>
      </c>
      <c r="L95" s="15" t="str">
        <f>L86</f>
        <v>TiempoNav</v>
      </c>
      <c r="M95" s="15" t="str">
        <f>M86</f>
        <v>TiempoPort</v>
      </c>
      <c r="N95" s="15" t="str">
        <f>N86</f>
        <v>TiempoCD</v>
      </c>
      <c r="O95" s="17" t="str">
        <f>O86</f>
        <v>offer</v>
      </c>
    </row>
    <row r="96" spans="2:29" s="15" customFormat="1" x14ac:dyDescent="0.25">
      <c r="B96" s="15" t="str">
        <f>VLOOKUP(F96,NUTS_Europa!$A$2:$C$81,2,FALSE)</f>
        <v>FRJ1</v>
      </c>
      <c r="C96" s="15">
        <f>VLOOKUP(F96,NUTS_Europa!$A$2:$C$81,3,FALSE)</f>
        <v>1064</v>
      </c>
      <c r="D96" s="15" t="str">
        <f>VLOOKUP(G96,NUTS_Europa!$A$2:$C$81,2,FALSE)</f>
        <v>PT11</v>
      </c>
      <c r="E96" s="15">
        <f>VLOOKUP(G96,NUTS_Europa!$A$2:$C$81,3,FALSE)</f>
        <v>288</v>
      </c>
      <c r="F96" s="15">
        <v>66</v>
      </c>
      <c r="G96" s="15">
        <v>76</v>
      </c>
      <c r="H96" s="15">
        <v>749141.38503567246</v>
      </c>
      <c r="I96" s="15">
        <v>1285242.0565597094</v>
      </c>
      <c r="K96" s="15">
        <v>123614.25509999999</v>
      </c>
      <c r="L96" s="15">
        <v>71.25</v>
      </c>
      <c r="M96" s="15">
        <v>11.539694262626167</v>
      </c>
      <c r="N96" s="15">
        <v>1.5593696912586748</v>
      </c>
      <c r="O96" s="17">
        <v>900.45194509486157</v>
      </c>
    </row>
    <row r="97" spans="2:29" s="15" customFormat="1" x14ac:dyDescent="0.25">
      <c r="B97" s="15" t="s">
        <v>121</v>
      </c>
      <c r="C97" s="15">
        <v>288</v>
      </c>
      <c r="D97" s="15" t="s">
        <v>111</v>
      </c>
      <c r="E97" s="15">
        <v>250</v>
      </c>
      <c r="F97" s="15">
        <v>71</v>
      </c>
      <c r="G97" s="15">
        <v>76</v>
      </c>
      <c r="H97" s="15">
        <v>633328.97386582196</v>
      </c>
      <c r="I97" s="15">
        <v>1570227.9407400787</v>
      </c>
      <c r="K97" s="15">
        <v>142841.86170000001</v>
      </c>
      <c r="L97" s="15">
        <v>71.079687500000006</v>
      </c>
      <c r="M97" s="15">
        <v>13.482990649981833</v>
      </c>
      <c r="N97" s="15">
        <v>1.8430092377000478</v>
      </c>
      <c r="O97" s="17">
        <v>900.45194509486157</v>
      </c>
    </row>
    <row r="98" spans="2:29" s="15" customFormat="1" x14ac:dyDescent="0.25">
      <c r="B98" s="15" t="s">
        <v>111</v>
      </c>
      <c r="C98" s="15">
        <v>250</v>
      </c>
      <c r="D98" s="15" t="s">
        <v>125</v>
      </c>
      <c r="E98" s="15">
        <v>294</v>
      </c>
      <c r="F98" s="15">
        <v>71</v>
      </c>
      <c r="G98" s="15">
        <v>78</v>
      </c>
      <c r="H98" s="15">
        <v>2363870.1009152657</v>
      </c>
      <c r="I98" s="15">
        <v>1549499.2395507698</v>
      </c>
      <c r="K98" s="15">
        <v>135416.16140000001</v>
      </c>
      <c r="L98" s="15">
        <v>87.321093750000003</v>
      </c>
      <c r="M98" s="15">
        <v>11.31654116013233</v>
      </c>
      <c r="N98" s="15">
        <v>6.1681521619052893</v>
      </c>
      <c r="O98" s="17">
        <v>3013.6173483101311</v>
      </c>
    </row>
    <row r="99" spans="2:29" s="15" customFormat="1" x14ac:dyDescent="0.25">
      <c r="B99" s="15" t="s">
        <v>125</v>
      </c>
      <c r="C99" s="15">
        <v>294</v>
      </c>
      <c r="D99" s="15" t="s">
        <v>123</v>
      </c>
      <c r="E99" s="15">
        <v>61</v>
      </c>
      <c r="F99" s="15">
        <v>77</v>
      </c>
      <c r="G99" s="15">
        <v>78</v>
      </c>
      <c r="H99" s="15">
        <v>2517854.2024435047</v>
      </c>
      <c r="I99" s="15">
        <v>805904.58849208383</v>
      </c>
      <c r="K99" s="15">
        <v>127001.217</v>
      </c>
      <c r="L99" s="15">
        <v>24.039062499999996</v>
      </c>
      <c r="M99" s="15">
        <v>6.8535605162806075</v>
      </c>
      <c r="N99" s="15">
        <v>4.8578398126497584</v>
      </c>
      <c r="O99" s="17">
        <v>3013.6173483101311</v>
      </c>
    </row>
    <row r="100" spans="2:29" s="15" customFormat="1" x14ac:dyDescent="0.25">
      <c r="B100" s="15" t="s">
        <v>123</v>
      </c>
      <c r="C100" s="15">
        <v>61</v>
      </c>
      <c r="D100" s="15" t="s">
        <v>127</v>
      </c>
      <c r="E100" s="15">
        <v>297</v>
      </c>
      <c r="F100" s="15">
        <v>77</v>
      </c>
      <c r="G100" s="15">
        <v>79</v>
      </c>
      <c r="H100" s="15">
        <v>718644.11733548774</v>
      </c>
      <c r="I100" s="15">
        <v>608916.34669611999</v>
      </c>
      <c r="K100" s="15">
        <v>113696.3812</v>
      </c>
      <c r="L100" s="15">
        <v>5.859375</v>
      </c>
      <c r="M100" s="15">
        <v>7.9136784070343857</v>
      </c>
      <c r="N100" s="15">
        <v>1.3629676450941908</v>
      </c>
      <c r="O100" s="17">
        <v>845.53280858406924</v>
      </c>
    </row>
    <row r="101" spans="2:29" s="15" customFormat="1" x14ac:dyDescent="0.25">
      <c r="B101" s="15" t="str">
        <f>VLOOKUP(G101,NUTS_Europa!$A$2:$C$81,2,FALSE)</f>
        <v>PT17</v>
      </c>
      <c r="C101" s="15">
        <f>VLOOKUP(G101,NUTS_Europa!$A$2:$C$81,3,FALSE)</f>
        <v>297</v>
      </c>
      <c r="D101" s="15" t="str">
        <f>VLOOKUP(F101,NUTS_Europa!$A$2:$C$81,2,FALSE)</f>
        <v>FRJ1</v>
      </c>
      <c r="E101" s="15">
        <f>VLOOKUP(F101,NUTS_Europa!$A$2:$C$81,3,FALSE)</f>
        <v>1064</v>
      </c>
      <c r="F101" s="15">
        <v>66</v>
      </c>
      <c r="G101" s="15">
        <v>79</v>
      </c>
      <c r="H101" s="15">
        <v>785407.85913538933</v>
      </c>
      <c r="I101" s="15">
        <v>870760.65247479384</v>
      </c>
      <c r="K101" s="15">
        <v>192445.7181</v>
      </c>
      <c r="L101" s="15">
        <v>36.171875</v>
      </c>
      <c r="M101" s="15">
        <v>10.433362663530442</v>
      </c>
      <c r="N101" s="15">
        <v>1.4642627425630337</v>
      </c>
      <c r="O101" s="17">
        <v>845.53280858406924</v>
      </c>
    </row>
    <row r="102" spans="2:29" s="15" customFormat="1" x14ac:dyDescent="0.25">
      <c r="O102" s="17"/>
    </row>
    <row r="103" spans="2:29" s="15" customFormat="1" x14ac:dyDescent="0.25">
      <c r="B103" s="15" t="s">
        <v>161</v>
      </c>
      <c r="O103" s="17"/>
    </row>
    <row r="104" spans="2:29" s="15" customFormat="1" x14ac:dyDescent="0.25">
      <c r="B104" s="15" t="str">
        <f>B3</f>
        <v>nodo inicial</v>
      </c>
      <c r="C104" s="15" t="str">
        <f t="shared" ref="C104:I104" si="9">C3</f>
        <v>puerto O</v>
      </c>
      <c r="D104" s="15" t="str">
        <f t="shared" si="9"/>
        <v>nodo final</v>
      </c>
      <c r="E104" s="15" t="str">
        <f t="shared" si="9"/>
        <v>puerto D</v>
      </c>
      <c r="F104" s="15" t="str">
        <f t="shared" si="9"/>
        <v>Var1</v>
      </c>
      <c r="G104" s="15" t="str">
        <f t="shared" si="9"/>
        <v>Var2</v>
      </c>
      <c r="H104" s="15" t="str">
        <f t="shared" si="9"/>
        <v>Coste variable</v>
      </c>
      <c r="I104" s="15" t="str">
        <f t="shared" si="9"/>
        <v>Coste fijo</v>
      </c>
      <c r="J104" s="15" t="str">
        <f>J86</f>
        <v>Coste fijo/buque</v>
      </c>
      <c r="K104" s="15" t="str">
        <f>J3</f>
        <v>flow</v>
      </c>
      <c r="L104" s="15" t="str">
        <f>K3</f>
        <v>TiempoNav</v>
      </c>
      <c r="M104" s="15" t="str">
        <f>L3</f>
        <v>TiempoPort</v>
      </c>
      <c r="N104" s="15" t="str">
        <f>M3</f>
        <v>TiempoCD</v>
      </c>
      <c r="O104" s="17" t="str">
        <f>N3</f>
        <v>offer</v>
      </c>
      <c r="P104" s="15" t="str">
        <f>P86</f>
        <v>Tiempo C/D</v>
      </c>
      <c r="Q104" s="15" t="str">
        <f t="shared" ref="Q104:Y104" si="10">Q86</f>
        <v>Tiempo total</v>
      </c>
      <c r="R104" s="15" t="str">
        <f t="shared" si="10"/>
        <v>TEUs/buque</v>
      </c>
      <c r="S104" s="15" t="str">
        <f t="shared" si="10"/>
        <v>Coste variable</v>
      </c>
      <c r="T104" s="15" t="str">
        <f t="shared" si="10"/>
        <v>Coste fijo</v>
      </c>
      <c r="U104" s="15" t="str">
        <f t="shared" si="10"/>
        <v>Coste Total</v>
      </c>
      <c r="V104" s="15" t="str">
        <f t="shared" si="10"/>
        <v>Nodo inicial</v>
      </c>
      <c r="W104" s="15" t="str">
        <f t="shared" si="10"/>
        <v>Puerto O</v>
      </c>
      <c r="X104" s="15" t="str">
        <f t="shared" si="10"/>
        <v>Nodo final</v>
      </c>
      <c r="Y104" s="15" t="str">
        <f t="shared" si="10"/>
        <v>Puerto D</v>
      </c>
    </row>
    <row r="105" spans="2:29" s="15" customFormat="1" x14ac:dyDescent="0.25">
      <c r="B105" s="15" t="str">
        <f>VLOOKUP(F105,NUTS_Europa!$A$2:$C$81,2,FALSE)</f>
        <v>DEA1</v>
      </c>
      <c r="C105" s="15">
        <f>VLOOKUP(F105,NUTS_Europa!$A$2:$C$81,3,FALSE)</f>
        <v>253</v>
      </c>
      <c r="D105" s="15" t="str">
        <f>VLOOKUP(G105,NUTS_Europa!$A$2:$C$81,2,FALSE)</f>
        <v>ES11</v>
      </c>
      <c r="E105" s="15">
        <f>VLOOKUP(G105,NUTS_Europa!$A$2:$C$81,3,FALSE)</f>
        <v>288</v>
      </c>
      <c r="F105" s="15">
        <v>9</v>
      </c>
      <c r="G105" s="15">
        <v>11</v>
      </c>
      <c r="H105" s="15">
        <v>494703.44049103657</v>
      </c>
      <c r="I105" s="15">
        <v>1336822.5331000222</v>
      </c>
      <c r="J105" s="15">
        <f t="shared" si="1"/>
        <v>44560.751103334078</v>
      </c>
      <c r="K105" s="15">
        <v>142392.87169999999</v>
      </c>
      <c r="L105" s="15">
        <v>69.30859375</v>
      </c>
      <c r="M105" s="15">
        <v>10.407719499645244</v>
      </c>
      <c r="N105" s="15">
        <v>1.8430092377000478</v>
      </c>
      <c r="O105" s="17">
        <v>900.45194509486157</v>
      </c>
      <c r="P105" s="15">
        <f t="shared" si="2"/>
        <v>1.457293289653778</v>
      </c>
      <c r="Q105" s="15">
        <f t="shared" si="3"/>
        <v>81.173606539299016</v>
      </c>
      <c r="R105" s="15">
        <v>712</v>
      </c>
      <c r="S105" s="15">
        <f t="shared" si="4"/>
        <v>391168.95859724213</v>
      </c>
      <c r="T105" s="15">
        <f t="shared" si="5"/>
        <v>89121.502206668156</v>
      </c>
      <c r="U105" s="15">
        <f t="shared" si="6"/>
        <v>480290.46080391027</v>
      </c>
      <c r="V105" s="15" t="str">
        <f>VLOOKUP(B105,NUTS_Europa!$B$2:$F$41,5,FALSE)</f>
        <v>Düsseldorf</v>
      </c>
      <c r="W105" s="15" t="str">
        <f>VLOOKUP(C105,Puertos!$N$3:$O$27,2,FALSE)</f>
        <v>Amberes</v>
      </c>
      <c r="X105" s="15" t="str">
        <f>VLOOKUP(D105,NUTS_Europa!$B$2:$F$41,5,FALSE)</f>
        <v>Galicia</v>
      </c>
      <c r="Y105" s="15" t="str">
        <f>VLOOKUP(E105,Puertos!$N$3:$O$27,2,FALSE)</f>
        <v>Vigo</v>
      </c>
      <c r="Z105" s="15">
        <f t="shared" si="7"/>
        <v>3.3822336058041258</v>
      </c>
      <c r="AA105" s="15">
        <f>Q105+Q106+Q109+Q110</f>
        <v>349.0014669104994</v>
      </c>
      <c r="AB105" s="15">
        <f>AA105/24</f>
        <v>14.541727787937475</v>
      </c>
      <c r="AC105" s="15">
        <f>AB105/7</f>
        <v>2.0773896839910679</v>
      </c>
    </row>
    <row r="106" spans="2:29" s="15" customFormat="1" x14ac:dyDescent="0.25">
      <c r="B106" s="15" t="str">
        <f>VLOOKUP(G106,NUTS_Europa!$A$2:$C$81,2,FALSE)</f>
        <v>ES11</v>
      </c>
      <c r="C106" s="15">
        <f>VLOOKUP(G106,NUTS_Europa!$A$2:$C$81,3,FALSE)</f>
        <v>288</v>
      </c>
      <c r="D106" s="15" t="str">
        <f>VLOOKUP(F106,NUTS_Europa!$A$2:$C$81,2,FALSE)</f>
        <v>DE80</v>
      </c>
      <c r="E106" s="15">
        <f>VLOOKUP(F106,NUTS_Europa!$A$2:$C$81,3,FALSE)</f>
        <v>1069</v>
      </c>
      <c r="F106" s="15">
        <v>6</v>
      </c>
      <c r="G106" s="15">
        <v>11</v>
      </c>
      <c r="H106" s="15">
        <v>475768.8436607116</v>
      </c>
      <c r="I106" s="15">
        <v>1439519.7205365114</v>
      </c>
      <c r="J106" s="15">
        <f t="shared" si="1"/>
        <v>47983.990684550379</v>
      </c>
      <c r="K106" s="15">
        <v>142841.86170000001</v>
      </c>
      <c r="L106" s="15">
        <v>90.52734375</v>
      </c>
      <c r="M106" s="15">
        <v>9.2119431087881072</v>
      </c>
      <c r="N106" s="15">
        <v>1.5593696912586748</v>
      </c>
      <c r="O106" s="17">
        <v>900.45194509486157</v>
      </c>
      <c r="P106" s="15">
        <f t="shared" si="2"/>
        <v>1.2330155165128891</v>
      </c>
      <c r="Q106" s="15">
        <f t="shared" si="3"/>
        <v>100.972302375301</v>
      </c>
      <c r="R106" s="15">
        <v>712</v>
      </c>
      <c r="S106" s="15">
        <f t="shared" si="4"/>
        <v>376197.10694360267</v>
      </c>
      <c r="T106" s="15">
        <f t="shared" si="5"/>
        <v>95967.981369100758</v>
      </c>
      <c r="U106" s="15">
        <f t="shared" si="6"/>
        <v>472165.08831270342</v>
      </c>
      <c r="V106" s="15" t="str">
        <f>VLOOKUP(B106,NUTS_Europa!$B$2:$F$41,5,FALSE)</f>
        <v>Galicia</v>
      </c>
      <c r="W106" s="15" t="str">
        <f>VLOOKUP(C106,Puertos!$N$3:$O$27,2,FALSE)</f>
        <v>Vigo</v>
      </c>
      <c r="X106" s="15" t="str">
        <f>VLOOKUP(D106,NUTS_Europa!$B$2:$F$41,5,FALSE)</f>
        <v>Mecklenburg-Vorpommern</v>
      </c>
      <c r="Y106" s="15" t="str">
        <f>VLOOKUP(E106,Puertos!$N$3:$O$27,2,FALSE)</f>
        <v>Hamburgo</v>
      </c>
      <c r="Z106" s="15">
        <f t="shared" si="7"/>
        <v>4.2071792656375413</v>
      </c>
    </row>
    <row r="107" spans="2:29" s="15" customFormat="1" x14ac:dyDescent="0.25">
      <c r="B107" s="15" t="str">
        <f>VLOOKUP(F107,NUTS_Europa!$A$2:$C$81,2,FALSE)</f>
        <v>DE80</v>
      </c>
      <c r="C107" s="15">
        <f>VLOOKUP(F107,NUTS_Europa!$A$2:$C$81,3,FALSE)</f>
        <v>1069</v>
      </c>
      <c r="D107" s="15" t="str">
        <f>VLOOKUP(G107,NUTS_Europa!$A$2:$C$81,2,FALSE)</f>
        <v>ES13</v>
      </c>
      <c r="E107" s="15">
        <f>VLOOKUP(G107,NUTS_Europa!$A$2:$C$81,3,FALSE)</f>
        <v>163</v>
      </c>
      <c r="F107" s="15">
        <v>6</v>
      </c>
      <c r="G107" s="15">
        <v>13</v>
      </c>
      <c r="H107" s="15">
        <v>1535140.6151872044</v>
      </c>
      <c r="I107" s="15">
        <v>1328722.7041414871</v>
      </c>
      <c r="J107" s="15">
        <f t="shared" si="1"/>
        <v>44290.756804716235</v>
      </c>
      <c r="K107" s="15">
        <v>135416.16140000001</v>
      </c>
      <c r="L107" s="15">
        <v>81.878906249999986</v>
      </c>
      <c r="M107" s="15">
        <v>9.9855700222032304</v>
      </c>
      <c r="N107" s="15">
        <v>5.9196919702162409</v>
      </c>
      <c r="O107" s="17">
        <v>2892.2254104356139</v>
      </c>
      <c r="P107" s="15">
        <f t="shared" si="2"/>
        <v>0</v>
      </c>
      <c r="Q107" s="15">
        <f t="shared" si="3"/>
        <v>91.86447627220322</v>
      </c>
      <c r="S107" s="15">
        <f t="shared" si="4"/>
        <v>0</v>
      </c>
      <c r="T107" s="15">
        <f t="shared" si="5"/>
        <v>88581.51360943247</v>
      </c>
      <c r="U107" s="15">
        <f t="shared" si="6"/>
        <v>88581.51360943247</v>
      </c>
      <c r="V107" s="15" t="str">
        <f>VLOOKUP(B107,NUTS_Europa!$B$2:$F$41,5,FALSE)</f>
        <v>Mecklenburg-Vorpommern</v>
      </c>
      <c r="W107" s="15" t="str">
        <f>VLOOKUP(C107,Puertos!$N$3:$O$27,2,FALSE)</f>
        <v>Hamburgo</v>
      </c>
      <c r="X107" s="15" t="str">
        <f>VLOOKUP(D107,NUTS_Europa!$B$2:$F$41,5,FALSE)</f>
        <v>Cantabria</v>
      </c>
      <c r="Y107" s="15" t="str">
        <f>VLOOKUP(E107,Puertos!$N$3:$O$27,2,FALSE)</f>
        <v>Bilbao</v>
      </c>
      <c r="Z107" s="15">
        <f t="shared" si="7"/>
        <v>3.8276865113418008</v>
      </c>
    </row>
    <row r="108" spans="2:29" s="15" customFormat="1" x14ac:dyDescent="0.25">
      <c r="B108" s="15" t="str">
        <f>VLOOKUP(G108,NUTS_Europa!$A$2:$C$81,2,FALSE)</f>
        <v>ES13</v>
      </c>
      <c r="C108" s="15">
        <f>VLOOKUP(G108,NUTS_Europa!$A$2:$C$81,3,FALSE)</f>
        <v>163</v>
      </c>
      <c r="D108" s="15" t="str">
        <f>VLOOKUP(F108,NUTS_Europa!$A$2:$C$81,2,FALSE)</f>
        <v>DEF0</v>
      </c>
      <c r="E108" s="15">
        <f>VLOOKUP(F108,NUTS_Europa!$A$2:$C$81,3,FALSE)</f>
        <v>1069</v>
      </c>
      <c r="F108" s="15">
        <v>10</v>
      </c>
      <c r="G108" s="15">
        <v>13</v>
      </c>
      <c r="H108" s="15">
        <v>1003111.9910445396</v>
      </c>
      <c r="I108" s="15">
        <v>1328722.7041414871</v>
      </c>
      <c r="J108" s="15">
        <f t="shared" si="1"/>
        <v>44290.756804716235</v>
      </c>
      <c r="K108" s="15">
        <v>163171.4883</v>
      </c>
      <c r="L108" s="15">
        <v>81.878906249999986</v>
      </c>
      <c r="M108" s="15">
        <v>9.9855700222032304</v>
      </c>
      <c r="N108" s="15">
        <v>5.9196919702162409</v>
      </c>
      <c r="O108" s="17">
        <v>2892.2254104356139</v>
      </c>
      <c r="P108" s="15">
        <f t="shared" si="2"/>
        <v>0</v>
      </c>
      <c r="Q108" s="15">
        <f t="shared" si="3"/>
        <v>91.86447627220322</v>
      </c>
      <c r="S108" s="15">
        <f t="shared" si="4"/>
        <v>0</v>
      </c>
      <c r="T108" s="15">
        <f t="shared" si="5"/>
        <v>88581.51360943247</v>
      </c>
      <c r="U108" s="15">
        <f t="shared" si="6"/>
        <v>88581.51360943247</v>
      </c>
      <c r="V108" s="15" t="str">
        <f>VLOOKUP(B108,NUTS_Europa!$B$2:$F$41,5,FALSE)</f>
        <v>Cantabria</v>
      </c>
      <c r="W108" s="15" t="str">
        <f>VLOOKUP(C108,Puertos!$N$3:$O$27,2,FALSE)</f>
        <v>Bilbao</v>
      </c>
      <c r="X108" s="15" t="str">
        <f>VLOOKUP(D108,NUTS_Europa!$B$2:$F$41,5,FALSE)</f>
        <v>Schleswig-Holstein</v>
      </c>
      <c r="Y108" s="15" t="str">
        <f>VLOOKUP(E108,Puertos!$N$3:$O$27,2,FALSE)</f>
        <v>Hamburgo</v>
      </c>
      <c r="Z108" s="15">
        <f t="shared" si="7"/>
        <v>3.8276865113418008</v>
      </c>
    </row>
    <row r="109" spans="2:29" s="15" customFormat="1" x14ac:dyDescent="0.25">
      <c r="B109" s="15" t="str">
        <f>VLOOKUP(F109,NUTS_Europa!$A$2:$C$81,2,FALSE)</f>
        <v>DEF0</v>
      </c>
      <c r="C109" s="15">
        <f>VLOOKUP(F109,NUTS_Europa!$A$2:$C$81,3,FALSE)</f>
        <v>1069</v>
      </c>
      <c r="D109" s="15" t="str">
        <f>VLOOKUP(G109,NUTS_Europa!$A$2:$C$81,2,FALSE)</f>
        <v>ES21</v>
      </c>
      <c r="E109" s="15">
        <f>VLOOKUP(G109,NUTS_Europa!$A$2:$C$81,3,FALSE)</f>
        <v>163</v>
      </c>
      <c r="F109" s="15">
        <v>10</v>
      </c>
      <c r="G109" s="15">
        <v>14</v>
      </c>
      <c r="H109" s="15">
        <v>832984.35106173193</v>
      </c>
      <c r="I109" s="15">
        <v>1328722.7041414871</v>
      </c>
      <c r="J109" s="15">
        <f t="shared" si="1"/>
        <v>44290.756804716235</v>
      </c>
      <c r="K109" s="15">
        <v>199058.85829999999</v>
      </c>
      <c r="L109" s="15">
        <v>81.878906249999986</v>
      </c>
      <c r="M109" s="15">
        <v>9.9855700222032304</v>
      </c>
      <c r="N109" s="15">
        <v>5.9196919702162409</v>
      </c>
      <c r="O109" s="17">
        <v>2892.2254104356139</v>
      </c>
      <c r="P109" s="15">
        <f t="shared" si="2"/>
        <v>1.4818544125131112</v>
      </c>
      <c r="Q109" s="15">
        <f t="shared" si="3"/>
        <v>93.346330684716321</v>
      </c>
      <c r="R109" s="15">
        <v>724</v>
      </c>
      <c r="S109" s="15">
        <f t="shared" si="4"/>
        <v>208517.86585951495</v>
      </c>
      <c r="T109" s="15">
        <f t="shared" si="5"/>
        <v>88581.51360943247</v>
      </c>
      <c r="U109" s="15">
        <f t="shared" si="6"/>
        <v>297099.37946894742</v>
      </c>
      <c r="V109" s="15" t="str">
        <f>VLOOKUP(B109,NUTS_Europa!$B$2:$F$41,5,FALSE)</f>
        <v>Schleswig-Holstein</v>
      </c>
      <c r="W109" s="15" t="str">
        <f>VLOOKUP(C109,Puertos!$N$3:$O$27,2,FALSE)</f>
        <v>Hamburgo</v>
      </c>
      <c r="X109" s="15" t="str">
        <f>VLOOKUP(D109,NUTS_Europa!$B$2:$F$41,5,FALSE)</f>
        <v>País Vasco</v>
      </c>
      <c r="Y109" s="15" t="str">
        <f>VLOOKUP(E109,Puertos!$N$3:$O$27,2,FALSE)</f>
        <v>Bilbao</v>
      </c>
      <c r="Z109" s="15">
        <f t="shared" si="7"/>
        <v>3.8894304451965134</v>
      </c>
    </row>
    <row r="110" spans="2:29" s="15" customFormat="1" x14ac:dyDescent="0.25">
      <c r="B110" s="15" t="str">
        <f>VLOOKUP(G110,NUTS_Europa!$A$2:$C$81,2,FALSE)</f>
        <v>ES21</v>
      </c>
      <c r="C110" s="15">
        <f>VLOOKUP(G110,NUTS_Europa!$A$2:$C$81,3,FALSE)</f>
        <v>163</v>
      </c>
      <c r="D110" s="15" t="str">
        <f>VLOOKUP(F110,NUTS_Europa!$A$2:$C$81,2,FALSE)</f>
        <v>BE23</v>
      </c>
      <c r="E110" s="15">
        <f>VLOOKUP(F110,NUTS_Europa!$A$2:$C$81,3,FALSE)</f>
        <v>253</v>
      </c>
      <c r="F110" s="15">
        <v>2</v>
      </c>
      <c r="G110" s="15">
        <v>14</v>
      </c>
      <c r="H110" s="15">
        <v>710040.50075883919</v>
      </c>
      <c r="I110" s="15">
        <v>1220613.3344191879</v>
      </c>
      <c r="J110" s="15">
        <f t="shared" si="1"/>
        <v>40687.111147306263</v>
      </c>
      <c r="K110" s="15">
        <v>145277.79319999999</v>
      </c>
      <c r="L110" s="15">
        <v>60.617968749999996</v>
      </c>
      <c r="M110" s="15">
        <v>11.181346413060368</v>
      </c>
      <c r="N110" s="15">
        <v>6.8307339287471303</v>
      </c>
      <c r="O110" s="17">
        <v>2892.2254104356139</v>
      </c>
      <c r="P110" s="15">
        <f t="shared" si="2"/>
        <v>1.7099121481226669</v>
      </c>
      <c r="Q110" s="15">
        <f t="shared" si="3"/>
        <v>73.509227311183025</v>
      </c>
      <c r="R110" s="15">
        <v>724</v>
      </c>
      <c r="S110" s="15">
        <f t="shared" si="4"/>
        <v>177741.79035097157</v>
      </c>
      <c r="T110" s="15">
        <f t="shared" si="5"/>
        <v>81374.222294612526</v>
      </c>
      <c r="U110" s="15">
        <f t="shared" si="6"/>
        <v>259116.01264558409</v>
      </c>
      <c r="V110" s="15" t="str">
        <f>VLOOKUP(B110,NUTS_Europa!$B$2:$F$41,5,FALSE)</f>
        <v>País Vasco</v>
      </c>
      <c r="W110" s="15" t="str">
        <f>VLOOKUP(C110,Puertos!$N$3:$O$27,2,FALSE)</f>
        <v>Bilbao</v>
      </c>
      <c r="X110" s="15" t="str">
        <f>VLOOKUP(D110,NUTS_Europa!$B$2:$F$41,5,FALSE)</f>
        <v>Prov. Oost-Vlaanderen</v>
      </c>
      <c r="Y110" s="15" t="str">
        <f>VLOOKUP(E110,Puertos!$N$3:$O$27,2,FALSE)</f>
        <v>Amberes</v>
      </c>
      <c r="Z110" s="15">
        <f t="shared" si="7"/>
        <v>3.0628844712992929</v>
      </c>
    </row>
    <row r="111" spans="2:29" s="15" customFormat="1" x14ac:dyDescent="0.25">
      <c r="B111" s="15" t="str">
        <f>VLOOKUP(F111,NUTS_Europa!$A$2:$C$81,2,FALSE)</f>
        <v>BE23</v>
      </c>
      <c r="C111" s="15">
        <f>VLOOKUP(F111,NUTS_Europa!$A$2:$C$81,3,FALSE)</f>
        <v>253</v>
      </c>
      <c r="D111" s="15" t="str">
        <f>VLOOKUP(G111,NUTS_Europa!$A$2:$C$81,2,FALSE)</f>
        <v>BE25</v>
      </c>
      <c r="E111" s="15">
        <f>VLOOKUP(G111,NUTS_Europa!$A$2:$C$81,3,FALSE)</f>
        <v>235</v>
      </c>
      <c r="F111" s="15">
        <v>2</v>
      </c>
      <c r="G111" s="15">
        <v>3</v>
      </c>
      <c r="H111" s="15">
        <v>371953.04811989353</v>
      </c>
      <c r="I111" s="15">
        <v>778741.62862010265</v>
      </c>
      <c r="J111" s="15">
        <v>135416.16140000001</v>
      </c>
      <c r="K111" s="15">
        <v>9.828125</v>
      </c>
      <c r="L111" s="15">
        <v>8.6023564461872795</v>
      </c>
      <c r="M111" s="15">
        <v>3.370857913388881</v>
      </c>
      <c r="N111" s="15">
        <v>1644.4693436659541</v>
      </c>
      <c r="R111" s="15">
        <v>724</v>
      </c>
    </row>
    <row r="112" spans="2:29" s="15" customFormat="1" x14ac:dyDescent="0.25">
      <c r="B112" s="15" t="str">
        <f>VLOOKUP(G112,NUTS_Europa!$A$2:$C$81,2,FALSE)</f>
        <v>BE25</v>
      </c>
      <c r="C112" s="15">
        <f>VLOOKUP(G112,NUTS_Europa!$A$2:$C$81,3,FALSE)</f>
        <v>235</v>
      </c>
      <c r="D112" s="15" t="str">
        <f>VLOOKUP(F112,NUTS_Europa!$A$2:$C$81,2,FALSE)</f>
        <v>BE21</v>
      </c>
      <c r="E112" s="15">
        <f>VLOOKUP(F112,NUTS_Europa!$A$2:$C$81,3,FALSE)</f>
        <v>253</v>
      </c>
      <c r="F112" s="15">
        <v>1</v>
      </c>
      <c r="G112" s="15">
        <v>3</v>
      </c>
      <c r="H112" s="16">
        <v>298540.64767995797</v>
      </c>
      <c r="I112" s="16">
        <v>778741.62862010265</v>
      </c>
      <c r="J112" s="15">
        <v>135416.16140000001</v>
      </c>
      <c r="K112" s="15">
        <v>9.828125</v>
      </c>
      <c r="L112" s="15">
        <v>8.6023564461872795</v>
      </c>
      <c r="M112" s="15">
        <v>3.370857913388881</v>
      </c>
      <c r="N112" s="15">
        <v>1644.4693436659541</v>
      </c>
      <c r="R112" s="15">
        <v>724</v>
      </c>
    </row>
    <row r="113" spans="2:18" s="15" customFormat="1" x14ac:dyDescent="0.25">
      <c r="B113" s="15" t="str">
        <f>VLOOKUP(F113,NUTS_Europa!$A$2:$C$81,2,FALSE)</f>
        <v>BE21</v>
      </c>
      <c r="C113" s="15">
        <f>VLOOKUP(F113,NUTS_Europa!$A$2:$C$81,3,FALSE)</f>
        <v>253</v>
      </c>
      <c r="D113" s="15" t="str">
        <f>VLOOKUP(G113,NUTS_Europa!$A$2:$C$81,2,FALSE)</f>
        <v>NL32</v>
      </c>
      <c r="E113" s="15">
        <f>VLOOKUP(G113,NUTS_Europa!$A$2:$C$81,3,FALSE)</f>
        <v>218</v>
      </c>
      <c r="F113" s="15">
        <v>1</v>
      </c>
      <c r="G113" s="15">
        <v>32</v>
      </c>
      <c r="H113" s="15">
        <v>445759.82296133164</v>
      </c>
      <c r="I113" s="15">
        <v>1047919.2622332454</v>
      </c>
      <c r="J113" s="15">
        <v>198656.2873</v>
      </c>
      <c r="K113" s="15">
        <v>13.983593750000001</v>
      </c>
      <c r="L113" s="15">
        <v>8.7348975308724945</v>
      </c>
      <c r="M113" s="15">
        <v>9.9175120582305176</v>
      </c>
      <c r="N113" s="15">
        <v>5123.2788950523063</v>
      </c>
      <c r="R113" s="15">
        <v>724</v>
      </c>
    </row>
    <row r="114" spans="2:18" s="15" customFormat="1" x14ac:dyDescent="0.25">
      <c r="B114" s="15" t="str">
        <f>VLOOKUP(G114,NUTS_Europa!$A$2:$C$81,2,FALSE)</f>
        <v>NL32</v>
      </c>
      <c r="C114" s="15">
        <f>VLOOKUP(G114,NUTS_Europa!$A$2:$C$81,3,FALSE)</f>
        <v>218</v>
      </c>
      <c r="D114" s="15" t="str">
        <f>VLOOKUP(F114,NUTS_Europa!$A$2:$C$81,2,FALSE)</f>
        <v>DE93</v>
      </c>
      <c r="E114" s="15">
        <f>VLOOKUP(F114,NUTS_Europa!$A$2:$C$81,3,FALSE)</f>
        <v>1069</v>
      </c>
      <c r="F114" s="15">
        <v>7</v>
      </c>
      <c r="G114" s="15">
        <v>32</v>
      </c>
      <c r="H114" s="15">
        <v>560816.00097091426</v>
      </c>
      <c r="I114" s="15">
        <v>1059388.533434832</v>
      </c>
      <c r="J114" s="15">
        <v>199058.85829999999</v>
      </c>
      <c r="K114" s="15">
        <v>21.091406250000002</v>
      </c>
      <c r="L114" s="15">
        <v>7.5391211400153573</v>
      </c>
      <c r="M114" s="15">
        <v>8.3036952299130373</v>
      </c>
      <c r="N114" s="15">
        <v>5123.2788950523063</v>
      </c>
      <c r="R114" s="15">
        <v>724</v>
      </c>
    </row>
    <row r="115" spans="2:18" s="15" customFormat="1" x14ac:dyDescent="0.25">
      <c r="B115" s="15" t="str">
        <f>VLOOKUP(F115,NUTS_Europa!$A$2:$C$81,2,FALSE)</f>
        <v>DE93</v>
      </c>
      <c r="C115" s="15">
        <f>VLOOKUP(F115,NUTS_Europa!$A$2:$C$81,3,FALSE)</f>
        <v>1069</v>
      </c>
      <c r="D115" s="15" t="str">
        <f>VLOOKUP(G115,NUTS_Europa!$A$2:$C$81,2,FALSE)</f>
        <v>NL12</v>
      </c>
      <c r="E115" s="15">
        <f>VLOOKUP(G115,NUTS_Europa!$A$2:$C$81,3,FALSE)</f>
        <v>218</v>
      </c>
      <c r="F115" s="15">
        <v>7</v>
      </c>
      <c r="G115" s="15">
        <v>31</v>
      </c>
      <c r="H115" s="15">
        <v>1352568.0337401873</v>
      </c>
      <c r="I115" s="15">
        <v>1059388.533434832</v>
      </c>
      <c r="J115" s="15">
        <v>163171.4883</v>
      </c>
      <c r="K115" s="15">
        <v>21.091406250000002</v>
      </c>
      <c r="L115" s="15">
        <v>7.5391211400153573</v>
      </c>
      <c r="M115" s="15">
        <v>8.3036952299130373</v>
      </c>
      <c r="N115" s="15">
        <v>5123.2788950523063</v>
      </c>
      <c r="R115" s="15">
        <v>724</v>
      </c>
    </row>
    <row r="116" spans="2:18" s="15" customFormat="1" x14ac:dyDescent="0.25">
      <c r="B116" s="15" t="str">
        <f>VLOOKUP(G116,NUTS_Europa!$A$2:$C$81,2,FALSE)</f>
        <v>NL12</v>
      </c>
      <c r="C116" s="15">
        <f>VLOOKUP(G116,NUTS_Europa!$A$2:$C$81,3,FALSE)</f>
        <v>218</v>
      </c>
      <c r="D116" s="15" t="str">
        <f>VLOOKUP(F116,NUTS_Europa!$A$2:$C$81,2,FALSE)</f>
        <v>DE60</v>
      </c>
      <c r="E116" s="15">
        <f>VLOOKUP(F116,NUTS_Europa!$A$2:$C$81,3,FALSE)</f>
        <v>1069</v>
      </c>
      <c r="F116" s="15">
        <v>5</v>
      </c>
      <c r="G116" s="15">
        <v>31</v>
      </c>
      <c r="H116" s="15">
        <v>1086856.8587666419</v>
      </c>
      <c r="I116" s="15">
        <v>1059388.533434832</v>
      </c>
      <c r="J116" s="15">
        <v>120437.3524</v>
      </c>
      <c r="K116" s="15">
        <v>21.091406250000002</v>
      </c>
      <c r="L116" s="15">
        <v>7.5391211400153573</v>
      </c>
      <c r="M116" s="15">
        <v>8.3036952299130373</v>
      </c>
      <c r="N116" s="15">
        <v>5123.2788950523063</v>
      </c>
      <c r="R116" s="15">
        <v>724</v>
      </c>
    </row>
    <row r="117" spans="2:18" s="15" customFormat="1" x14ac:dyDescent="0.25">
      <c r="B117" s="15" t="str">
        <f>VLOOKUP(F117,NUTS_Europa!$A$2:$C$81,2,FALSE)</f>
        <v>DE60</v>
      </c>
      <c r="C117" s="15">
        <f>VLOOKUP(F117,NUTS_Europa!$A$2:$C$81,3,FALSE)</f>
        <v>1069</v>
      </c>
      <c r="D117" s="15" t="str">
        <f>VLOOKUP(G117,NUTS_Europa!$A$2:$C$81,2,FALSE)</f>
        <v>PT18</v>
      </c>
      <c r="E117" s="15">
        <f>VLOOKUP(G117,NUTS_Europa!$A$2:$C$81,3,FALSE)</f>
        <v>61</v>
      </c>
      <c r="F117" s="15">
        <v>5</v>
      </c>
      <c r="G117" s="15">
        <v>80</v>
      </c>
      <c r="H117" s="15">
        <v>10806526.643187892</v>
      </c>
      <c r="I117" s="15">
        <v>1574963.0629083959</v>
      </c>
      <c r="J117" s="15">
        <v>118487.9544</v>
      </c>
      <c r="K117" s="15">
        <v>130.68593749999999</v>
      </c>
      <c r="L117" s="15">
        <v>7.0888520512514734</v>
      </c>
      <c r="M117" s="15">
        <v>28.013797252333177</v>
      </c>
      <c r="N117" s="15">
        <v>17378.684486844912</v>
      </c>
      <c r="R117" s="15">
        <v>724</v>
      </c>
    </row>
    <row r="118" spans="2:18" s="15" customFormat="1" x14ac:dyDescent="0.25">
      <c r="B118" s="15" t="str">
        <f>VLOOKUP(G118,NUTS_Europa!$A$2:$C$81,2,FALSE)</f>
        <v>PT18</v>
      </c>
      <c r="C118" s="15">
        <f>VLOOKUP(G118,NUTS_Europa!$A$2:$C$81,3,FALSE)</f>
        <v>61</v>
      </c>
      <c r="D118" s="15" t="str">
        <f>VLOOKUP(F118,NUTS_Europa!$A$2:$C$81,2,FALSE)</f>
        <v>BE25</v>
      </c>
      <c r="E118" s="15">
        <f>VLOOKUP(F118,NUTS_Europa!$A$2:$C$81,3,FALSE)</f>
        <v>220</v>
      </c>
      <c r="F118" s="15">
        <v>43</v>
      </c>
      <c r="G118" s="15">
        <v>80</v>
      </c>
      <c r="H118" s="15">
        <v>11583968.343997588</v>
      </c>
      <c r="I118" s="15">
        <v>1336542.8217904079</v>
      </c>
      <c r="J118" s="15">
        <v>117768.50930000001</v>
      </c>
      <c r="K118" s="15">
        <v>105.75546875000001</v>
      </c>
      <c r="L118" s="15">
        <v>8.5622091498132651</v>
      </c>
      <c r="M118" s="15">
        <v>29.864919083117066</v>
      </c>
      <c r="N118" s="15">
        <v>17378.684486844912</v>
      </c>
      <c r="R118" s="15">
        <v>724</v>
      </c>
    </row>
    <row r="119" spans="2:18" s="15" customFormat="1" x14ac:dyDescent="0.25">
      <c r="B119" s="15" t="str">
        <f>VLOOKUP(F119,NUTS_Europa!$A$2:$C$81,2,FALSE)</f>
        <v>BE25</v>
      </c>
      <c r="C119" s="15">
        <f>VLOOKUP(F119,NUTS_Europa!$A$2:$C$81,3,FALSE)</f>
        <v>220</v>
      </c>
      <c r="D119" s="15" t="str">
        <f>VLOOKUP(G119,NUTS_Europa!$A$2:$C$81,2,FALSE)</f>
        <v>FRD1</v>
      </c>
      <c r="E119" s="15">
        <f>VLOOKUP(G119,NUTS_Europa!$A$2:$C$81,3,FALSE)</f>
        <v>269</v>
      </c>
      <c r="F119" s="15">
        <v>43</v>
      </c>
      <c r="G119" s="15">
        <v>59</v>
      </c>
      <c r="H119" s="15">
        <v>3708286.6204605158</v>
      </c>
      <c r="I119" s="15">
        <v>964912.54316683835</v>
      </c>
      <c r="J119" s="15">
        <v>199058.85829999999</v>
      </c>
      <c r="K119" s="15">
        <v>14.139843750000001</v>
      </c>
      <c r="L119" s="15">
        <v>13.868267088374397</v>
      </c>
      <c r="M119" s="15">
        <v>31.929362030304667</v>
      </c>
      <c r="N119" s="15">
        <v>14828.264773842575</v>
      </c>
      <c r="R119" s="15">
        <v>724</v>
      </c>
    </row>
    <row r="120" spans="2:18" s="15" customFormat="1" x14ac:dyDescent="0.25">
      <c r="B120" s="15" t="s">
        <v>87</v>
      </c>
      <c r="C120" s="15">
        <v>269</v>
      </c>
      <c r="D120" s="15" t="s">
        <v>93</v>
      </c>
      <c r="E120" s="15">
        <v>283</v>
      </c>
      <c r="F120" s="15">
        <v>59</v>
      </c>
      <c r="G120" s="15">
        <v>62</v>
      </c>
      <c r="H120" s="15">
        <v>1043508.8603612792</v>
      </c>
      <c r="I120" s="15">
        <v>1099696.1672786258</v>
      </c>
      <c r="J120" s="15">
        <v>159445.52859999999</v>
      </c>
      <c r="K120" s="15">
        <v>36.171875</v>
      </c>
      <c r="L120" s="15">
        <v>14.291979173900643</v>
      </c>
      <c r="M120" s="15">
        <v>4.4630171893473918</v>
      </c>
      <c r="N120" s="15">
        <v>2110.3462577932792</v>
      </c>
      <c r="R120" s="15">
        <v>724</v>
      </c>
    </row>
    <row r="121" spans="2:18" s="15" customFormat="1" x14ac:dyDescent="0.25">
      <c r="B121" s="15" t="s">
        <v>93</v>
      </c>
      <c r="C121" s="15">
        <v>283</v>
      </c>
      <c r="D121" s="15" t="s">
        <v>65</v>
      </c>
      <c r="E121" s="15">
        <v>1069</v>
      </c>
      <c r="F121" s="15">
        <v>48</v>
      </c>
      <c r="G121" s="15">
        <v>62</v>
      </c>
      <c r="H121" s="15">
        <v>1116633.43183903</v>
      </c>
      <c r="I121" s="15">
        <v>1194931.5845043133</v>
      </c>
      <c r="J121" s="15">
        <v>144185.261</v>
      </c>
      <c r="K121" s="15">
        <v>74.834374999999994</v>
      </c>
      <c r="L121" s="15">
        <v>9.1778543379975073</v>
      </c>
      <c r="M121" s="15">
        <v>3.7982647184849125</v>
      </c>
      <c r="N121" s="15">
        <v>2110.3462577932792</v>
      </c>
      <c r="R121" s="15">
        <v>724</v>
      </c>
    </row>
    <row r="122" spans="2:18" s="15" customFormat="1" x14ac:dyDescent="0.25">
      <c r="B122" s="15" t="s">
        <v>65</v>
      </c>
      <c r="C122" s="15">
        <v>1069</v>
      </c>
      <c r="D122" s="15" t="s">
        <v>105</v>
      </c>
      <c r="E122" s="15">
        <v>163</v>
      </c>
      <c r="F122" s="15">
        <v>48</v>
      </c>
      <c r="G122" s="15">
        <v>68</v>
      </c>
      <c r="H122" s="15">
        <v>2727553.09185242</v>
      </c>
      <c r="I122" s="15">
        <v>1328722.7041414871</v>
      </c>
      <c r="J122" s="15">
        <v>142841.86170000001</v>
      </c>
      <c r="K122" s="15">
        <v>81.878906249999986</v>
      </c>
      <c r="L122" s="15">
        <v>9.9855700222032304</v>
      </c>
      <c r="M122" s="15">
        <v>5.9196919702162409</v>
      </c>
      <c r="N122" s="15">
        <v>2892.2254104356139</v>
      </c>
      <c r="R122" s="15">
        <v>724</v>
      </c>
    </row>
    <row r="123" spans="2:18" s="15" customFormat="1" x14ac:dyDescent="0.25">
      <c r="B123" s="15" t="s">
        <v>105</v>
      </c>
      <c r="C123" s="15">
        <v>163</v>
      </c>
      <c r="D123" s="15" t="s">
        <v>57</v>
      </c>
      <c r="E123" s="15">
        <v>1069</v>
      </c>
      <c r="F123" s="15">
        <v>44</v>
      </c>
      <c r="G123" s="15">
        <v>68</v>
      </c>
      <c r="H123" s="15">
        <v>2545273.4775851262</v>
      </c>
      <c r="I123" s="15">
        <v>1328722.7041414871</v>
      </c>
      <c r="J123" s="15">
        <v>122072.6309</v>
      </c>
      <c r="K123" s="15">
        <v>81.878906249999986</v>
      </c>
      <c r="L123" s="15">
        <v>9.9855700222032304</v>
      </c>
      <c r="M123" s="15">
        <v>5.9196919702162409</v>
      </c>
      <c r="N123" s="15">
        <v>2892.2254104356139</v>
      </c>
      <c r="R123" s="15">
        <v>724</v>
      </c>
    </row>
    <row r="124" spans="2:18" s="15" customFormat="1" x14ac:dyDescent="0.25">
      <c r="B124" s="15" t="s">
        <v>57</v>
      </c>
      <c r="C124" s="15">
        <v>1069</v>
      </c>
      <c r="D124" s="15" t="s">
        <v>109</v>
      </c>
      <c r="E124" s="15">
        <v>218</v>
      </c>
      <c r="F124" s="15">
        <v>44</v>
      </c>
      <c r="G124" s="15">
        <v>70</v>
      </c>
      <c r="H124" s="15">
        <v>2055525.4460119717</v>
      </c>
      <c r="I124" s="15">
        <v>1059388.533434832</v>
      </c>
      <c r="J124" s="15">
        <v>120437.3524</v>
      </c>
      <c r="K124" s="15">
        <v>21.091406250000002</v>
      </c>
      <c r="L124" s="15">
        <v>7.5391211400153573</v>
      </c>
      <c r="M124" s="15">
        <v>8.3036952299130373</v>
      </c>
      <c r="N124" s="15">
        <v>5123.2788950523063</v>
      </c>
      <c r="R124" s="15">
        <v>724</v>
      </c>
    </row>
    <row r="125" spans="2:18" s="15" customFormat="1" x14ac:dyDescent="0.25">
      <c r="B125" s="15" t="str">
        <f>VLOOKUP(G125,NUTS_Europa!$A$2:$C$81,2,FALSE)</f>
        <v>NL11</v>
      </c>
      <c r="C125" s="15">
        <f>VLOOKUP(G125,NUTS_Europa!$A$2:$C$81,3,FALSE)</f>
        <v>218</v>
      </c>
      <c r="D125" s="15" t="str">
        <f>VLOOKUP(F125,NUTS_Europa!$A$2:$C$81,2,FALSE)</f>
        <v>BE23</v>
      </c>
      <c r="E125" s="15">
        <f>VLOOKUP(F125,NUTS_Europa!$A$2:$C$81,3,FALSE)</f>
        <v>220</v>
      </c>
      <c r="F125" s="15">
        <v>42</v>
      </c>
      <c r="G125" s="15">
        <v>70</v>
      </c>
      <c r="H125" s="15">
        <v>1792379.7313013093</v>
      </c>
      <c r="I125" s="15">
        <v>915228.05205758614</v>
      </c>
      <c r="J125" s="15">
        <v>117061.7148</v>
      </c>
      <c r="K125" s="15">
        <v>9.765625</v>
      </c>
      <c r="L125" s="15">
        <v>9.0124782385771489</v>
      </c>
      <c r="M125" s="15">
        <v>8.849410494782747</v>
      </c>
      <c r="N125" s="15">
        <v>5123.2788950523063</v>
      </c>
      <c r="R125" s="15">
        <v>724</v>
      </c>
    </row>
    <row r="126" spans="2:18" s="15" customFormat="1" x14ac:dyDescent="0.25">
      <c r="B126" s="15" t="str">
        <f>VLOOKUP(F126,NUTS_Europa!$A$2:$C$81,2,FALSE)</f>
        <v>BE23</v>
      </c>
      <c r="C126" s="15">
        <f>VLOOKUP(F126,NUTS_Europa!$A$2:$C$81,3,FALSE)</f>
        <v>220</v>
      </c>
      <c r="D126" s="15" t="str">
        <f>VLOOKUP(G126,NUTS_Europa!$A$2:$C$81,2,FALSE)</f>
        <v>ES12</v>
      </c>
      <c r="E126" s="15">
        <f>VLOOKUP(G126,NUTS_Europa!$A$2:$C$81,3,FALSE)</f>
        <v>163</v>
      </c>
      <c r="F126" s="15">
        <v>42</v>
      </c>
      <c r="G126" s="15">
        <v>52</v>
      </c>
      <c r="H126" s="15">
        <v>1436722.1017367132</v>
      </c>
      <c r="I126" s="15">
        <v>1092742.2329176005</v>
      </c>
      <c r="J126" s="15">
        <v>137713.6226</v>
      </c>
      <c r="K126" s="15">
        <v>57.03125</v>
      </c>
      <c r="L126" s="15">
        <v>11.458927120765022</v>
      </c>
      <c r="M126" s="15">
        <v>6.2277625609941527</v>
      </c>
      <c r="N126" s="15">
        <v>2892.2254104356139</v>
      </c>
      <c r="R126" s="15">
        <v>724</v>
      </c>
    </row>
    <row r="127" spans="2:18" s="15" customFormat="1" x14ac:dyDescent="0.25">
      <c r="B127" s="15" t="s">
        <v>73</v>
      </c>
      <c r="C127" s="15">
        <v>163</v>
      </c>
      <c r="D127" s="15" t="s">
        <v>51</v>
      </c>
      <c r="E127" s="15">
        <v>250</v>
      </c>
      <c r="F127" s="15">
        <v>41</v>
      </c>
      <c r="G127" s="15">
        <v>52</v>
      </c>
      <c r="H127" s="15">
        <v>1678235.70373798</v>
      </c>
      <c r="I127" s="15">
        <v>1440460.7322037485</v>
      </c>
      <c r="J127" s="15">
        <v>117923.68180000001</v>
      </c>
      <c r="K127" s="15">
        <v>61.335703124999995</v>
      </c>
      <c r="L127" s="15">
        <v>14.256617563396954</v>
      </c>
      <c r="M127" s="15">
        <v>6.8307339287471303</v>
      </c>
      <c r="N127" s="15">
        <v>2892.2254104356139</v>
      </c>
      <c r="R127" s="15">
        <v>724</v>
      </c>
    </row>
    <row r="128" spans="2:18" s="15" customFormat="1" x14ac:dyDescent="0.25">
      <c r="B128" s="15" t="s">
        <v>51</v>
      </c>
      <c r="C128" s="15">
        <v>250</v>
      </c>
      <c r="D128" s="15" t="s">
        <v>99</v>
      </c>
      <c r="E128" s="15">
        <v>282</v>
      </c>
      <c r="F128" s="15">
        <v>41</v>
      </c>
      <c r="G128" s="15">
        <v>65</v>
      </c>
      <c r="H128" s="15">
        <v>455353.45213518891</v>
      </c>
      <c r="I128" s="15">
        <v>1163566.4284693596</v>
      </c>
      <c r="J128" s="15">
        <v>119215.969</v>
      </c>
      <c r="K128" s="15">
        <v>28.359375</v>
      </c>
      <c r="L128" s="15">
        <v>13.529194508918852</v>
      </c>
      <c r="M128" s="15">
        <v>1.7954242364948392</v>
      </c>
      <c r="N128" s="15">
        <v>760.20697826459991</v>
      </c>
      <c r="R128" s="15">
        <v>724</v>
      </c>
    </row>
    <row r="129" spans="2:18" s="15" customFormat="1" x14ac:dyDescent="0.25">
      <c r="B129" s="15" t="s">
        <v>99</v>
      </c>
      <c r="C129" s="15">
        <v>282</v>
      </c>
      <c r="D129" s="15" t="s">
        <v>107</v>
      </c>
      <c r="E129" s="15">
        <v>269</v>
      </c>
      <c r="F129" s="15">
        <v>29</v>
      </c>
      <c r="G129" s="15">
        <v>65</v>
      </c>
      <c r="H129" s="15">
        <v>532076.84722712555</v>
      </c>
      <c r="I129" s="15">
        <v>1107990.5651353558</v>
      </c>
      <c r="J129" s="15">
        <v>117768.50930000001</v>
      </c>
      <c r="K129" s="15">
        <v>31.09375</v>
      </c>
      <c r="L129" s="15">
        <v>14.372271803628262</v>
      </c>
      <c r="M129" s="15">
        <v>1.7954242364948392</v>
      </c>
      <c r="N129" s="15">
        <v>760.20697826459991</v>
      </c>
      <c r="R129" s="15">
        <v>724</v>
      </c>
    </row>
    <row r="130" spans="2:18" s="15" customFormat="1" x14ac:dyDescent="0.25">
      <c r="B130" s="15" t="s">
        <v>107</v>
      </c>
      <c r="C130" s="15">
        <v>269</v>
      </c>
      <c r="D130" s="15" t="s">
        <v>95</v>
      </c>
      <c r="E130" s="15">
        <v>282</v>
      </c>
      <c r="F130" s="15">
        <v>29</v>
      </c>
      <c r="G130" s="15">
        <v>63</v>
      </c>
      <c r="H130" s="15">
        <v>391337.44872006541</v>
      </c>
      <c r="I130" s="15">
        <v>1107990.5651353558</v>
      </c>
      <c r="J130" s="15">
        <v>127001.217</v>
      </c>
      <c r="K130" s="15">
        <v>31.09375</v>
      </c>
      <c r="L130" s="15">
        <v>14.372271803628262</v>
      </c>
      <c r="M130" s="15">
        <v>1.7954242364948392</v>
      </c>
      <c r="N130" s="15">
        <v>760.20697826459991</v>
      </c>
      <c r="R130" s="15">
        <v>724</v>
      </c>
    </row>
    <row r="131" spans="2:18" s="15" customFormat="1" x14ac:dyDescent="0.25">
      <c r="B131" s="15" t="str">
        <f>VLOOKUP(G131,NUTS_Europa!$A$2:$C$81,2,FALSE)</f>
        <v>FRH0</v>
      </c>
      <c r="C131" s="15">
        <f>VLOOKUP(G131,NUTS_Europa!$A$2:$C$81,3,FALSE)</f>
        <v>282</v>
      </c>
      <c r="D131" s="15" t="str">
        <f>VLOOKUP(F131,NUTS_Europa!$A$2:$C$81,2,FALSE)</f>
        <v>FRF2</v>
      </c>
      <c r="E131" s="15">
        <f>VLOOKUP(F131,NUTS_Europa!$A$2:$C$81,3,FALSE)</f>
        <v>269</v>
      </c>
      <c r="F131" s="15">
        <v>27</v>
      </c>
      <c r="G131" s="15">
        <v>63</v>
      </c>
      <c r="H131" s="15">
        <v>387344.84167021973</v>
      </c>
      <c r="I131" s="15">
        <v>1107990.5651353558</v>
      </c>
      <c r="J131" s="15">
        <v>141734.02660000001</v>
      </c>
      <c r="K131" s="15">
        <v>31.09375</v>
      </c>
      <c r="L131" s="15">
        <v>14.372271803628262</v>
      </c>
      <c r="M131" s="15">
        <v>1.7954242364948392</v>
      </c>
      <c r="N131" s="15">
        <v>760.20697826459991</v>
      </c>
      <c r="R131" s="15">
        <v>724</v>
      </c>
    </row>
    <row r="132" spans="2:18" s="15" customFormat="1" x14ac:dyDescent="0.25">
      <c r="B132" s="15" t="str">
        <f>VLOOKUP(F132,NUTS_Europa!$A$2:$C$81,2,FALSE)</f>
        <v>FRF2</v>
      </c>
      <c r="C132" s="15">
        <f>VLOOKUP(F132,NUTS_Europa!$A$2:$C$81,3,FALSE)</f>
        <v>269</v>
      </c>
      <c r="D132" s="15" t="str">
        <f>VLOOKUP(G132,NUTS_Europa!$A$2:$C$81,2,FALSE)</f>
        <v>FRJ2</v>
      </c>
      <c r="E132" s="15">
        <f>VLOOKUP(G132,NUTS_Europa!$A$2:$C$81,3,FALSE)</f>
        <v>283</v>
      </c>
      <c r="F132" s="15">
        <v>27</v>
      </c>
      <c r="G132" s="15">
        <v>28</v>
      </c>
      <c r="H132" s="15">
        <v>1747313.5580278533</v>
      </c>
      <c r="I132" s="15">
        <v>1099696.1672786258</v>
      </c>
      <c r="J132" s="15">
        <v>176841.96369999999</v>
      </c>
      <c r="K132" s="15">
        <v>36.171875</v>
      </c>
      <c r="L132" s="15">
        <v>14.291979173900643</v>
      </c>
      <c r="M132" s="15">
        <v>4.4630171893473918</v>
      </c>
      <c r="N132" s="15">
        <v>2110.3462577932792</v>
      </c>
      <c r="R132" s="15">
        <v>724</v>
      </c>
    </row>
    <row r="133" spans="2:18" s="15" customFormat="1" x14ac:dyDescent="0.25">
      <c r="B133" s="15" t="str">
        <f>VLOOKUP(G133,NUTS_Europa!$A$2:$C$81,2,FALSE)</f>
        <v>FRJ2</v>
      </c>
      <c r="C133" s="15">
        <f>VLOOKUP(G133,NUTS_Europa!$A$2:$C$81,3,FALSE)</f>
        <v>283</v>
      </c>
      <c r="D133" s="15" t="str">
        <f>VLOOKUP(F133,NUTS_Europa!$A$2:$C$81,2,FALSE)</f>
        <v>FRJ1</v>
      </c>
      <c r="E133" s="15">
        <f>VLOOKUP(F133,NUTS_Europa!$A$2:$C$81,3,FALSE)</f>
        <v>1063</v>
      </c>
      <c r="F133" s="15">
        <v>26</v>
      </c>
      <c r="G133" s="15">
        <v>28</v>
      </c>
      <c r="H133" s="15">
        <v>2135065.5350785498</v>
      </c>
      <c r="I133" s="15">
        <v>9856385.4014576189</v>
      </c>
      <c r="J133" s="15">
        <v>142841.86170000001</v>
      </c>
      <c r="K133" s="15">
        <v>120.60445312500001</v>
      </c>
      <c r="L133" s="15">
        <v>8.4991536604255309</v>
      </c>
      <c r="M133" s="15">
        <v>3.7982647184849125</v>
      </c>
      <c r="N133" s="15">
        <v>2110.3462577932792</v>
      </c>
      <c r="R133" s="15">
        <v>724</v>
      </c>
    </row>
    <row r="134" spans="2:18" s="15" customFormat="1" x14ac:dyDescent="0.25">
      <c r="B134" s="15" t="str">
        <f>VLOOKUP(F134,NUTS_Europa!$A$2:$C$81,2,FALSE)</f>
        <v>FRJ1</v>
      </c>
      <c r="C134" s="15">
        <f>VLOOKUP(F134,NUTS_Europa!$A$2:$C$81,3,FALSE)</f>
        <v>1063</v>
      </c>
      <c r="D134" s="15" t="str">
        <f>VLOOKUP(G134,NUTS_Europa!$A$2:$C$81,2,FALSE)</f>
        <v>PT17</v>
      </c>
      <c r="E134" s="15">
        <f>VLOOKUP(G134,NUTS_Europa!$A$2:$C$81,3,FALSE)</f>
        <v>294</v>
      </c>
      <c r="F134" s="15">
        <v>26</v>
      </c>
      <c r="G134" s="15">
        <v>39</v>
      </c>
      <c r="H134" s="15">
        <v>1559773.816340517</v>
      </c>
      <c r="I134" s="15">
        <v>9500915.7293897569</v>
      </c>
      <c r="J134" s="15">
        <v>137713.6226</v>
      </c>
      <c r="K134" s="15">
        <v>63.59375</v>
      </c>
      <c r="L134" s="15">
        <v>6.3667929413666284</v>
      </c>
      <c r="M134" s="15">
        <v>5.2188721226107013</v>
      </c>
      <c r="N134" s="15">
        <v>3013.6173483101311</v>
      </c>
      <c r="R134" s="15">
        <v>724</v>
      </c>
    </row>
    <row r="135" spans="2:18" s="15" customFormat="1" x14ac:dyDescent="0.25">
      <c r="B135" s="15" t="str">
        <f>VLOOKUP(G135,NUTS_Europa!$A$2:$C$81,2,FALSE)</f>
        <v>PT17</v>
      </c>
      <c r="C135" s="15">
        <f>VLOOKUP(G135,NUTS_Europa!$A$2:$C$81,3,FALSE)</f>
        <v>294</v>
      </c>
      <c r="D135" s="15" t="str">
        <f>VLOOKUP(F135,NUTS_Europa!$A$2:$C$81,2,FALSE)</f>
        <v>ES62</v>
      </c>
      <c r="E135" s="15">
        <f>VLOOKUP(F135,NUTS_Europa!$A$2:$C$81,3,FALSE)</f>
        <v>1064</v>
      </c>
      <c r="F135" s="15">
        <v>18</v>
      </c>
      <c r="G135" s="15">
        <v>39</v>
      </c>
      <c r="H135" s="15">
        <v>1187301.5000327763</v>
      </c>
      <c r="I135" s="15">
        <v>1026355.7435478695</v>
      </c>
      <c r="J135" s="15">
        <v>191087.21979999999</v>
      </c>
      <c r="K135" s="15">
        <v>48.385156250000001</v>
      </c>
      <c r="L135" s="15">
        <v>9.3732447727766619</v>
      </c>
      <c r="M135" s="15">
        <v>5.2188721226107013</v>
      </c>
      <c r="N135" s="15">
        <v>3013.6173483101311</v>
      </c>
      <c r="R135" s="15">
        <v>724</v>
      </c>
    </row>
    <row r="136" spans="2:18" s="15" customFormat="1" x14ac:dyDescent="0.25">
      <c r="B136" s="15" t="str">
        <f>VLOOKUP(F136,NUTS_Europa!$A$2:$C$81,2,FALSE)</f>
        <v>ES62</v>
      </c>
      <c r="C136" s="15">
        <f>VLOOKUP(F136,NUTS_Europa!$A$2:$C$81,3,FALSE)</f>
        <v>1064</v>
      </c>
      <c r="D136" s="15" t="str">
        <f>VLOOKUP(G136,NUTS_Europa!$A$2:$C$81,2,FALSE)</f>
        <v>FRG0</v>
      </c>
      <c r="E136" s="15">
        <f>VLOOKUP(G136,NUTS_Europa!$A$2:$C$81,3,FALSE)</f>
        <v>282</v>
      </c>
      <c r="F136" s="15">
        <v>18</v>
      </c>
      <c r="G136" s="15">
        <v>22</v>
      </c>
      <c r="H136" s="15">
        <v>473745.13559156668</v>
      </c>
      <c r="I136" s="15">
        <v>1366839.8614213665</v>
      </c>
      <c r="J136" s="15">
        <v>135416.16140000001</v>
      </c>
      <c r="K136" s="15">
        <v>98.20460937499999</v>
      </c>
      <c r="L136" s="15">
        <v>11.585898121563186</v>
      </c>
      <c r="M136" s="15">
        <v>1.5559614159732822</v>
      </c>
      <c r="N136" s="15">
        <v>760.20697826459991</v>
      </c>
      <c r="R136" s="15">
        <v>724</v>
      </c>
    </row>
    <row r="137" spans="2:18" s="15" customFormat="1" x14ac:dyDescent="0.25">
      <c r="B137" s="15" t="str">
        <f>VLOOKUP(G137,NUTS_Europa!$A$2:$C$81,2,FALSE)</f>
        <v>FRG0</v>
      </c>
      <c r="C137" s="15">
        <f>VLOOKUP(G137,NUTS_Europa!$A$2:$C$81,3,FALSE)</f>
        <v>282</v>
      </c>
      <c r="D137" s="15" t="str">
        <f>VLOOKUP(F137,NUTS_Europa!$A$2:$C$81,2,FALSE)</f>
        <v>ES61</v>
      </c>
      <c r="E137" s="15">
        <f>VLOOKUP(F137,NUTS_Europa!$A$2:$C$81,3,FALSE)</f>
        <v>61</v>
      </c>
      <c r="F137" s="15">
        <v>17</v>
      </c>
      <c r="G137" s="15">
        <v>22</v>
      </c>
      <c r="H137" s="15">
        <v>494482.09207421273</v>
      </c>
      <c r="I137" s="15">
        <v>1202218.778033739</v>
      </c>
      <c r="J137" s="15">
        <v>115262.5922</v>
      </c>
      <c r="K137" s="15">
        <v>82.17468749999999</v>
      </c>
      <c r="L137" s="15">
        <v>9.0662138650671302</v>
      </c>
      <c r="M137" s="15">
        <v>1.4648883799207129</v>
      </c>
      <c r="N137" s="15">
        <v>760.20697826459991</v>
      </c>
      <c r="R137" s="15">
        <v>724</v>
      </c>
    </row>
    <row r="138" spans="2:18" s="15" customFormat="1" x14ac:dyDescent="0.25">
      <c r="B138" s="15" t="str">
        <f>VLOOKUP(F138,NUTS_Europa!$A$2:$C$81,2,FALSE)</f>
        <v>ES61</v>
      </c>
      <c r="C138" s="15">
        <f>VLOOKUP(F138,NUTS_Europa!$A$2:$C$81,3,FALSE)</f>
        <v>61</v>
      </c>
      <c r="D138" s="15" t="str">
        <f>VLOOKUP(G138,NUTS_Europa!$A$2:$C$81,2,FALSE)</f>
        <v>FRI1</v>
      </c>
      <c r="E138" s="15">
        <f>VLOOKUP(G138,NUTS_Europa!$A$2:$C$81,3,FALSE)</f>
        <v>283</v>
      </c>
      <c r="F138" s="15">
        <v>17</v>
      </c>
      <c r="G138" s="15">
        <v>24</v>
      </c>
      <c r="H138" s="15">
        <v>1377275.4290794001</v>
      </c>
      <c r="I138" s="15">
        <v>1146772.0770171864</v>
      </c>
      <c r="J138" s="15">
        <v>163029.68049999999</v>
      </c>
      <c r="K138" s="15">
        <v>80.150000000000006</v>
      </c>
      <c r="L138" s="15">
        <v>8.9859212353395108</v>
      </c>
      <c r="M138" s="15">
        <v>3.5454445704008259</v>
      </c>
      <c r="N138" s="15">
        <v>2110.3462577932792</v>
      </c>
      <c r="R138" s="15">
        <v>724</v>
      </c>
    </row>
    <row r="139" spans="2:18" s="15" customFormat="1" x14ac:dyDescent="0.25">
      <c r="B139" s="15" t="str">
        <f>VLOOKUP(G139,NUTS_Europa!$A$2:$C$81,2,FALSE)</f>
        <v>FRI1</v>
      </c>
      <c r="C139" s="15">
        <f>VLOOKUP(G139,NUTS_Europa!$A$2:$C$81,3,FALSE)</f>
        <v>283</v>
      </c>
      <c r="D139" s="15" t="str">
        <f>VLOOKUP(F139,NUTS_Europa!$A$2:$C$81,2,FALSE)</f>
        <v>DEA1</v>
      </c>
      <c r="E139" s="15">
        <f>VLOOKUP(F139,NUTS_Europa!$A$2:$C$81,3,FALSE)</f>
        <v>253</v>
      </c>
      <c r="F139" s="15">
        <v>9</v>
      </c>
      <c r="G139" s="15">
        <v>24</v>
      </c>
      <c r="H139" s="15">
        <v>1316034.4180125557</v>
      </c>
      <c r="I139" s="15">
        <v>1089189.6124579685</v>
      </c>
      <c r="J139" s="15">
        <v>118487.9544</v>
      </c>
      <c r="K139" s="15">
        <v>53.953125</v>
      </c>
      <c r="L139" s="15">
        <v>10.373630728854645</v>
      </c>
      <c r="M139" s="15">
        <v>4.4630171893473918</v>
      </c>
      <c r="N139" s="15">
        <v>2110.3462577932792</v>
      </c>
      <c r="R139" s="15">
        <v>724</v>
      </c>
    </row>
    <row r="140" spans="2:18" s="15" customFormat="1" x14ac:dyDescent="0.25"/>
    <row r="141" spans="2:18" s="15" customFormat="1" x14ac:dyDescent="0.25"/>
    <row r="142" spans="2:18" s="15" customFormat="1" x14ac:dyDescent="0.25"/>
    <row r="143" spans="2:18" s="15" customFormat="1" x14ac:dyDescent="0.25"/>
    <row r="144" spans="2:18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8B6C-6CEB-4D54-B6DF-6CA6B5DDAD52}">
  <dimension ref="B1:AC151"/>
  <sheetViews>
    <sheetView workbookViewId="0">
      <selection activeCell="D12" sqref="D12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19" max="19" width="9.85546875" bestFit="1" customWidth="1"/>
    <col min="21" max="21" width="9.85546875" bestFit="1" customWidth="1"/>
  </cols>
  <sheetData>
    <row r="1" spans="2:17" x14ac:dyDescent="0.25">
      <c r="M1" t="s">
        <v>152</v>
      </c>
    </row>
    <row r="3" spans="2:17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7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276426.52526139544</v>
      </c>
      <c r="I4" s="16">
        <v>563048.06265263143</v>
      </c>
      <c r="J4" s="15">
        <v>135416.16140000001</v>
      </c>
      <c r="K4" s="15">
        <v>9.828125</v>
      </c>
      <c r="L4" s="15">
        <v>11.217200100535441</v>
      </c>
      <c r="M4" s="15">
        <v>3.1211647304619974</v>
      </c>
      <c r="N4" s="15">
        <v>1522.6567976625461</v>
      </c>
    </row>
    <row r="5" spans="2:17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NL32</v>
      </c>
      <c r="E5" s="15">
        <f>VLOOKUP(G5,NUTS_Europa!$A$2:$C$81,3,FALSE)</f>
        <v>218</v>
      </c>
      <c r="F5" s="15">
        <v>1</v>
      </c>
      <c r="G5" s="15">
        <v>32</v>
      </c>
      <c r="H5" s="15">
        <v>417899.83396157337</v>
      </c>
      <c r="I5" s="15">
        <v>855560.27583495434</v>
      </c>
      <c r="J5" s="15">
        <v>198656.2873</v>
      </c>
      <c r="K5" s="15">
        <v>13.983593750000001</v>
      </c>
      <c r="L5" s="15">
        <v>10.812655057596553</v>
      </c>
      <c r="M5" s="15">
        <v>9.2976675531521842</v>
      </c>
      <c r="N5" s="15">
        <v>4803.0739633682033</v>
      </c>
      <c r="Q5" s="15" t="s">
        <v>153</v>
      </c>
    </row>
    <row r="6" spans="2:17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344400.97002264683</v>
      </c>
      <c r="I6" s="15">
        <v>563048.06265263143</v>
      </c>
      <c r="J6" s="15">
        <v>135416.16140000001</v>
      </c>
      <c r="K6" s="15">
        <v>9.828125</v>
      </c>
      <c r="L6" s="15">
        <v>11.217200100535441</v>
      </c>
      <c r="M6" s="15">
        <v>3.1211647304619974</v>
      </c>
      <c r="N6" s="15">
        <v>1522.6567976625461</v>
      </c>
      <c r="Q6" s="15" t="s">
        <v>154</v>
      </c>
    </row>
    <row r="7" spans="2:17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733708.51585219766</v>
      </c>
      <c r="I7" s="15">
        <v>1002096.8309436942</v>
      </c>
      <c r="J7" s="15">
        <v>145277.79319999999</v>
      </c>
      <c r="K7" s="15">
        <v>60.617968749999996</v>
      </c>
      <c r="L7" s="15">
        <v>12.497972135693619</v>
      </c>
      <c r="M7" s="15">
        <v>7.0584250443264835</v>
      </c>
      <c r="N7" s="15">
        <v>2988.6329176051727</v>
      </c>
      <c r="Q7" s="15" t="s">
        <v>155</v>
      </c>
    </row>
    <row r="8" spans="2:17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1795986.8796144396</v>
      </c>
      <c r="I8" s="15">
        <v>8345737.9865349662</v>
      </c>
      <c r="J8" s="15">
        <v>159445.52859999999</v>
      </c>
      <c r="K8" s="15">
        <v>86.7734375</v>
      </c>
      <c r="L8" s="15">
        <v>9.0618183030983026</v>
      </c>
      <c r="M8" s="15">
        <v>1.9044428780259928</v>
      </c>
      <c r="N8" s="15">
        <v>930.46700947662703</v>
      </c>
      <c r="Q8" s="15" t="s">
        <v>151</v>
      </c>
    </row>
    <row r="9" spans="2:17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7279206.0465827985</v>
      </c>
      <c r="J9" s="15">
        <v>114346.8514</v>
      </c>
      <c r="K9" s="15">
        <v>78.589062499999997</v>
      </c>
      <c r="L9" s="15">
        <v>7.9482334355833046</v>
      </c>
      <c r="M9" s="15">
        <v>3.1948865631353671E-2</v>
      </c>
      <c r="N9" s="15">
        <v>15.609481283570693</v>
      </c>
    </row>
    <row r="10" spans="2:17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NL12</v>
      </c>
      <c r="E10" s="15">
        <f>VLOOKUP(G10,NUTS_Europa!$A$2:$C$81,3,FALSE)</f>
        <v>218</v>
      </c>
      <c r="F10" s="15">
        <v>5</v>
      </c>
      <c r="G10" s="15">
        <v>31</v>
      </c>
      <c r="H10" s="15">
        <v>1018928.3049360353</v>
      </c>
      <c r="I10" s="15">
        <v>860649.70511182048</v>
      </c>
      <c r="J10" s="15">
        <v>120437.3524</v>
      </c>
      <c r="K10" s="15">
        <v>21.091406250000002</v>
      </c>
      <c r="L10" s="15">
        <v>7.4450972946947287</v>
      </c>
      <c r="M10" s="15">
        <v>7.7847142768386943</v>
      </c>
      <c r="N10" s="15">
        <v>4803.0739633682033</v>
      </c>
    </row>
    <row r="11" spans="2:17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PT18</v>
      </c>
      <c r="E11" s="15">
        <f>VLOOKUP(G11,NUTS_Europa!$A$2:$C$81,3,FALSE)</f>
        <v>61</v>
      </c>
      <c r="F11" s="15">
        <v>5</v>
      </c>
      <c r="G11" s="15">
        <v>80</v>
      </c>
      <c r="H11" s="15">
        <v>11166744.212579286</v>
      </c>
      <c r="I11" s="15">
        <v>1355456.0357186142</v>
      </c>
      <c r="J11" s="15">
        <v>118487.9544</v>
      </c>
      <c r="K11" s="15">
        <v>130.68593749999999</v>
      </c>
      <c r="L11" s="15">
        <v>7.6820208963825429</v>
      </c>
      <c r="M11" s="15">
        <v>28.947590531973116</v>
      </c>
      <c r="N11" s="15">
        <v>17957.973993248655</v>
      </c>
    </row>
    <row r="12" spans="2:17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ES13</v>
      </c>
      <c r="E12" s="15">
        <f>VLOOKUP(G12,NUTS_Europa!$A$2:$C$81,3,FALSE)</f>
        <v>163</v>
      </c>
      <c r="F12" s="15">
        <v>6</v>
      </c>
      <c r="G12" s="15">
        <v>13</v>
      </c>
      <c r="H12" s="15">
        <v>1586311.9655705243</v>
      </c>
      <c r="I12" s="15">
        <v>1104286.8244240871</v>
      </c>
      <c r="J12" s="15">
        <v>135416.16140000001</v>
      </c>
      <c r="K12" s="15">
        <v>81.878906249999986</v>
      </c>
      <c r="L12" s="15">
        <v>9.1304143727917939</v>
      </c>
      <c r="M12" s="15">
        <v>6.1170150225623745</v>
      </c>
      <c r="N12" s="15">
        <v>2988.6329176051727</v>
      </c>
    </row>
    <row r="13" spans="2:17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FRD1</v>
      </c>
      <c r="E13" s="15">
        <f>VLOOKUP(G13,NUTS_Europa!$A$2:$C$81,3,FALSE)</f>
        <v>268</v>
      </c>
      <c r="F13" s="15">
        <v>6</v>
      </c>
      <c r="G13" s="15">
        <v>19</v>
      </c>
      <c r="H13" s="15">
        <v>62148.208621884907</v>
      </c>
      <c r="I13" s="15">
        <v>1040704.5218987233</v>
      </c>
      <c r="J13" s="15">
        <v>114346.8514</v>
      </c>
      <c r="K13" s="15">
        <v>48.832031249999993</v>
      </c>
      <c r="L13" s="15">
        <v>12.546567647531077</v>
      </c>
      <c r="M13" s="15">
        <v>0.18307336702627403</v>
      </c>
      <c r="N13" s="15">
        <v>89.445438504472278</v>
      </c>
    </row>
    <row r="14" spans="2:17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1268032.5314351821</v>
      </c>
      <c r="I14" s="15">
        <v>860649.70511182048</v>
      </c>
      <c r="J14" s="15">
        <v>163171.4883</v>
      </c>
      <c r="K14" s="15">
        <v>21.091406250000002</v>
      </c>
      <c r="L14" s="15">
        <v>7.4450972946947287</v>
      </c>
      <c r="M14" s="15">
        <v>7.7847142768386943</v>
      </c>
      <c r="N14" s="15">
        <v>4803.0739633682033</v>
      </c>
    </row>
    <row r="15" spans="2:17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525765.00082886359</v>
      </c>
      <c r="I15" s="15">
        <v>860649.70511182048</v>
      </c>
      <c r="J15" s="15">
        <v>199058.85829999999</v>
      </c>
      <c r="K15" s="15">
        <v>21.091406250000002</v>
      </c>
      <c r="L15" s="15">
        <v>7.4450972946947287</v>
      </c>
      <c r="M15" s="15">
        <v>7.7847142768386943</v>
      </c>
      <c r="N15" s="15">
        <v>4803.0739633682033</v>
      </c>
    </row>
    <row r="16" spans="2:17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1812846.3835459503</v>
      </c>
      <c r="I16" s="15">
        <v>8345737.9865349662</v>
      </c>
      <c r="J16" s="15">
        <v>123840.01519999999</v>
      </c>
      <c r="K16" s="15">
        <v>86.7734375</v>
      </c>
      <c r="L16" s="15">
        <v>9.0618183030983026</v>
      </c>
      <c r="M16" s="15">
        <v>1.9044428780259928</v>
      </c>
      <c r="N16" s="15">
        <v>930.46700947662703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7279206.0465827985</v>
      </c>
      <c r="J17" s="15">
        <v>117061.7148</v>
      </c>
      <c r="K17" s="15">
        <v>78.589062499999997</v>
      </c>
      <c r="L17" s="15">
        <v>7.9482334355833046</v>
      </c>
      <c r="M17" s="15">
        <v>3.1948865631353671E-2</v>
      </c>
      <c r="N17" s="15">
        <v>15.609481283570693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63912.871351394118</v>
      </c>
      <c r="I18" s="15">
        <v>954583.77306228899</v>
      </c>
      <c r="J18" s="15">
        <v>117061.7148</v>
      </c>
      <c r="K18" s="15">
        <v>29.680468749999999</v>
      </c>
      <c r="L18" s="15">
        <v>15.914125410432902</v>
      </c>
      <c r="M18" s="15">
        <v>0.21124840040463549</v>
      </c>
      <c r="N18" s="15">
        <v>89.445438504472278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FRI3</v>
      </c>
      <c r="E19" s="15">
        <f>VLOOKUP(G19,NUTS_Europa!$A$2:$C$81,3,FALSE)</f>
        <v>283</v>
      </c>
      <c r="F19" s="15">
        <v>9</v>
      </c>
      <c r="G19" s="15">
        <v>25</v>
      </c>
      <c r="H19" s="15">
        <v>909391.49898660043</v>
      </c>
      <c r="I19" s="15">
        <v>886941.85950933851</v>
      </c>
      <c r="J19" s="15">
        <v>127001.217</v>
      </c>
      <c r="K19" s="15">
        <v>53.953125</v>
      </c>
      <c r="L19" s="15">
        <v>14.026127119401828</v>
      </c>
      <c r="M19" s="15">
        <v>4.1324233217410198</v>
      </c>
      <c r="N19" s="15">
        <v>1954.0243119540944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ES13</v>
      </c>
      <c r="E20" s="15">
        <f>VLOOKUP(G20,NUTS_Europa!$A$2:$C$81,3,FALSE)</f>
        <v>163</v>
      </c>
      <c r="F20" s="15">
        <v>10</v>
      </c>
      <c r="G20" s="15">
        <v>13</v>
      </c>
      <c r="H20" s="15">
        <v>1036549.0551542597</v>
      </c>
      <c r="I20" s="15">
        <v>1104286.8244240871</v>
      </c>
      <c r="J20" s="15">
        <v>163171.4883</v>
      </c>
      <c r="K20" s="15">
        <v>81.878906249999986</v>
      </c>
      <c r="L20" s="15">
        <v>9.1304143727917939</v>
      </c>
      <c r="M20" s="15">
        <v>6.1170150225623745</v>
      </c>
      <c r="N20" s="15">
        <v>2988.6329176051727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ES21</v>
      </c>
      <c r="E21" s="15">
        <f>VLOOKUP(G21,NUTS_Europa!$A$2:$C$81,3,FALSE)</f>
        <v>163</v>
      </c>
      <c r="F21" s="15">
        <v>10</v>
      </c>
      <c r="G21" s="15">
        <v>14</v>
      </c>
      <c r="H21" s="15">
        <v>860750.49422172131</v>
      </c>
      <c r="I21" s="15">
        <v>1104286.8244240871</v>
      </c>
      <c r="J21" s="15">
        <v>199058.85829999999</v>
      </c>
      <c r="K21" s="15">
        <v>81.878906249999986</v>
      </c>
      <c r="L21" s="15">
        <v>9.1304143727917939</v>
      </c>
      <c r="M21" s="15">
        <v>6.1170150225623745</v>
      </c>
      <c r="N21" s="15">
        <v>2988.6329176051727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2763121.0914852032</v>
      </c>
      <c r="I22" s="15">
        <v>8925498.7654192559</v>
      </c>
      <c r="J22" s="15">
        <v>135416.16140000001</v>
      </c>
      <c r="K22" s="15">
        <v>12.65625</v>
      </c>
      <c r="L22" s="15">
        <v>8.4156194081878084</v>
      </c>
      <c r="M22" s="15">
        <v>19.13008802856557</v>
      </c>
      <c r="N22" s="15">
        <v>11046.594705360551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2574363.8972301478</v>
      </c>
      <c r="I23" s="15">
        <v>9330454.2706869934</v>
      </c>
      <c r="J23" s="15">
        <v>192445.7181</v>
      </c>
      <c r="K23" s="15">
        <v>62.421875</v>
      </c>
      <c r="L23" s="15">
        <v>9.1228413348515502</v>
      </c>
      <c r="M23" s="15">
        <v>13.084361732842387</v>
      </c>
      <c r="N23" s="15">
        <v>7555.5136403560382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PT15</v>
      </c>
      <c r="E24" s="15">
        <f>VLOOKUP(G24,[1]NUTS_Europa!$A$2:$C$81,3,FALSE)</f>
        <v>1065</v>
      </c>
      <c r="F24" s="15">
        <v>16</v>
      </c>
      <c r="G24" s="15">
        <v>37</v>
      </c>
      <c r="H24" s="15">
        <v>2763517.5391863799</v>
      </c>
      <c r="I24" s="15">
        <v>820350.12047535996</v>
      </c>
      <c r="J24" s="15">
        <v>141512.31529999999</v>
      </c>
      <c r="K24" s="15">
        <v>45.010156249999994</v>
      </c>
      <c r="L24" s="15">
        <v>10.019727232823373</v>
      </c>
      <c r="M24" s="15">
        <v>13.084361732842387</v>
      </c>
      <c r="N24" s="15">
        <v>7555.5136403560382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FRG0</v>
      </c>
      <c r="E25" s="15">
        <f>VLOOKUP(G25,NUTS_Europa!$A$2:$C$81,3,FALSE)</f>
        <v>282</v>
      </c>
      <c r="F25" s="15">
        <v>17</v>
      </c>
      <c r="G25" s="15">
        <v>22</v>
      </c>
      <c r="H25" s="15">
        <v>457853.78895760444</v>
      </c>
      <c r="I25" s="15">
        <v>984867.28696160181</v>
      </c>
      <c r="J25" s="15">
        <v>115262.5922</v>
      </c>
      <c r="K25" s="15">
        <v>82.17468749999999</v>
      </c>
      <c r="L25" s="15">
        <v>10.223476072515883</v>
      </c>
      <c r="M25" s="15">
        <v>1.3563781295562158</v>
      </c>
      <c r="N25" s="15">
        <v>703.89535024500003</v>
      </c>
    </row>
    <row r="26" spans="2:14" s="15" customFormat="1" x14ac:dyDescent="0.25">
      <c r="B26" s="15" t="str">
        <f>VLOOKUP(F26,NUTS_Europa!$A$2:$C$81,2,FALSE)</f>
        <v>ES61</v>
      </c>
      <c r="C26" s="15">
        <f>VLOOKUP(F26,NUTS_Europa!$A$2:$C$81,3,FALSE)</f>
        <v>61</v>
      </c>
      <c r="D26" s="15" t="str">
        <f>VLOOKUP(G26,NUTS_Europa!$A$2:$C$81,2,FALSE)</f>
        <v>FRH0</v>
      </c>
      <c r="E26" s="15">
        <f>VLOOKUP(G26,NUTS_Europa!$A$2:$C$81,3,FALSE)</f>
        <v>283</v>
      </c>
      <c r="F26" s="15">
        <v>17</v>
      </c>
      <c r="G26" s="15">
        <v>23</v>
      </c>
      <c r="H26" s="15">
        <v>1439455.5973739978</v>
      </c>
      <c r="I26" s="15">
        <v>932297.3830435588</v>
      </c>
      <c r="J26" s="15">
        <v>191087.21979999999</v>
      </c>
      <c r="K26" s="15">
        <v>80.150000000000006</v>
      </c>
      <c r="L26" s="15">
        <v>10.081875090093881</v>
      </c>
      <c r="M26" s="15">
        <v>3.2828190452940738</v>
      </c>
      <c r="N26" s="15">
        <v>1954.0243119540944</v>
      </c>
    </row>
    <row r="27" spans="2:14" s="15" customFormat="1" x14ac:dyDescent="0.25">
      <c r="B27" s="15" t="str">
        <f>VLOOKUP(F27,NUTS_Europa!$A$2:$C$81,2,FALSE)</f>
        <v>ES62</v>
      </c>
      <c r="C27" s="15">
        <f>VLOOKUP(F27,NUTS_Europa!$A$2:$C$81,3,FALSE)</f>
        <v>1064</v>
      </c>
      <c r="D27" s="15" t="str">
        <f>VLOOKUP(G27,NUTS_Europa!$A$2:$C$81,2,FALSE)</f>
        <v>FRG0</v>
      </c>
      <c r="E27" s="15">
        <f>VLOOKUP(G27,NUTS_Europa!$A$2:$C$81,3,FALSE)</f>
        <v>282</v>
      </c>
      <c r="F27" s="15">
        <v>18</v>
      </c>
      <c r="G27" s="15">
        <v>22</v>
      </c>
      <c r="H27" s="15">
        <v>438652.90332552482</v>
      </c>
      <c r="I27" s="15">
        <v>1137654.466551556</v>
      </c>
      <c r="J27" s="15">
        <v>135416.16140000001</v>
      </c>
      <c r="K27" s="15">
        <v>98.20460937499999</v>
      </c>
      <c r="L27" s="15">
        <v>11.327065410607487</v>
      </c>
      <c r="M27" s="15">
        <v>1.4407050147900764</v>
      </c>
      <c r="N27" s="15">
        <v>703.89535024500003</v>
      </c>
    </row>
    <row r="28" spans="2:14" s="15" customFormat="1" x14ac:dyDescent="0.25">
      <c r="B28" s="15" t="str">
        <f>VLOOKUP(F28,NUTS_Europa!$A$2:$C$81,2,FALSE)</f>
        <v>ES62</v>
      </c>
      <c r="C28" s="15">
        <f>VLOOKUP(F28,NUTS_Europa!$A$2:$C$81,3,FALSE)</f>
        <v>1064</v>
      </c>
      <c r="D28" s="15" t="str">
        <f>VLOOKUP(G28,NUTS_Europa!$A$2:$C$81,2,FALSE)</f>
        <v>PT17</v>
      </c>
      <c r="E28" s="15">
        <f>VLOOKUP(G28,NUTS_Europa!$A$2:$C$81,3,FALSE)</f>
        <v>294</v>
      </c>
      <c r="F28" s="15">
        <v>18</v>
      </c>
      <c r="G28" s="15">
        <v>39</v>
      </c>
      <c r="H28" s="15">
        <v>1113095.1572884687</v>
      </c>
      <c r="I28" s="15">
        <v>799596.54504196846</v>
      </c>
      <c r="J28" s="15">
        <v>191087.21979999999</v>
      </c>
      <c r="K28" s="15">
        <v>48.385156250000001</v>
      </c>
      <c r="L28" s="15">
        <v>10.786141000341175</v>
      </c>
      <c r="M28" s="15">
        <v>4.8926926193771338</v>
      </c>
      <c r="N28" s="15">
        <v>2825.2662665986036</v>
      </c>
    </row>
    <row r="29" spans="2:14" s="15" customFormat="1" x14ac:dyDescent="0.25">
      <c r="B29" s="15" t="str">
        <f>VLOOKUP(F29,NUTS_Europa!$A$2:$C$81,2,FALSE)</f>
        <v>FRD2</v>
      </c>
      <c r="C29" s="15">
        <f>VLOOKUP(F29,NUTS_Europa!$A$2:$C$81,3,FALSE)</f>
        <v>269</v>
      </c>
      <c r="D29" s="15" t="str">
        <f>VLOOKUP(G29,NUTS_Europa!$A$2:$C$81,2,FALSE)</f>
        <v>FRH0</v>
      </c>
      <c r="E29" s="15">
        <f>VLOOKUP(G29,NUTS_Europa!$A$2:$C$81,3,FALSE)</f>
        <v>283</v>
      </c>
      <c r="F29" s="15">
        <v>20</v>
      </c>
      <c r="G29" s="15">
        <v>23</v>
      </c>
      <c r="H29" s="15">
        <v>934911.17349424539</v>
      </c>
      <c r="I29" s="15">
        <v>859348.83166111051</v>
      </c>
      <c r="J29" s="15">
        <v>159445.52859999999</v>
      </c>
      <c r="K29" s="15">
        <v>36.171875</v>
      </c>
      <c r="L29" s="15">
        <v>12.324743665766501</v>
      </c>
      <c r="M29" s="15">
        <v>4.1324233217410198</v>
      </c>
      <c r="N29" s="15">
        <v>1954.0243119540944</v>
      </c>
    </row>
    <row r="30" spans="2:14" s="15" customFormat="1" x14ac:dyDescent="0.25">
      <c r="B30" s="15" t="str">
        <f>VLOOKUP(F30,NUTS_Europa!$A$2:$C$81,2,FALSE)</f>
        <v>FRD2</v>
      </c>
      <c r="C30" s="15">
        <f>VLOOKUP(F30,NUTS_Europa!$A$2:$C$81,3,FALSE)</f>
        <v>269</v>
      </c>
      <c r="D30" s="15" t="str">
        <f>VLOOKUP(G30,NUTS_Europa!$A$2:$C$81,2,FALSE)</f>
        <v>FRI1</v>
      </c>
      <c r="E30" s="15">
        <f>VLOOKUP(G30,NUTS_Europa!$A$2:$C$81,3,FALSE)</f>
        <v>283</v>
      </c>
      <c r="F30" s="15">
        <v>20</v>
      </c>
      <c r="G30" s="15">
        <v>24</v>
      </c>
      <c r="H30" s="15">
        <v>770710.60251211899</v>
      </c>
      <c r="I30" s="15">
        <v>859348.83166111051</v>
      </c>
      <c r="J30" s="15">
        <v>114346.8514</v>
      </c>
      <c r="K30" s="15">
        <v>36.171875</v>
      </c>
      <c r="L30" s="15">
        <v>12.324743665766501</v>
      </c>
      <c r="M30" s="15">
        <v>4.1324233217410198</v>
      </c>
      <c r="N30" s="15">
        <v>1954.0243119540944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FRI1</v>
      </c>
      <c r="E31" s="15">
        <f>VLOOKUP(G31,NUTS_Europa!$A$2:$C$81,3,FALSE)</f>
        <v>283</v>
      </c>
      <c r="F31" s="15">
        <v>21</v>
      </c>
      <c r="G31" s="15">
        <v>24</v>
      </c>
      <c r="H31" s="15">
        <v>878110.28238546487</v>
      </c>
      <c r="I31" s="15">
        <v>735518.21763824066</v>
      </c>
      <c r="J31" s="15">
        <v>123840.01519999999</v>
      </c>
      <c r="K31" s="15">
        <v>47.030468749999997</v>
      </c>
      <c r="L31" s="15">
        <v>14.375517777207897</v>
      </c>
      <c r="M31" s="15">
        <v>3.7250481884784739</v>
      </c>
      <c r="N31" s="15">
        <v>1954.0243119540944</v>
      </c>
    </row>
    <row r="32" spans="2:14" s="15" customFormat="1" x14ac:dyDescent="0.25">
      <c r="B32" s="15" t="str">
        <f>VLOOKUP(F32,NUTS_Europa!$A$2:$C$81,2,FALSE)</f>
        <v>FRE1</v>
      </c>
      <c r="C32" s="15">
        <f>VLOOKUP(F32,NUTS_Europa!$A$2:$C$81,3,FALSE)</f>
        <v>220</v>
      </c>
      <c r="D32" s="15" t="str">
        <f>VLOOKUP(G32,NUTS_Europa!$A$2:$C$81,2,FALSE)</f>
        <v>FRI3</v>
      </c>
      <c r="E32" s="15">
        <f>VLOOKUP(G32,NUTS_Europa!$A$2:$C$81,3,FALSE)</f>
        <v>283</v>
      </c>
      <c r="F32" s="15">
        <v>21</v>
      </c>
      <c r="G32" s="15">
        <v>25</v>
      </c>
      <c r="H32" s="15">
        <v>568951.39483317989</v>
      </c>
      <c r="I32" s="15">
        <v>735518.21763824066</v>
      </c>
      <c r="J32" s="15">
        <v>117061.7148</v>
      </c>
      <c r="K32" s="15">
        <v>47.030468749999997</v>
      </c>
      <c r="L32" s="15">
        <v>14.375517777207897</v>
      </c>
      <c r="M32" s="15">
        <v>3.7250481884784739</v>
      </c>
      <c r="N32" s="15">
        <v>1954.0243119540944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26</v>
      </c>
      <c r="G33" s="15">
        <v>28</v>
      </c>
      <c r="H33" s="15">
        <v>1976912.5316531032</v>
      </c>
      <c r="I33" s="15">
        <v>9651247.8716410268</v>
      </c>
      <c r="J33" s="15">
        <v>142841.86170000001</v>
      </c>
      <c r="K33" s="15">
        <v>120.60445312500001</v>
      </c>
      <c r="L33" s="15">
        <v>10.288578530213663</v>
      </c>
      <c r="M33" s="15">
        <v>3.5169117749036292</v>
      </c>
      <c r="N33" s="15">
        <v>1954.0243119540944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1462287.9541431174</v>
      </c>
      <c r="I34" s="15">
        <v>9301168.7704200987</v>
      </c>
      <c r="J34" s="15">
        <v>137713.6226</v>
      </c>
      <c r="K34" s="15">
        <v>63.59375</v>
      </c>
      <c r="L34" s="15">
        <v>9.8892551023693525</v>
      </c>
      <c r="M34" s="15">
        <v>4.8926926193771338</v>
      </c>
      <c r="N34" s="15">
        <v>2825.2662665986036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FRJ2</v>
      </c>
      <c r="E35" s="15">
        <f>VLOOKUP(G35,NUTS_Europa!$A$2:$C$81,3,FALSE)</f>
        <v>283</v>
      </c>
      <c r="F35" s="15">
        <v>27</v>
      </c>
      <c r="G35" s="15">
        <v>28</v>
      </c>
      <c r="H35" s="15">
        <v>1617882.9234230276</v>
      </c>
      <c r="I35" s="15">
        <v>859348.83166111051</v>
      </c>
      <c r="J35" s="15">
        <v>176841.96369999999</v>
      </c>
      <c r="K35" s="15">
        <v>36.171875</v>
      </c>
      <c r="L35" s="15">
        <v>12.324743665766501</v>
      </c>
      <c r="M35" s="15">
        <v>4.1324233217410198</v>
      </c>
      <c r="N35" s="15">
        <v>1954.0243119540944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FRG0</v>
      </c>
      <c r="E36" s="15">
        <f>VLOOKUP(G36,NUTS_Europa!$A$2:$C$81,3,FALSE)</f>
        <v>283</v>
      </c>
      <c r="F36" s="15">
        <v>27</v>
      </c>
      <c r="G36" s="15">
        <v>62</v>
      </c>
      <c r="H36" s="15">
        <v>1161200.0853789884</v>
      </c>
      <c r="I36" s="15">
        <v>859348.83166111051</v>
      </c>
      <c r="J36" s="15">
        <v>141512.31529999999</v>
      </c>
      <c r="K36" s="15">
        <v>36.171875</v>
      </c>
      <c r="L36" s="15">
        <v>12.324743665766501</v>
      </c>
      <c r="M36" s="15">
        <v>4.1324233217410198</v>
      </c>
      <c r="N36" s="15">
        <v>1954.0243119540944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FRH0</v>
      </c>
      <c r="E37" s="15">
        <f>VLOOKUP(G37,[1]NUTS_Europa!$A$2:$C$81,3,FALSE)</f>
        <v>282</v>
      </c>
      <c r="F37" s="15">
        <v>29</v>
      </c>
      <c r="G37" s="15">
        <v>63</v>
      </c>
      <c r="H37" s="15">
        <v>362349.48955561616</v>
      </c>
      <c r="I37" s="15">
        <v>863698.92543077748</v>
      </c>
      <c r="J37" s="15">
        <v>127001.217</v>
      </c>
      <c r="K37" s="15">
        <v>31.09375</v>
      </c>
      <c r="L37" s="15">
        <v>12.466344648188503</v>
      </c>
      <c r="M37" s="15">
        <v>1.6624298486063329</v>
      </c>
      <c r="N37" s="15">
        <v>703.89535024500003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FRI3</v>
      </c>
      <c r="E38" s="15">
        <f>VLOOKUP(G38,[1]NUTS_Europa!$A$2:$C$81,3,FALSE)</f>
        <v>282</v>
      </c>
      <c r="F38" s="15">
        <v>29</v>
      </c>
      <c r="G38" s="15">
        <v>65</v>
      </c>
      <c r="H38" s="15">
        <v>492663.74743252376</v>
      </c>
      <c r="I38" s="15">
        <v>863698.92543077748</v>
      </c>
      <c r="J38" s="15">
        <v>117768.50930000001</v>
      </c>
      <c r="K38" s="15">
        <v>31.09375</v>
      </c>
      <c r="L38" s="15">
        <v>12.466344648188503</v>
      </c>
      <c r="M38" s="15">
        <v>1.6624298486063329</v>
      </c>
      <c r="N38" s="15">
        <v>703.89535024500003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ES62</v>
      </c>
      <c r="E39" s="15">
        <f>VLOOKUP(G39,[1]NUTS_Europa!$A$2:$C$81,3,FALSE)</f>
        <v>462</v>
      </c>
      <c r="F39" s="15">
        <v>30</v>
      </c>
      <c r="G39" s="15">
        <v>58</v>
      </c>
      <c r="H39" s="15">
        <v>2332433.1777040577</v>
      </c>
      <c r="I39" s="15">
        <v>7111437.305590759</v>
      </c>
      <c r="J39" s="15">
        <v>135416.16140000001</v>
      </c>
      <c r="K39" s="15">
        <v>133.59687499999998</v>
      </c>
      <c r="L39" s="15">
        <v>7.2553322226227071</v>
      </c>
      <c r="M39" s="15">
        <v>1.9335061543113279</v>
      </c>
      <c r="N39" s="15">
        <v>944.66665814177304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FRD2</v>
      </c>
      <c r="E40" s="15">
        <f>VLOOKUP(G40,[1]NUTS_Europa!$A$2:$C$81,3,FALSE)</f>
        <v>271</v>
      </c>
      <c r="F40" s="15">
        <v>30</v>
      </c>
      <c r="G40" s="15">
        <v>60</v>
      </c>
      <c r="H40" s="15">
        <v>650302.05757533654</v>
      </c>
      <c r="I40" s="15">
        <v>7923518.0955608012</v>
      </c>
      <c r="J40" s="15">
        <v>199597.76430000001</v>
      </c>
      <c r="K40" s="15">
        <v>218.515625</v>
      </c>
      <c r="L40" s="15">
        <v>7.5130434289795751</v>
      </c>
      <c r="M40" s="15">
        <v>0.70756595439567471</v>
      </c>
      <c r="N40" s="15">
        <v>299.59302385500001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2708566.365057013</v>
      </c>
      <c r="I41" s="15">
        <v>1437138.2551650417</v>
      </c>
      <c r="J41" s="15">
        <v>114346.8514</v>
      </c>
      <c r="K41" s="15">
        <v>91.074999999999989</v>
      </c>
      <c r="L41" s="15">
        <v>13.221765934995023</v>
      </c>
      <c r="M41" s="15">
        <v>15.464324898846128</v>
      </c>
      <c r="N41" s="15">
        <v>7555.5136403560382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2172865.3369284901</v>
      </c>
      <c r="I42" s="15">
        <v>1437138.2551650417</v>
      </c>
      <c r="J42" s="15">
        <v>137713.6226</v>
      </c>
      <c r="K42" s="15">
        <v>91.074999999999989</v>
      </c>
      <c r="L42" s="15">
        <v>13.221765934995023</v>
      </c>
      <c r="M42" s="15">
        <v>15.464324898846128</v>
      </c>
      <c r="N42" s="15">
        <v>7555.5136403560382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PT11</v>
      </c>
      <c r="E43" s="15">
        <f>VLOOKUP(G43,[1]NUTS_Europa!$A$2:$C$81,3,FALSE)</f>
        <v>111</v>
      </c>
      <c r="F43" s="15">
        <v>34</v>
      </c>
      <c r="G43" s="15">
        <v>36</v>
      </c>
      <c r="H43" s="15">
        <v>1251396.4979444314</v>
      </c>
      <c r="I43" s="15">
        <v>1282026.8033628191</v>
      </c>
      <c r="J43" s="15">
        <v>176841.96369999999</v>
      </c>
      <c r="K43" s="15">
        <v>75.298437500000006</v>
      </c>
      <c r="L43" s="15">
        <v>14.02909568282355</v>
      </c>
      <c r="M43" s="15">
        <v>6.1681521619052893</v>
      </c>
      <c r="N43" s="15">
        <v>3013.6173483101311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PT16</v>
      </c>
      <c r="E44" s="15">
        <f>VLOOKUP(G44,[1]NUTS_Europa!$A$2:$C$81,3,FALSE)</f>
        <v>111</v>
      </c>
      <c r="F44" s="15">
        <v>34</v>
      </c>
      <c r="G44" s="15">
        <v>38</v>
      </c>
      <c r="H44" s="15">
        <v>1152474.5084861512</v>
      </c>
      <c r="I44" s="15">
        <v>1282026.8033628191</v>
      </c>
      <c r="J44" s="15">
        <v>199058.85829999999</v>
      </c>
      <c r="K44" s="15">
        <v>75.298437500000006</v>
      </c>
      <c r="L44" s="15">
        <v>14.02909568282355</v>
      </c>
      <c r="M44" s="15">
        <v>6.1681521619052893</v>
      </c>
      <c r="N44" s="15">
        <v>3013.6173483101311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1014176.106055305</v>
      </c>
      <c r="I45" s="15">
        <v>1081799.4810822934</v>
      </c>
      <c r="J45" s="15">
        <v>163029.68049999999</v>
      </c>
      <c r="K45" s="15">
        <v>75.3828125</v>
      </c>
      <c r="L45" s="15">
        <v>13.667719671868241</v>
      </c>
      <c r="M45" s="15">
        <v>6.1681521619052893</v>
      </c>
      <c r="N45" s="15">
        <v>3013.6173483101311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35</v>
      </c>
      <c r="G46" s="15">
        <v>38</v>
      </c>
      <c r="H46" s="15">
        <v>915254.11659702496</v>
      </c>
      <c r="I46" s="15">
        <v>1081799.4810822934</v>
      </c>
      <c r="J46" s="15">
        <v>122072.6309</v>
      </c>
      <c r="K46" s="15">
        <v>75.3828125</v>
      </c>
      <c r="L46" s="15">
        <v>13.667719671868241</v>
      </c>
      <c r="M46" s="15">
        <v>6.1681521619052893</v>
      </c>
      <c r="N46" s="15">
        <v>3013.6173483101311</v>
      </c>
    </row>
    <row r="47" spans="2:14" s="15" customFormat="1" x14ac:dyDescent="0.25">
      <c r="B47" s="15" t="str">
        <f>VLOOKUP(F47,NUTS_Europa!$A$2:$C$81,2,FALSE)</f>
        <v>BE21</v>
      </c>
      <c r="C47" s="15">
        <f>VLOOKUP(F47,NUTS_Europa!$A$2:$C$81,3,FALSE)</f>
        <v>250</v>
      </c>
      <c r="D47" s="15" t="str">
        <f>VLOOKUP(G47,NUTS_Europa!$A$2:$C$81,2,FALSE)</f>
        <v>ES12</v>
      </c>
      <c r="E47" s="15">
        <f>VLOOKUP(G47,NUTS_Europa!$A$2:$C$81,3,FALSE)</f>
        <v>163</v>
      </c>
      <c r="F47" s="15">
        <v>41</v>
      </c>
      <c r="G47" s="15">
        <v>52</v>
      </c>
      <c r="H47" s="15">
        <v>1734176.8900841577</v>
      </c>
      <c r="I47" s="15">
        <v>1196073.3830475654</v>
      </c>
      <c r="J47" s="15">
        <v>117923.68180000001</v>
      </c>
      <c r="K47" s="15">
        <v>61.335703124999995</v>
      </c>
      <c r="L47" s="15">
        <v>12.859348146648928</v>
      </c>
      <c r="M47" s="15">
        <v>7.0584250443264835</v>
      </c>
      <c r="N47" s="15">
        <v>2988.6329176051727</v>
      </c>
    </row>
    <row r="48" spans="2:14" s="15" customFormat="1" x14ac:dyDescent="0.25">
      <c r="B48" s="15" t="str">
        <f>VLOOKUP(F48,NUTS_Europa!$A$2:$C$81,2,FALSE)</f>
        <v>BE21</v>
      </c>
      <c r="C48" s="15">
        <f>VLOOKUP(F48,NUTS_Europa!$A$2:$C$81,3,FALSE)</f>
        <v>250</v>
      </c>
      <c r="D48" s="15" t="str">
        <f>VLOOKUP(G48,NUTS_Europa!$A$2:$C$81,2,FALSE)</f>
        <v>FRJ2</v>
      </c>
      <c r="E48" s="15">
        <f>VLOOKUP(G48,NUTS_Europa!$A$2:$C$81,3,FALSE)</f>
        <v>163</v>
      </c>
      <c r="F48" s="15">
        <v>41</v>
      </c>
      <c r="G48" s="15">
        <v>68</v>
      </c>
      <c r="H48" s="15">
        <v>2726967.8703505024</v>
      </c>
      <c r="I48" s="15">
        <v>1196073.3830475654</v>
      </c>
      <c r="J48" s="15">
        <v>123840.01519999999</v>
      </c>
      <c r="K48" s="15">
        <v>61.335703124999995</v>
      </c>
      <c r="L48" s="15">
        <v>12.859348146648928</v>
      </c>
      <c r="M48" s="15">
        <v>7.0584250443264835</v>
      </c>
      <c r="N48" s="15">
        <v>2988.6329176051727</v>
      </c>
    </row>
    <row r="49" spans="2:14" s="15" customFormat="1" x14ac:dyDescent="0.25">
      <c r="B49" s="15" t="str">
        <f>VLOOKUP(F49,NUTS_Europa!$A$2:$C$81,2,FALSE)</f>
        <v>BE23</v>
      </c>
      <c r="C49" s="15">
        <f>VLOOKUP(F49,NUTS_Europa!$A$2:$C$81,3,FALSE)</f>
        <v>220</v>
      </c>
      <c r="D49" s="15" t="str">
        <f>VLOOKUP(G49,NUTS_Europa!$A$2:$C$81,2,FALSE)</f>
        <v>FRJ2</v>
      </c>
      <c r="E49" s="15">
        <f>VLOOKUP(G49,NUTS_Europa!$A$2:$C$81,3,FALSE)</f>
        <v>163</v>
      </c>
      <c r="F49" s="15">
        <v>42</v>
      </c>
      <c r="G49" s="15">
        <v>68</v>
      </c>
      <c r="H49" s="15">
        <v>2477403.8154929429</v>
      </c>
      <c r="I49" s="15">
        <v>873358.55996612541</v>
      </c>
      <c r="J49" s="15">
        <v>156784.57750000001</v>
      </c>
      <c r="K49" s="15">
        <v>57.03125</v>
      </c>
      <c r="L49" s="15">
        <v>12.847362793499688</v>
      </c>
      <c r="M49" s="15">
        <v>6.4353546323392852</v>
      </c>
      <c r="N49" s="15">
        <v>2988.6329176051727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NL11</v>
      </c>
      <c r="E50" s="15">
        <f>VLOOKUP(G50,NUTS_Europa!$A$2:$C$81,3,FALSE)</f>
        <v>218</v>
      </c>
      <c r="F50" s="15">
        <v>42</v>
      </c>
      <c r="G50" s="15">
        <v>70</v>
      </c>
      <c r="H50" s="15">
        <v>1680355.997834922</v>
      </c>
      <c r="I50" s="15">
        <v>722155.65652456181</v>
      </c>
      <c r="J50" s="15">
        <v>117061.7148</v>
      </c>
      <c r="K50" s="15">
        <v>9.765625</v>
      </c>
      <c r="L50" s="15">
        <v>11.16204571540262</v>
      </c>
      <c r="M50" s="15">
        <v>8.2963223375748694</v>
      </c>
      <c r="N50" s="15">
        <v>4803.0739633682033</v>
      </c>
    </row>
    <row r="51" spans="2:14" s="15" customFormat="1" x14ac:dyDescent="0.25">
      <c r="B51" s="15" t="str">
        <f>VLOOKUP(F51,NUTS_Europa!$A$2:$C$81,2,FALSE)</f>
        <v>BE25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43</v>
      </c>
      <c r="G51" s="15">
        <v>59</v>
      </c>
      <c r="H51" s="15">
        <v>3433598.7295415062</v>
      </c>
      <c r="I51" s="15">
        <v>723124.63433894527</v>
      </c>
      <c r="J51" s="15">
        <v>199058.85829999999</v>
      </c>
      <c r="K51" s="15">
        <v>14.139843750000001</v>
      </c>
      <c r="L51" s="15">
        <v>13.641837892763055</v>
      </c>
      <c r="M51" s="15">
        <v>29.564224161483537</v>
      </c>
      <c r="N51" s="15">
        <v>13729.874818157425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PT18</v>
      </c>
      <c r="E52" s="15">
        <f>VLOOKUP(G52,NUTS_Europa!$A$2:$C$81,3,FALSE)</f>
        <v>61</v>
      </c>
      <c r="F52" s="15">
        <v>43</v>
      </c>
      <c r="G52" s="15">
        <v>80</v>
      </c>
      <c r="H52" s="15">
        <v>11970100.637800986</v>
      </c>
      <c r="I52" s="15">
        <v>1122973.9854194168</v>
      </c>
      <c r="J52" s="15">
        <v>117768.50930000001</v>
      </c>
      <c r="K52" s="15">
        <v>105.75546875000001</v>
      </c>
      <c r="L52" s="15">
        <v>11.398969317090435</v>
      </c>
      <c r="M52" s="15">
        <v>30.860416426287227</v>
      </c>
      <c r="N52" s="15">
        <v>17957.973993248655</v>
      </c>
    </row>
    <row r="53" spans="2:14" s="15" customFormat="1" x14ac:dyDescent="0.25">
      <c r="B53" s="15" t="str">
        <f>VLOOKUP(F53,NUTS_Europa!$A$2:$C$81,2,FALSE)</f>
        <v>DE50</v>
      </c>
      <c r="C53" s="15">
        <f>VLOOKUP(F53,NUTS_Europa!$A$2:$C$81,3,FALSE)</f>
        <v>1069</v>
      </c>
      <c r="D53" s="15" t="str">
        <f>VLOOKUP(G53,NUTS_Europa!$A$2:$C$81,2,FALSE)</f>
        <v>ES12</v>
      </c>
      <c r="E53" s="15">
        <f>VLOOKUP(G53,NUTS_Europa!$A$2:$C$81,3,FALSE)</f>
        <v>163</v>
      </c>
      <c r="F53" s="15">
        <v>44</v>
      </c>
      <c r="G53" s="15">
        <v>52</v>
      </c>
      <c r="H53" s="15">
        <v>1637324.9408411267</v>
      </c>
      <c r="I53" s="15">
        <v>1104286.8244240871</v>
      </c>
      <c r="J53" s="15">
        <v>120125.8052</v>
      </c>
      <c r="K53" s="15">
        <v>81.878906249999986</v>
      </c>
      <c r="L53" s="15">
        <v>9.1304143727917939</v>
      </c>
      <c r="M53" s="15">
        <v>6.1170150225623745</v>
      </c>
      <c r="N53" s="15">
        <v>2988.6329176051727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NL11</v>
      </c>
      <c r="E54" s="15">
        <f>VLOOKUP(G54,NUTS_Europa!$A$2:$C$81,3,FALSE)</f>
        <v>218</v>
      </c>
      <c r="F54" s="15">
        <v>44</v>
      </c>
      <c r="G54" s="15">
        <v>70</v>
      </c>
      <c r="H54" s="15">
        <v>1927055.1053379884</v>
      </c>
      <c r="I54" s="15">
        <v>860649.70511182048</v>
      </c>
      <c r="J54" s="15">
        <v>120437.3524</v>
      </c>
      <c r="K54" s="15">
        <v>21.091406250000002</v>
      </c>
      <c r="L54" s="15">
        <v>7.4450972946947287</v>
      </c>
      <c r="M54" s="15">
        <v>7.7847142768386943</v>
      </c>
      <c r="N54" s="15">
        <v>4803.0739633682033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ES61</v>
      </c>
      <c r="E55" s="15">
        <f>VLOOKUP(G55,[1]NUTS_Europa!$A$2:$C$81,3,FALSE)</f>
        <v>297</v>
      </c>
      <c r="F55" s="15">
        <v>45</v>
      </c>
      <c r="G55" s="15">
        <v>57</v>
      </c>
      <c r="H55" s="15">
        <v>1943107.1118764456</v>
      </c>
      <c r="I55" s="15">
        <v>7546629.0489362907</v>
      </c>
      <c r="J55" s="15">
        <v>159445.52859999999</v>
      </c>
      <c r="K55" s="15">
        <v>122.08046875000001</v>
      </c>
      <c r="L55" s="15">
        <v>7.9574846147665959</v>
      </c>
      <c r="M55" s="15">
        <v>1.7882896906797858</v>
      </c>
      <c r="N55" s="15">
        <v>873.71723235376157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ES62</v>
      </c>
      <c r="E56" s="15">
        <f>VLOOKUP(G56,[1]NUTS_Europa!$A$2:$C$81,3,FALSE)</f>
        <v>462</v>
      </c>
      <c r="F56" s="15">
        <v>45</v>
      </c>
      <c r="G56" s="15">
        <v>58</v>
      </c>
      <c r="H56" s="15">
        <v>2323750.7464490766</v>
      </c>
      <c r="I56" s="15">
        <v>7111437.305590759</v>
      </c>
      <c r="J56" s="15">
        <v>114346.8514</v>
      </c>
      <c r="K56" s="15">
        <v>133.59687499999998</v>
      </c>
      <c r="L56" s="15">
        <v>7.2553322226227071</v>
      </c>
      <c r="M56" s="15">
        <v>1.9335061543113279</v>
      </c>
      <c r="N56" s="15">
        <v>944.66665814177304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ES11</v>
      </c>
      <c r="E57" s="15">
        <f>VLOOKUP(G57,[1]NUTS_Europa!$A$2:$C$81,3,FALSE)</f>
        <v>285</v>
      </c>
      <c r="F57" s="15">
        <v>46</v>
      </c>
      <c r="G57" s="15">
        <v>51</v>
      </c>
      <c r="H57" s="15">
        <v>37151.401480135915</v>
      </c>
      <c r="I57" s="15">
        <v>7279206.0465827985</v>
      </c>
      <c r="J57" s="15">
        <v>127001.217</v>
      </c>
      <c r="K57" s="15">
        <v>78.589062499999997</v>
      </c>
      <c r="L57" s="15">
        <v>7.9482334355833046</v>
      </c>
      <c r="M57" s="15">
        <v>3.1948865631353671E-2</v>
      </c>
      <c r="N57" s="15">
        <v>15.609481283570693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ES13</v>
      </c>
      <c r="E58" s="15">
        <f>VLOOKUP(G58,[1]NUTS_Europa!$A$2:$C$81,3,FALSE)</f>
        <v>285</v>
      </c>
      <c r="F58" s="15">
        <v>46</v>
      </c>
      <c r="G58" s="15">
        <v>53</v>
      </c>
      <c r="H58" s="15">
        <v>43894.338376568929</v>
      </c>
      <c r="I58" s="15">
        <v>7279206.0465827985</v>
      </c>
      <c r="J58" s="15">
        <v>117768.50930000001</v>
      </c>
      <c r="K58" s="15">
        <v>78.589062499999997</v>
      </c>
      <c r="L58" s="15">
        <v>7.9482334355833046</v>
      </c>
      <c r="M58" s="15">
        <v>3.1948865631353671E-2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ES61</v>
      </c>
      <c r="E59" s="15">
        <f>VLOOKUP(G59,[1]NUTS_Europa!$A$2:$C$81,3,FALSE)</f>
        <v>297</v>
      </c>
      <c r="F59" s="15">
        <v>47</v>
      </c>
      <c r="G59" s="15">
        <v>57</v>
      </c>
      <c r="H59" s="15">
        <v>1960314.9727676532</v>
      </c>
      <c r="I59" s="15">
        <v>7546629.0489362907</v>
      </c>
      <c r="J59" s="15">
        <v>127001.217</v>
      </c>
      <c r="K59" s="15">
        <v>122.08046875000001</v>
      </c>
      <c r="L59" s="15">
        <v>7.9574846147665959</v>
      </c>
      <c r="M59" s="15">
        <v>1.7882896906797858</v>
      </c>
      <c r="N59" s="15">
        <v>873.71723235376157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FRD2</v>
      </c>
      <c r="E60" s="15">
        <f>VLOOKUP(G60,[1]NUTS_Europa!$A$2:$C$81,3,FALSE)</f>
        <v>271</v>
      </c>
      <c r="F60" s="15">
        <v>47</v>
      </c>
      <c r="G60" s="15">
        <v>60</v>
      </c>
      <c r="H60" s="15">
        <v>653448.98269790935</v>
      </c>
      <c r="I60" s="15">
        <v>7923518.0955608012</v>
      </c>
      <c r="J60" s="15">
        <v>126450.71709999999</v>
      </c>
      <c r="K60" s="15">
        <v>218.515625</v>
      </c>
      <c r="L60" s="15">
        <v>7.5130434289795751</v>
      </c>
      <c r="M60" s="15">
        <v>0.70756595439567471</v>
      </c>
      <c r="N60" s="15">
        <v>299.59302385500001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FRE1</v>
      </c>
      <c r="E61" s="15">
        <f>VLOOKUP(G61,[1]NUTS_Europa!$A$2:$C$81,3,FALSE)</f>
        <v>235</v>
      </c>
      <c r="F61" s="15">
        <v>48</v>
      </c>
      <c r="G61" s="15">
        <v>61</v>
      </c>
      <c r="H61" s="15">
        <v>561639.0676608223</v>
      </c>
      <c r="I61" s="15">
        <v>669360.67126850982</v>
      </c>
      <c r="J61" s="15">
        <v>507158.32770000002</v>
      </c>
      <c r="K61" s="15">
        <v>31.848437499999999</v>
      </c>
      <c r="L61" s="15">
        <v>7.8496423376336173</v>
      </c>
      <c r="M61" s="15">
        <v>2.6415326014766136</v>
      </c>
      <c r="N61" s="15">
        <v>1522.6567976625461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FRF2</v>
      </c>
      <c r="E62" s="15">
        <f>VLOOKUP(G62,[1]NUTS_Europa!$A$2:$C$81,3,FALSE)</f>
        <v>235</v>
      </c>
      <c r="F62" s="15">
        <v>48</v>
      </c>
      <c r="G62" s="15">
        <v>67</v>
      </c>
      <c r="H62" s="15">
        <v>1058252.3640930236</v>
      </c>
      <c r="I62" s="15">
        <v>669360.67126850982</v>
      </c>
      <c r="J62" s="15">
        <v>126450.71709999999</v>
      </c>
      <c r="K62" s="15">
        <v>31.848437499999999</v>
      </c>
      <c r="L62" s="15">
        <v>7.8496423376336173</v>
      </c>
      <c r="M62" s="15">
        <v>2.6415326014766136</v>
      </c>
      <c r="N62" s="15">
        <v>1522.6567976625461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ES11</v>
      </c>
      <c r="E63" s="15">
        <f>VLOOKUP(G63,[1]NUTS_Europa!$A$2:$C$81,3,FALSE)</f>
        <v>285</v>
      </c>
      <c r="F63" s="15">
        <v>49</v>
      </c>
      <c r="G63" s="15">
        <v>51</v>
      </c>
      <c r="H63" s="15">
        <v>35942.181793541546</v>
      </c>
      <c r="I63" s="15">
        <v>7279206.0465827985</v>
      </c>
      <c r="J63" s="15">
        <v>176841.96369999999</v>
      </c>
      <c r="K63" s="15">
        <v>78.589062499999997</v>
      </c>
      <c r="L63" s="15">
        <v>7.9482334355833046</v>
      </c>
      <c r="M63" s="15">
        <v>3.1948865631353671E-2</v>
      </c>
      <c r="N63" s="15">
        <v>15.609481283570693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ES13</v>
      </c>
      <c r="E64" s="15">
        <f>VLOOKUP(G64,[1]NUTS_Europa!$A$2:$C$81,3,FALSE)</f>
        <v>285</v>
      </c>
      <c r="F64" s="15">
        <v>49</v>
      </c>
      <c r="G64" s="15">
        <v>53</v>
      </c>
      <c r="H64" s="15">
        <v>42685.118689974559</v>
      </c>
      <c r="I64" s="15">
        <v>7279206.0465827985</v>
      </c>
      <c r="J64" s="15">
        <v>199058.85829999999</v>
      </c>
      <c r="K64" s="15">
        <v>78.589062499999997</v>
      </c>
      <c r="L64" s="15">
        <v>7.9482334355833046</v>
      </c>
      <c r="M64" s="15">
        <v>3.1948865631353671E-2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FRE1</v>
      </c>
      <c r="E65" s="15">
        <f>VLOOKUP(G65,[1]NUTS_Europa!$A$2:$C$81,3,FALSE)</f>
        <v>235</v>
      </c>
      <c r="F65" s="15">
        <v>50</v>
      </c>
      <c r="G65" s="15">
        <v>61</v>
      </c>
      <c r="H65" s="15">
        <v>2989765.6100078207</v>
      </c>
      <c r="I65" s="15">
        <v>6839248.0525202658</v>
      </c>
      <c r="J65" s="15">
        <v>163171.4883</v>
      </c>
      <c r="K65" s="15">
        <v>27.883593749999999</v>
      </c>
      <c r="L65" s="15">
        <v>7.8552864575325447</v>
      </c>
      <c r="M65" s="15">
        <v>3.1211647304619974</v>
      </c>
      <c r="N65" s="15">
        <v>1522.6567976625461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FRF2</v>
      </c>
      <c r="E66" s="15">
        <f>VLOOKUP(G66,[1]NUTS_Europa!$A$2:$C$81,3,FALSE)</f>
        <v>235</v>
      </c>
      <c r="F66" s="15">
        <v>50</v>
      </c>
      <c r="G66" s="15">
        <v>67</v>
      </c>
      <c r="H66" s="15">
        <v>3486378.9064400219</v>
      </c>
      <c r="I66" s="15">
        <v>6839248.0525202658</v>
      </c>
      <c r="J66" s="15">
        <v>142392.87169999999</v>
      </c>
      <c r="K66" s="15">
        <v>27.883593749999999</v>
      </c>
      <c r="L66" s="15">
        <v>7.8552864575325447</v>
      </c>
      <c r="M66" s="15">
        <v>3.1211647304619974</v>
      </c>
      <c r="N66" s="15">
        <v>1522.6567976625461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FRI1</v>
      </c>
      <c r="E67" s="15">
        <f>VLOOKUP(G67,[1]NUTS_Europa!$A$2:$C$81,3,FALSE)</f>
        <v>275</v>
      </c>
      <c r="F67" s="15">
        <v>54</v>
      </c>
      <c r="G67" s="15">
        <v>64</v>
      </c>
      <c r="H67" s="15">
        <v>232328.29794519008</v>
      </c>
      <c r="I67" s="15">
        <v>9686916.4256974775</v>
      </c>
      <c r="J67" s="15">
        <v>137713.6226</v>
      </c>
      <c r="K67" s="15">
        <v>123.90625</v>
      </c>
      <c r="L67" s="15">
        <v>12.130201478826404</v>
      </c>
      <c r="M67" s="15">
        <v>0.36614673329096281</v>
      </c>
      <c r="N67" s="15">
        <v>178.89087663685152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FRI2</v>
      </c>
      <c r="E68" s="15">
        <f>VLOOKUP(G68,[1]NUTS_Europa!$A$2:$C$81,3,FALSE)</f>
        <v>275</v>
      </c>
      <c r="F68" s="15">
        <v>54</v>
      </c>
      <c r="G68" s="15">
        <v>69</v>
      </c>
      <c r="H68" s="15">
        <v>201323.64676999752</v>
      </c>
      <c r="I68" s="15">
        <v>9686916.4256974775</v>
      </c>
      <c r="J68" s="15">
        <v>199058.85829999999</v>
      </c>
      <c r="K68" s="15">
        <v>123.90625</v>
      </c>
      <c r="L68" s="15">
        <v>12.130201478826404</v>
      </c>
      <c r="M68" s="15">
        <v>0.36614673329096281</v>
      </c>
      <c r="N68" s="15">
        <v>178.89087663685152</v>
      </c>
    </row>
    <row r="69" spans="2:14" s="15" customFormat="1" x14ac:dyDescent="0.25">
      <c r="B69" s="15" t="str">
        <f>VLOOKUP(F69,[1]NUTS_Europa!$A$2:$C$81,2,FALSE)</f>
        <v>ES51</v>
      </c>
      <c r="C69" s="15">
        <f>VLOOKUP(F69,[1]NUTS_Europa!$A$2:$C$81,3,FALSE)</f>
        <v>1064</v>
      </c>
      <c r="D69" s="15" t="str">
        <f>VLOOKUP(G69,[1]NUTS_Europa!$A$2:$C$81,2,FALSE)</f>
        <v>FRH0</v>
      </c>
      <c r="E69" s="15">
        <f>VLOOKUP(G69,[1]NUTS_Europa!$A$2:$C$81,3,FALSE)</f>
        <v>282</v>
      </c>
      <c r="F69" s="15">
        <v>55</v>
      </c>
      <c r="G69" s="15">
        <v>63</v>
      </c>
      <c r="H69" s="15">
        <v>494105.7790178259</v>
      </c>
      <c r="I69" s="15">
        <v>1137654.466551556</v>
      </c>
      <c r="J69" s="15">
        <v>127001.217</v>
      </c>
      <c r="K69" s="15">
        <v>98.20460937499999</v>
      </c>
      <c r="L69" s="15">
        <v>11.327065410607487</v>
      </c>
      <c r="M69" s="15">
        <v>1.4407050147900764</v>
      </c>
      <c r="N69" s="15">
        <v>703.89535024500003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FRI3</v>
      </c>
      <c r="E70" s="15">
        <f>VLOOKUP(G70,[1]NUTS_Europa!$A$2:$C$81,3,FALSE)</f>
        <v>282</v>
      </c>
      <c r="F70" s="15">
        <v>55</v>
      </c>
      <c r="G70" s="15">
        <v>65</v>
      </c>
      <c r="H70" s="15">
        <v>624420.03689473355</v>
      </c>
      <c r="I70" s="15">
        <v>1137654.466551556</v>
      </c>
      <c r="J70" s="15">
        <v>117768.50930000001</v>
      </c>
      <c r="K70" s="15">
        <v>98.20460937499999</v>
      </c>
      <c r="L70" s="15">
        <v>11.327065410607487</v>
      </c>
      <c r="M70" s="15">
        <v>1.4407050147900764</v>
      </c>
      <c r="N70" s="15">
        <v>703.89535024500003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FRI1</v>
      </c>
      <c r="E71" s="15">
        <f>VLOOKUP(G71,[1]NUTS_Europa!$A$2:$C$81,3,FALSE)</f>
        <v>275</v>
      </c>
      <c r="F71" s="15">
        <v>56</v>
      </c>
      <c r="G71" s="15">
        <v>64</v>
      </c>
      <c r="H71" s="15">
        <v>175016.67001528866</v>
      </c>
      <c r="I71" s="15">
        <v>9686916.4256974775</v>
      </c>
      <c r="J71" s="15">
        <v>142392.87169999999</v>
      </c>
      <c r="K71" s="15">
        <v>123.90625</v>
      </c>
      <c r="L71" s="15">
        <v>12.130201478826404</v>
      </c>
      <c r="M71" s="15">
        <v>0.36614673329096281</v>
      </c>
      <c r="N71" s="15">
        <v>178.89087663685152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FRI2</v>
      </c>
      <c r="E72" s="15">
        <f>VLOOKUP(G72,[1]NUTS_Europa!$A$2:$C$81,3,FALSE)</f>
        <v>275</v>
      </c>
      <c r="F72" s="15">
        <v>56</v>
      </c>
      <c r="G72" s="15">
        <v>69</v>
      </c>
      <c r="H72" s="15">
        <v>144012.01884009611</v>
      </c>
      <c r="I72" s="15">
        <v>9686916.4256974775</v>
      </c>
      <c r="J72" s="15">
        <v>192445.7181</v>
      </c>
      <c r="K72" s="15">
        <v>123.90625</v>
      </c>
      <c r="L72" s="15">
        <v>12.130201478826404</v>
      </c>
      <c r="M72" s="15">
        <v>0.36614673329096281</v>
      </c>
      <c r="N72" s="15">
        <v>178.89087663685152</v>
      </c>
    </row>
    <row r="73" spans="2:14" s="15" customFormat="1" x14ac:dyDescent="0.25">
      <c r="B73" s="15" t="str">
        <f>VLOOKUP(F73,NUTS_Europa!$A$2:$C$81,2,FALSE)</f>
        <v>FRD1</v>
      </c>
      <c r="C73" s="15">
        <f>VLOOKUP(F73,NUTS_Europa!$A$2:$C$81,3,FALSE)</f>
        <v>269</v>
      </c>
      <c r="D73" s="15" t="str">
        <f>VLOOKUP(G73,NUTS_Europa!$A$2:$C$81,2,FALSE)</f>
        <v>FRG0</v>
      </c>
      <c r="E73" s="15">
        <f>VLOOKUP(G73,NUTS_Europa!$A$2:$C$81,3,FALSE)</f>
        <v>283</v>
      </c>
      <c r="F73" s="15">
        <v>59</v>
      </c>
      <c r="G73" s="15">
        <v>62</v>
      </c>
      <c r="H73" s="15">
        <v>966211.90733771317</v>
      </c>
      <c r="I73" s="15">
        <v>859348.83166111051</v>
      </c>
      <c r="J73" s="15">
        <v>159445.52859999999</v>
      </c>
      <c r="K73" s="15">
        <v>36.171875</v>
      </c>
      <c r="L73" s="15">
        <v>12.324743665766501</v>
      </c>
      <c r="M73" s="15">
        <v>4.1324233217410198</v>
      </c>
      <c r="N73" s="15">
        <v>1954.0243119540944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PT11</v>
      </c>
      <c r="E74" s="15">
        <f>VLOOKUP(G74,NUTS_Europa!$A$2:$C$81,3,FALSE)</f>
        <v>288</v>
      </c>
      <c r="F74" s="15">
        <v>66</v>
      </c>
      <c r="G74" s="15">
        <v>76</v>
      </c>
      <c r="H74" s="15">
        <v>774112.76415854366</v>
      </c>
      <c r="I74" s="15">
        <v>1041713.3466297472</v>
      </c>
      <c r="J74" s="15">
        <v>123614.25509999999</v>
      </c>
      <c r="K74" s="15">
        <v>71.25</v>
      </c>
      <c r="L74" s="15">
        <v>9.5830692548848582</v>
      </c>
      <c r="M74" s="15">
        <v>1.6113486801798125</v>
      </c>
      <c r="N74" s="15">
        <v>930.46700947662703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811588.11814980663</v>
      </c>
      <c r="I75" s="15">
        <v>627796.67976253573</v>
      </c>
      <c r="J75" s="15">
        <v>192445.7181</v>
      </c>
      <c r="K75" s="15">
        <v>36.171875</v>
      </c>
      <c r="L75" s="15">
        <v>8.4787355665531514</v>
      </c>
      <c r="M75" s="15">
        <v>1.5130714951360749</v>
      </c>
      <c r="N75" s="15">
        <v>873.71723235376157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PT11</v>
      </c>
      <c r="E76" s="15">
        <f>VLOOKUP(G76,NUTS_Europa!$A$2:$C$81,3,FALSE)</f>
        <v>288</v>
      </c>
      <c r="F76" s="15">
        <v>71</v>
      </c>
      <c r="G76" s="15">
        <v>76</v>
      </c>
      <c r="H76" s="15">
        <v>654439.93934151705</v>
      </c>
      <c r="I76" s="15">
        <v>1336032.0195181547</v>
      </c>
      <c r="J76" s="15">
        <v>142841.86170000001</v>
      </c>
      <c r="K76" s="15">
        <v>71.079687500000006</v>
      </c>
      <c r="L76" s="15">
        <v>12.78510795705651</v>
      </c>
      <c r="M76" s="15">
        <v>1.9044428780259928</v>
      </c>
      <c r="N76" s="15">
        <v>930.46700947662703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PT16</v>
      </c>
      <c r="E77" s="15">
        <f>VLOOKUP(G77,NUTS_Europa!$A$2:$C$81,3,FALSE)</f>
        <v>294</v>
      </c>
      <c r="F77" s="15">
        <v>71</v>
      </c>
      <c r="G77" s="15">
        <v>78</v>
      </c>
      <c r="H77" s="15">
        <v>2216128.2216144339</v>
      </c>
      <c r="I77" s="15">
        <v>1361731.0611823599</v>
      </c>
      <c r="J77" s="15">
        <v>135416.16140000001</v>
      </c>
      <c r="K77" s="15">
        <v>87.321093750000003</v>
      </c>
      <c r="L77" s="15">
        <v>13.988179702512827</v>
      </c>
      <c r="M77" s="15">
        <v>5.782642657021527</v>
      </c>
      <c r="N77" s="15">
        <v>2825.2662665986036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2430914.2415192355</v>
      </c>
      <c r="I78" s="15">
        <v>855560.27583495434</v>
      </c>
      <c r="J78" s="15">
        <v>120125.8052</v>
      </c>
      <c r="K78" s="15">
        <v>13.983593750000001</v>
      </c>
      <c r="L78" s="15">
        <v>10.812655057596553</v>
      </c>
      <c r="M78" s="15">
        <v>9.2976675531521842</v>
      </c>
      <c r="N78" s="15">
        <v>4803.0739633682033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2084060.2552546007</v>
      </c>
      <c r="I79" s="15">
        <v>855560.27583495434</v>
      </c>
      <c r="J79" s="15">
        <v>159445.52859999999</v>
      </c>
      <c r="K79" s="15">
        <v>13.983593750000001</v>
      </c>
      <c r="L79" s="15">
        <v>10.812655057596553</v>
      </c>
      <c r="M79" s="15">
        <v>9.2976675531521842</v>
      </c>
      <c r="N79" s="15">
        <v>4803.0739633682033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2558842.5485015335</v>
      </c>
      <c r="I80" s="15">
        <v>722155.65652456181</v>
      </c>
      <c r="J80" s="15">
        <v>145277.79319999999</v>
      </c>
      <c r="K80" s="15">
        <v>9.765625</v>
      </c>
      <c r="L80" s="15">
        <v>11.16204571540262</v>
      </c>
      <c r="M80" s="15">
        <v>8.2963223375748694</v>
      </c>
      <c r="N80" s="15">
        <v>4803.0739633682033</v>
      </c>
    </row>
    <row r="81" spans="2:14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2211988.5622368986</v>
      </c>
      <c r="I81" s="15">
        <v>722155.65652456181</v>
      </c>
      <c r="J81" s="15">
        <v>176841.96369999999</v>
      </c>
      <c r="K81" s="15">
        <v>9.765625</v>
      </c>
      <c r="L81" s="15">
        <v>11.16204571540262</v>
      </c>
      <c r="M81" s="15">
        <v>8.2963223375748694</v>
      </c>
      <c r="N81" s="15">
        <v>4803.0739633682033</v>
      </c>
    </row>
    <row r="82" spans="2:14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2360488.3169278544</v>
      </c>
      <c r="I82" s="15">
        <v>590024.99968746945</v>
      </c>
      <c r="J82" s="15">
        <v>127001.217</v>
      </c>
      <c r="K82" s="15">
        <v>24.039062499999996</v>
      </c>
      <c r="L82" s="15">
        <v>9.6825516622495709</v>
      </c>
      <c r="M82" s="15">
        <v>4.5542248284823179</v>
      </c>
      <c r="N82" s="15">
        <v>2825.2662665986036</v>
      </c>
    </row>
    <row r="83" spans="2:14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742598.91854124854</v>
      </c>
      <c r="I83" s="15">
        <v>377511.58056204824</v>
      </c>
      <c r="J83" s="15">
        <v>113696.3812</v>
      </c>
      <c r="K83" s="15">
        <v>5.859375</v>
      </c>
      <c r="L83" s="15">
        <v>7.3751462284615465</v>
      </c>
      <c r="M83" s="15">
        <v>1.4083998947996081</v>
      </c>
      <c r="N83" s="15">
        <v>873.71723235376157</v>
      </c>
    </row>
    <row r="84" spans="2:14" s="15" customFormat="1" x14ac:dyDescent="0.25">
      <c r="N84" s="15">
        <f>SUM(N4:N83)</f>
        <v>229802.73311515679</v>
      </c>
    </row>
    <row r="85" spans="2:14" s="15" customFormat="1" x14ac:dyDescent="0.25">
      <c r="B85" s="15" t="s">
        <v>159</v>
      </c>
    </row>
    <row r="86" spans="2:14" s="15" customFormat="1" x14ac:dyDescent="0.25">
      <c r="B86" s="15" t="str">
        <f>B3</f>
        <v>nodo inicial</v>
      </c>
      <c r="C86" s="15" t="str">
        <f t="shared" ref="C86:N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tr">
        <f t="shared" si="0"/>
        <v>flow</v>
      </c>
      <c r="K86" s="15" t="str">
        <f t="shared" si="0"/>
        <v>TiempoNav</v>
      </c>
      <c r="L86" s="15" t="str">
        <f t="shared" si="0"/>
        <v>TiempoPort</v>
      </c>
      <c r="M86" s="15" t="str">
        <f t="shared" si="0"/>
        <v>TiempoCD</v>
      </c>
      <c r="N86" s="15" t="str">
        <f t="shared" si="0"/>
        <v>offer</v>
      </c>
    </row>
    <row r="87" spans="2:14" s="15" customFormat="1" x14ac:dyDescent="0.25">
      <c r="B87" s="15" t="str">
        <f>VLOOKUP(F87,NUTS_Europa!$A$2:$C$81,2,FALSE)</f>
        <v>FRJ1</v>
      </c>
      <c r="C87" s="15">
        <f>VLOOKUP(F87,NUTS_Europa!$A$2:$C$81,3,FALSE)</f>
        <v>1064</v>
      </c>
      <c r="D87" s="15" t="str">
        <f>VLOOKUP(G87,NUTS_Europa!$A$2:$C$81,2,FALSE)</f>
        <v>PT11</v>
      </c>
      <c r="E87" s="15">
        <f>VLOOKUP(G87,NUTS_Europa!$A$2:$C$81,3,FALSE)</f>
        <v>288</v>
      </c>
      <c r="F87" s="15">
        <v>66</v>
      </c>
      <c r="G87" s="15">
        <v>76</v>
      </c>
      <c r="H87" s="15">
        <v>774112.76415854366</v>
      </c>
      <c r="I87" s="15">
        <v>1041713.3466297472</v>
      </c>
      <c r="J87" s="15">
        <v>123614.25509999999</v>
      </c>
      <c r="K87" s="15">
        <v>71.25</v>
      </c>
      <c r="L87" s="15">
        <v>9.5830692548848582</v>
      </c>
      <c r="M87" s="15">
        <v>1.6113486801798125</v>
      </c>
      <c r="N87" s="15">
        <v>930.46700947662703</v>
      </c>
    </row>
    <row r="88" spans="2:14" s="15" customFormat="1" x14ac:dyDescent="0.25">
      <c r="B88" s="15" t="s">
        <v>121</v>
      </c>
      <c r="C88" s="15">
        <v>288</v>
      </c>
      <c r="D88" s="15" t="s">
        <v>111</v>
      </c>
      <c r="E88" s="15">
        <v>250</v>
      </c>
      <c r="F88" s="15">
        <v>71</v>
      </c>
      <c r="G88" s="15">
        <v>76</v>
      </c>
      <c r="H88" s="15">
        <v>654439.93934151705</v>
      </c>
      <c r="I88" s="15">
        <v>1336032.0195181547</v>
      </c>
      <c r="J88" s="15">
        <v>142841.86170000001</v>
      </c>
      <c r="K88" s="15">
        <v>71.079687500000006</v>
      </c>
      <c r="L88" s="15">
        <v>12.78510795705651</v>
      </c>
      <c r="M88" s="15">
        <v>1.9044428780259928</v>
      </c>
      <c r="N88" s="15">
        <v>930.46700947662703</v>
      </c>
    </row>
    <row r="89" spans="2:14" s="15" customFormat="1" x14ac:dyDescent="0.25">
      <c r="B89" s="15" t="s">
        <v>111</v>
      </c>
      <c r="C89" s="15">
        <v>250</v>
      </c>
      <c r="D89" s="15" t="s">
        <v>125</v>
      </c>
      <c r="E89" s="15">
        <v>294</v>
      </c>
      <c r="F89" s="15">
        <v>71</v>
      </c>
      <c r="G89" s="15">
        <v>78</v>
      </c>
      <c r="H89" s="15">
        <v>2216128.2216144339</v>
      </c>
      <c r="I89" s="15">
        <v>1361731.0611823599</v>
      </c>
      <c r="J89" s="15">
        <v>135416.16140000001</v>
      </c>
      <c r="K89" s="15">
        <v>87.321093750000003</v>
      </c>
      <c r="L89" s="15">
        <v>13.988179702512827</v>
      </c>
      <c r="M89" s="15">
        <v>5.782642657021527</v>
      </c>
      <c r="N89" s="15">
        <v>2825.2662665986036</v>
      </c>
    </row>
    <row r="90" spans="2:14" s="15" customFormat="1" x14ac:dyDescent="0.25">
      <c r="B90" s="15" t="s">
        <v>125</v>
      </c>
      <c r="C90" s="15">
        <v>294</v>
      </c>
      <c r="D90" s="15" t="s">
        <v>123</v>
      </c>
      <c r="E90" s="15">
        <v>61</v>
      </c>
      <c r="F90" s="15">
        <v>77</v>
      </c>
      <c r="G90" s="15">
        <v>78</v>
      </c>
      <c r="H90" s="15">
        <v>2360488.3169278544</v>
      </c>
      <c r="I90" s="15">
        <v>590024.99968746945</v>
      </c>
      <c r="J90" s="15">
        <v>127001.217</v>
      </c>
      <c r="K90" s="15">
        <v>24.039062499999996</v>
      </c>
      <c r="L90" s="15">
        <v>9.6825516622495709</v>
      </c>
      <c r="M90" s="15">
        <v>4.5542248284823179</v>
      </c>
      <c r="N90" s="15">
        <v>2825.2662665986036</v>
      </c>
    </row>
    <row r="91" spans="2:14" s="15" customFormat="1" x14ac:dyDescent="0.25">
      <c r="B91" s="15" t="s">
        <v>123</v>
      </c>
      <c r="C91" s="15">
        <v>61</v>
      </c>
      <c r="D91" s="15" t="s">
        <v>127</v>
      </c>
      <c r="E91" s="15">
        <v>297</v>
      </c>
      <c r="F91" s="15">
        <v>77</v>
      </c>
      <c r="G91" s="15">
        <v>79</v>
      </c>
      <c r="H91" s="15">
        <v>742598.91854124854</v>
      </c>
      <c r="I91" s="15">
        <v>377511.58056204824</v>
      </c>
      <c r="J91" s="15">
        <v>113696.3812</v>
      </c>
      <c r="K91" s="15">
        <v>5.859375</v>
      </c>
      <c r="L91" s="15">
        <v>7.3751462284615465</v>
      </c>
      <c r="M91" s="15">
        <v>1.4083998947996081</v>
      </c>
      <c r="N91" s="15">
        <v>873.71723235376157</v>
      </c>
    </row>
    <row r="92" spans="2:14" s="15" customFormat="1" x14ac:dyDescent="0.25">
      <c r="B92" s="15" t="str">
        <f>VLOOKUP(G92,NUTS_Europa!$A$2:$C$81,2,FALSE)</f>
        <v>PT17</v>
      </c>
      <c r="C92" s="15">
        <f>VLOOKUP(G92,NUTS_Europa!$A$2:$C$81,3,FALSE)</f>
        <v>297</v>
      </c>
      <c r="D92" s="15" t="str">
        <f>VLOOKUP(F92,NUTS_Europa!$A$2:$C$81,2,FALSE)</f>
        <v>FRJ1</v>
      </c>
      <c r="E92" s="15">
        <f>VLOOKUP(F92,NUTS_Europa!$A$2:$C$81,3,FALSE)</f>
        <v>1064</v>
      </c>
      <c r="F92" s="15">
        <v>66</v>
      </c>
      <c r="G92" s="15">
        <v>79</v>
      </c>
      <c r="H92" s="15">
        <v>811588.11814980663</v>
      </c>
      <c r="I92" s="15">
        <v>627796.67976253573</v>
      </c>
      <c r="J92" s="15">
        <v>192445.7181</v>
      </c>
      <c r="K92" s="15">
        <v>36.171875</v>
      </c>
      <c r="L92" s="15">
        <v>8.4787355665531514</v>
      </c>
      <c r="M92" s="15">
        <v>1.5130714951360749</v>
      </c>
      <c r="N92" s="15">
        <v>873.71723235376157</v>
      </c>
    </row>
    <row r="93" spans="2:14" s="15" customFormat="1" x14ac:dyDescent="0.25"/>
    <row r="94" spans="2:14" s="15" customFormat="1" x14ac:dyDescent="0.25">
      <c r="B94" s="15" t="s">
        <v>160</v>
      </c>
    </row>
    <row r="95" spans="2:14" s="15" customFormat="1" x14ac:dyDescent="0.25">
      <c r="B95" s="15" t="str">
        <f>B86</f>
        <v>nodo inicial</v>
      </c>
      <c r="C95" s="15" t="str">
        <f t="shared" ref="C95:N95" si="1">C86</f>
        <v>puerto O</v>
      </c>
      <c r="D95" s="15" t="str">
        <f t="shared" si="1"/>
        <v>nodo final</v>
      </c>
      <c r="E95" s="15" t="str">
        <f t="shared" si="1"/>
        <v>puerto D</v>
      </c>
      <c r="F95" s="15" t="str">
        <f t="shared" si="1"/>
        <v>Var1</v>
      </c>
      <c r="G95" s="15" t="str">
        <f t="shared" si="1"/>
        <v>Var2</v>
      </c>
      <c r="H95" s="15" t="str">
        <f t="shared" si="1"/>
        <v>Coste variable</v>
      </c>
      <c r="I95" s="15" t="str">
        <f t="shared" si="1"/>
        <v>Coste fijo</v>
      </c>
      <c r="J95" s="15" t="str">
        <f t="shared" si="1"/>
        <v>flow</v>
      </c>
      <c r="K95" s="15" t="str">
        <f t="shared" si="1"/>
        <v>TiempoNav</v>
      </c>
      <c r="L95" s="15" t="str">
        <f t="shared" si="1"/>
        <v>TiempoPort</v>
      </c>
      <c r="M95" s="15" t="str">
        <f t="shared" si="1"/>
        <v>TiempoCD</v>
      </c>
      <c r="N95" s="15" t="str">
        <f t="shared" si="1"/>
        <v>offer</v>
      </c>
    </row>
    <row r="96" spans="2:14" s="15" customFormat="1" x14ac:dyDescent="0.25">
      <c r="B96" s="15" t="str">
        <f>VLOOKUP(F96,NUTS_Europa!$A$2:$C$81,2,FALSE)</f>
        <v>BE21</v>
      </c>
      <c r="C96" s="15">
        <f>VLOOKUP(F96,NUTS_Europa!$A$2:$C$81,3,FALSE)</f>
        <v>253</v>
      </c>
      <c r="D96" s="15" t="str">
        <f>VLOOKUP(G96,NUTS_Europa!$A$2:$C$81,2,FALSE)</f>
        <v>BE25</v>
      </c>
      <c r="E96" s="15">
        <f>VLOOKUP(G96,NUTS_Europa!$A$2:$C$81,3,FALSE)</f>
        <v>235</v>
      </c>
      <c r="F96" s="15">
        <v>1</v>
      </c>
      <c r="G96" s="15">
        <v>3</v>
      </c>
      <c r="H96" s="16">
        <v>276426.52526139544</v>
      </c>
      <c r="I96" s="16">
        <v>563048.06265263143</v>
      </c>
      <c r="J96" s="15">
        <v>135416.16140000001</v>
      </c>
      <c r="K96" s="15">
        <v>9.828125</v>
      </c>
      <c r="L96" s="15">
        <v>11.217200100535441</v>
      </c>
      <c r="M96" s="15">
        <v>3.1211647304619974</v>
      </c>
      <c r="N96" s="15">
        <v>1522.6567976625461</v>
      </c>
    </row>
    <row r="97" spans="2:14" s="15" customFormat="1" x14ac:dyDescent="0.25">
      <c r="B97" s="15" t="str">
        <f>VLOOKUP(G97,NUTS_Europa!$A$2:$C$81,2,FALSE)</f>
        <v>BE25</v>
      </c>
      <c r="C97" s="15">
        <f>VLOOKUP(G97,NUTS_Europa!$A$2:$C$81,3,FALSE)</f>
        <v>235</v>
      </c>
      <c r="D97" s="15" t="str">
        <f>VLOOKUP(F97,NUTS_Europa!$A$2:$C$81,2,FALSE)</f>
        <v>BE23</v>
      </c>
      <c r="E97" s="15">
        <f>VLOOKUP(F97,NUTS_Europa!$A$2:$C$81,3,FALSE)</f>
        <v>253</v>
      </c>
      <c r="F97" s="15">
        <v>2</v>
      </c>
      <c r="G97" s="15">
        <v>3</v>
      </c>
      <c r="H97" s="15">
        <v>344400.97002264683</v>
      </c>
      <c r="I97" s="15">
        <v>563048.06265263143</v>
      </c>
      <c r="J97" s="15">
        <v>135416.16140000001</v>
      </c>
      <c r="K97" s="15">
        <v>9.828125</v>
      </c>
      <c r="L97" s="15">
        <v>11.217200100535441</v>
      </c>
      <c r="M97" s="15">
        <v>3.1211647304619974</v>
      </c>
      <c r="N97" s="15">
        <v>1522.6567976625461</v>
      </c>
    </row>
    <row r="98" spans="2:14" s="15" customFormat="1" x14ac:dyDescent="0.25">
      <c r="B98" s="15" t="str">
        <f>VLOOKUP(F98,NUTS_Europa!$A$2:$C$81,2,FALSE)</f>
        <v>BE23</v>
      </c>
      <c r="C98" s="15">
        <f>VLOOKUP(F98,NUTS_Europa!$A$2:$C$81,3,FALSE)</f>
        <v>253</v>
      </c>
      <c r="D98" s="15" t="str">
        <f>VLOOKUP(G98,NUTS_Europa!$A$2:$C$81,2,FALSE)</f>
        <v>ES21</v>
      </c>
      <c r="E98" s="15">
        <f>VLOOKUP(G98,NUTS_Europa!$A$2:$C$81,3,FALSE)</f>
        <v>163</v>
      </c>
      <c r="F98" s="15">
        <v>2</v>
      </c>
      <c r="G98" s="15">
        <v>14</v>
      </c>
      <c r="H98" s="15">
        <v>733708.51585219766</v>
      </c>
      <c r="I98" s="15">
        <v>1002096.8309436942</v>
      </c>
      <c r="J98" s="15">
        <v>145277.79319999999</v>
      </c>
      <c r="K98" s="15">
        <v>60.617968749999996</v>
      </c>
      <c r="L98" s="15">
        <v>12.497972135693619</v>
      </c>
      <c r="M98" s="15">
        <v>7.0584250443264835</v>
      </c>
      <c r="N98" s="15">
        <v>2988.6329176051727</v>
      </c>
    </row>
    <row r="99" spans="2:14" s="15" customFormat="1" x14ac:dyDescent="0.25">
      <c r="B99" s="15" t="str">
        <f>VLOOKUP(G99,NUTS_Europa!$A$2:$C$81,2,FALSE)</f>
        <v>ES21</v>
      </c>
      <c r="C99" s="15">
        <f>VLOOKUP(G99,NUTS_Europa!$A$2:$C$81,3,FALSE)</f>
        <v>163</v>
      </c>
      <c r="D99" s="15" t="str">
        <f>VLOOKUP(F99,NUTS_Europa!$A$2:$C$81,2,FALSE)</f>
        <v>DEF0</v>
      </c>
      <c r="E99" s="15">
        <f>VLOOKUP(F99,NUTS_Europa!$A$2:$C$81,3,FALSE)</f>
        <v>1069</v>
      </c>
      <c r="F99" s="15">
        <v>10</v>
      </c>
      <c r="G99" s="15">
        <v>14</v>
      </c>
      <c r="H99" s="15">
        <v>860750.49422172131</v>
      </c>
      <c r="I99" s="15">
        <v>1104286.8244240871</v>
      </c>
      <c r="J99" s="15">
        <v>199058.85829999999</v>
      </c>
      <c r="K99" s="15">
        <v>81.878906249999986</v>
      </c>
      <c r="L99" s="15">
        <v>9.1304143727917939</v>
      </c>
      <c r="M99" s="15">
        <v>6.1170150225623745</v>
      </c>
      <c r="N99" s="15">
        <v>2988.6329176051727</v>
      </c>
    </row>
    <row r="100" spans="2:14" s="15" customFormat="1" x14ac:dyDescent="0.25">
      <c r="B100" s="15" t="str">
        <f>VLOOKUP(F100,NUTS_Europa!$A$2:$C$81,2,FALSE)</f>
        <v>DEF0</v>
      </c>
      <c r="C100" s="15">
        <f>VLOOKUP(F100,NUTS_Europa!$A$2:$C$81,3,FALSE)</f>
        <v>1069</v>
      </c>
      <c r="D100" s="15" t="str">
        <f>VLOOKUP(G100,NUTS_Europa!$A$2:$C$81,2,FALSE)</f>
        <v>ES13</v>
      </c>
      <c r="E100" s="15">
        <f>VLOOKUP(G100,NUTS_Europa!$A$2:$C$81,3,FALSE)</f>
        <v>163</v>
      </c>
      <c r="F100" s="15">
        <v>10</v>
      </c>
      <c r="G100" s="15">
        <v>13</v>
      </c>
      <c r="H100" s="15">
        <v>1036549.0551542597</v>
      </c>
      <c r="I100" s="15">
        <v>1104286.8244240871</v>
      </c>
      <c r="J100" s="15">
        <v>163171.4883</v>
      </c>
      <c r="K100" s="15">
        <v>81.878906249999986</v>
      </c>
      <c r="L100" s="15">
        <v>9.1304143727917939</v>
      </c>
      <c r="M100" s="15">
        <v>6.1170150225623745</v>
      </c>
      <c r="N100" s="15">
        <v>2988.6329176051727</v>
      </c>
    </row>
    <row r="101" spans="2:14" s="15" customFormat="1" x14ac:dyDescent="0.25">
      <c r="B101" s="15" t="str">
        <f>VLOOKUP(G101,NUTS_Europa!$A$2:$C$81,2,FALSE)</f>
        <v>ES13</v>
      </c>
      <c r="C101" s="15">
        <f>VLOOKUP(G101,NUTS_Europa!$A$2:$C$81,3,FALSE)</f>
        <v>163</v>
      </c>
      <c r="D101" s="15" t="str">
        <f>VLOOKUP(F101,NUTS_Europa!$A$2:$C$81,2,FALSE)</f>
        <v>DE80</v>
      </c>
      <c r="E101" s="15">
        <f>VLOOKUP(F101,NUTS_Europa!$A$2:$C$81,3,FALSE)</f>
        <v>1069</v>
      </c>
      <c r="F101" s="15">
        <v>6</v>
      </c>
      <c r="G101" s="15">
        <v>13</v>
      </c>
      <c r="H101" s="15">
        <v>1586311.9655705243</v>
      </c>
      <c r="I101" s="15">
        <v>1104286.8244240871</v>
      </c>
      <c r="J101" s="15">
        <v>135416.16140000001</v>
      </c>
      <c r="K101" s="15">
        <v>81.878906249999986</v>
      </c>
      <c r="L101" s="15">
        <v>9.1304143727917939</v>
      </c>
      <c r="M101" s="15">
        <v>6.1170150225623745</v>
      </c>
      <c r="N101" s="15">
        <v>2988.6329176051727</v>
      </c>
    </row>
    <row r="102" spans="2:14" s="15" customFormat="1" x14ac:dyDescent="0.25">
      <c r="B102" s="15" t="str">
        <f>VLOOKUP(F102,NUTS_Europa!$A$2:$C$81,2,FALSE)</f>
        <v>DE80</v>
      </c>
      <c r="C102" s="15">
        <f>VLOOKUP(F102,NUTS_Europa!$A$2:$C$81,3,FALSE)</f>
        <v>1069</v>
      </c>
      <c r="D102" s="15" t="str">
        <f>VLOOKUP(G102,NUTS_Europa!$A$2:$C$81,2,FALSE)</f>
        <v>FRD1</v>
      </c>
      <c r="E102" s="15">
        <f>VLOOKUP(G102,NUTS_Europa!$A$2:$C$81,3,FALSE)</f>
        <v>268</v>
      </c>
      <c r="F102" s="15">
        <v>6</v>
      </c>
      <c r="G102" s="15">
        <v>19</v>
      </c>
      <c r="H102" s="15">
        <v>62148.208621884907</v>
      </c>
      <c r="I102" s="15">
        <v>1040704.5218987233</v>
      </c>
      <c r="J102" s="15">
        <v>114346.8514</v>
      </c>
      <c r="K102" s="15">
        <v>48.832031249999993</v>
      </c>
      <c r="L102" s="15">
        <v>12.546567647531077</v>
      </c>
      <c r="M102" s="15">
        <v>0.18307336702627403</v>
      </c>
      <c r="N102" s="15">
        <v>89.445438504472278</v>
      </c>
    </row>
    <row r="103" spans="2:14" s="15" customFormat="1" x14ac:dyDescent="0.25">
      <c r="B103" s="15" t="str">
        <f>VLOOKUP(G103,NUTS_Europa!$A$2:$C$81,2,FALSE)</f>
        <v>FRD1</v>
      </c>
      <c r="C103" s="15">
        <f>VLOOKUP(G103,NUTS_Europa!$A$2:$C$81,3,FALSE)</f>
        <v>268</v>
      </c>
      <c r="D103" s="15" t="str">
        <f>VLOOKUP(F103,NUTS_Europa!$A$2:$C$81,2,FALSE)</f>
        <v>DEA1</v>
      </c>
      <c r="E103" s="15">
        <f>VLOOKUP(F103,NUTS_Europa!$A$2:$C$81,3,FALSE)</f>
        <v>253</v>
      </c>
      <c r="F103" s="15">
        <v>9</v>
      </c>
      <c r="G103" s="15">
        <v>19</v>
      </c>
      <c r="H103" s="15">
        <v>63912.871351394118</v>
      </c>
      <c r="I103" s="15">
        <v>954583.77306228899</v>
      </c>
      <c r="J103" s="15">
        <v>117061.7148</v>
      </c>
      <c r="K103" s="15">
        <v>29.680468749999999</v>
      </c>
      <c r="L103" s="15">
        <v>15.914125410432902</v>
      </c>
      <c r="M103" s="15">
        <v>0.21124840040463549</v>
      </c>
      <c r="N103" s="15">
        <v>89.445438504472278</v>
      </c>
    </row>
    <row r="104" spans="2:14" s="15" customFormat="1" x14ac:dyDescent="0.25">
      <c r="B104" s="15" t="str">
        <f>VLOOKUP(F104,NUTS_Europa!$A$2:$C$81,2,FALSE)</f>
        <v>DEA1</v>
      </c>
      <c r="C104" s="15">
        <f>VLOOKUP(F104,NUTS_Europa!$A$2:$C$81,3,FALSE)</f>
        <v>253</v>
      </c>
      <c r="D104" s="15" t="str">
        <f>VLOOKUP(G104,NUTS_Europa!$A$2:$C$81,2,FALSE)</f>
        <v>FRI3</v>
      </c>
      <c r="E104" s="15">
        <f>VLOOKUP(G104,NUTS_Europa!$A$2:$C$81,3,FALSE)</f>
        <v>283</v>
      </c>
      <c r="F104" s="15">
        <v>9</v>
      </c>
      <c r="G104" s="15">
        <v>25</v>
      </c>
      <c r="H104" s="15">
        <v>909391.49898660043</v>
      </c>
      <c r="I104" s="15">
        <v>886941.85950933851</v>
      </c>
      <c r="J104" s="15">
        <v>127001.217</v>
      </c>
      <c r="K104" s="15">
        <v>53.953125</v>
      </c>
      <c r="L104" s="15">
        <v>14.026127119401828</v>
      </c>
      <c r="M104" s="15">
        <v>4.1324233217410198</v>
      </c>
      <c r="N104" s="15">
        <v>1954.0243119540944</v>
      </c>
    </row>
    <row r="105" spans="2:14" s="15" customFormat="1" x14ac:dyDescent="0.25">
      <c r="B105" s="15" t="str">
        <f>VLOOKUP(G105,NUTS_Europa!$A$2:$C$81,2,FALSE)</f>
        <v>FRI3</v>
      </c>
      <c r="C105" s="15">
        <f>VLOOKUP(G105,NUTS_Europa!$A$2:$C$81,3,FALSE)</f>
        <v>283</v>
      </c>
      <c r="D105" s="15" t="str">
        <f>VLOOKUP(F105,NUTS_Europa!$A$2:$C$81,2,FALSE)</f>
        <v>FRE1</v>
      </c>
      <c r="E105" s="15">
        <f>VLOOKUP(F105,NUTS_Europa!$A$2:$C$81,3,FALSE)</f>
        <v>220</v>
      </c>
      <c r="F105" s="15">
        <v>21</v>
      </c>
      <c r="G105" s="15">
        <v>25</v>
      </c>
      <c r="H105" s="15">
        <v>568951.39483317989</v>
      </c>
      <c r="I105" s="15">
        <v>735518.21763824066</v>
      </c>
      <c r="J105" s="15">
        <v>117061.7148</v>
      </c>
      <c r="K105" s="15">
        <v>47.030468749999997</v>
      </c>
      <c r="L105" s="15">
        <v>14.375517777207897</v>
      </c>
      <c r="M105" s="15">
        <v>3.7250481884784739</v>
      </c>
      <c r="N105" s="15">
        <v>1954.0243119540944</v>
      </c>
    </row>
    <row r="106" spans="2:14" s="15" customFormat="1" x14ac:dyDescent="0.25">
      <c r="B106" s="15" t="str">
        <f>VLOOKUP(F106,NUTS_Europa!$A$2:$C$81,2,FALSE)</f>
        <v>FRE1</v>
      </c>
      <c r="C106" s="15">
        <f>VLOOKUP(F106,NUTS_Europa!$A$2:$C$81,3,FALSE)</f>
        <v>220</v>
      </c>
      <c r="D106" s="15" t="str">
        <f>VLOOKUP(G106,NUTS_Europa!$A$2:$C$81,2,FALSE)</f>
        <v>FRI1</v>
      </c>
      <c r="E106" s="15">
        <f>VLOOKUP(G106,NUTS_Europa!$A$2:$C$81,3,FALSE)</f>
        <v>283</v>
      </c>
      <c r="F106" s="15">
        <v>21</v>
      </c>
      <c r="G106" s="15">
        <v>24</v>
      </c>
      <c r="H106" s="15">
        <v>878110.28238546487</v>
      </c>
      <c r="I106" s="15">
        <v>735518.21763824066</v>
      </c>
      <c r="J106" s="15">
        <v>123840.01519999999</v>
      </c>
      <c r="K106" s="15">
        <v>47.030468749999997</v>
      </c>
      <c r="L106" s="15">
        <v>14.375517777207897</v>
      </c>
      <c r="M106" s="15">
        <v>3.7250481884784739</v>
      </c>
      <c r="N106" s="15">
        <v>1954.0243119540944</v>
      </c>
    </row>
    <row r="107" spans="2:14" s="15" customFormat="1" x14ac:dyDescent="0.25">
      <c r="B107" s="15" t="str">
        <f>VLOOKUP(G107,NUTS_Europa!$A$2:$C$81,2,FALSE)</f>
        <v>FRI1</v>
      </c>
      <c r="C107" s="15">
        <f>VLOOKUP(G107,NUTS_Europa!$A$2:$C$81,3,FALSE)</f>
        <v>283</v>
      </c>
      <c r="D107" s="15" t="str">
        <f>VLOOKUP(F107,NUTS_Europa!$A$2:$C$81,2,FALSE)</f>
        <v>FRD2</v>
      </c>
      <c r="E107" s="15">
        <f>VLOOKUP(F107,NUTS_Europa!$A$2:$C$81,3,FALSE)</f>
        <v>269</v>
      </c>
      <c r="F107" s="15">
        <v>20</v>
      </c>
      <c r="G107" s="15">
        <v>24</v>
      </c>
      <c r="H107" s="15">
        <v>770710.60251211899</v>
      </c>
      <c r="I107" s="15">
        <v>859348.83166111051</v>
      </c>
      <c r="J107" s="15">
        <v>114346.8514</v>
      </c>
      <c r="K107" s="15">
        <v>36.171875</v>
      </c>
      <c r="L107" s="15">
        <v>12.324743665766501</v>
      </c>
      <c r="M107" s="15">
        <v>4.1324233217410198</v>
      </c>
      <c r="N107" s="15">
        <v>1954.0243119540944</v>
      </c>
    </row>
    <row r="108" spans="2:14" s="15" customFormat="1" x14ac:dyDescent="0.25">
      <c r="B108" s="15" t="str">
        <f>VLOOKUP(F108,NUTS_Europa!$A$2:$C$81,2,FALSE)</f>
        <v>FRD2</v>
      </c>
      <c r="C108" s="15">
        <f>VLOOKUP(F108,NUTS_Europa!$A$2:$C$81,3,FALSE)</f>
        <v>269</v>
      </c>
      <c r="D108" s="15" t="str">
        <f>VLOOKUP(G108,NUTS_Europa!$A$2:$C$81,2,FALSE)</f>
        <v>FRH0</v>
      </c>
      <c r="E108" s="15">
        <f>VLOOKUP(G108,NUTS_Europa!$A$2:$C$81,3,FALSE)</f>
        <v>283</v>
      </c>
      <c r="F108" s="15">
        <v>20</v>
      </c>
      <c r="G108" s="15">
        <v>23</v>
      </c>
      <c r="H108" s="15">
        <v>934911.17349424539</v>
      </c>
      <c r="I108" s="15">
        <v>859348.83166111051</v>
      </c>
      <c r="J108" s="15">
        <v>159445.52859999999</v>
      </c>
      <c r="K108" s="15">
        <v>36.171875</v>
      </c>
      <c r="L108" s="15">
        <v>12.324743665766501</v>
      </c>
      <c r="M108" s="15">
        <v>4.1324233217410198</v>
      </c>
      <c r="N108" s="15">
        <v>1954.0243119540944</v>
      </c>
    </row>
    <row r="109" spans="2:14" s="15" customFormat="1" x14ac:dyDescent="0.25">
      <c r="B109" s="15" t="str">
        <f>VLOOKUP(G109,NUTS_Europa!$A$2:$C$81,2,FALSE)</f>
        <v>FRH0</v>
      </c>
      <c r="C109" s="15">
        <f>VLOOKUP(G109,NUTS_Europa!$A$2:$C$81,3,FALSE)</f>
        <v>283</v>
      </c>
      <c r="D109" s="15" t="str">
        <f>VLOOKUP(F109,NUTS_Europa!$A$2:$C$81,2,FALSE)</f>
        <v>ES61</v>
      </c>
      <c r="E109" s="15">
        <f>VLOOKUP(F109,NUTS_Europa!$A$2:$C$81,3,FALSE)</f>
        <v>61</v>
      </c>
      <c r="F109" s="15">
        <v>17</v>
      </c>
      <c r="G109" s="15">
        <v>23</v>
      </c>
      <c r="H109" s="15">
        <v>1439455.5973739978</v>
      </c>
      <c r="I109" s="15">
        <v>932297.3830435588</v>
      </c>
      <c r="J109" s="15">
        <v>191087.21979999999</v>
      </c>
      <c r="K109" s="15">
        <v>80.150000000000006</v>
      </c>
      <c r="L109" s="15">
        <v>10.081875090093881</v>
      </c>
      <c r="M109" s="15">
        <v>3.2828190452940738</v>
      </c>
      <c r="N109" s="15">
        <v>1954.0243119540944</v>
      </c>
    </row>
    <row r="110" spans="2:14" s="15" customFormat="1" x14ac:dyDescent="0.25">
      <c r="B110" s="15" t="str">
        <f>VLOOKUP(F110,NUTS_Europa!$A$2:$C$81,2,FALSE)</f>
        <v>ES61</v>
      </c>
      <c r="C110" s="15">
        <f>VLOOKUP(F110,NUTS_Europa!$A$2:$C$81,3,FALSE)</f>
        <v>61</v>
      </c>
      <c r="D110" s="15" t="str">
        <f>VLOOKUP(G110,NUTS_Europa!$A$2:$C$81,2,FALSE)</f>
        <v>FRG0</v>
      </c>
      <c r="E110" s="15">
        <f>VLOOKUP(G110,NUTS_Europa!$A$2:$C$81,3,FALSE)</f>
        <v>282</v>
      </c>
      <c r="F110" s="15">
        <v>17</v>
      </c>
      <c r="G110" s="15">
        <v>22</v>
      </c>
      <c r="H110" s="15">
        <v>457853.78895760444</v>
      </c>
      <c r="I110" s="15">
        <v>984867.28696160181</v>
      </c>
      <c r="J110" s="15">
        <v>115262.5922</v>
      </c>
      <c r="K110" s="15">
        <v>82.17468749999999</v>
      </c>
      <c r="L110" s="15">
        <v>10.223476072515883</v>
      </c>
      <c r="M110" s="15">
        <v>1.3563781295562158</v>
      </c>
      <c r="N110" s="15">
        <v>703.89535024500003</v>
      </c>
    </row>
    <row r="111" spans="2:14" s="15" customFormat="1" x14ac:dyDescent="0.25">
      <c r="B111" s="15" t="str">
        <f>VLOOKUP(G111,NUTS_Europa!$A$2:$C$81,2,FALSE)</f>
        <v>FRG0</v>
      </c>
      <c r="C111" s="15">
        <f>VLOOKUP(G111,NUTS_Europa!$A$2:$C$81,3,FALSE)</f>
        <v>282</v>
      </c>
      <c r="D111" s="15" t="str">
        <f>VLOOKUP(F111,NUTS_Europa!$A$2:$C$81,2,FALSE)</f>
        <v>ES62</v>
      </c>
      <c r="E111" s="15">
        <f>VLOOKUP(F111,NUTS_Europa!$A$2:$C$81,3,FALSE)</f>
        <v>1064</v>
      </c>
      <c r="F111" s="15">
        <v>18</v>
      </c>
      <c r="G111" s="15">
        <v>22</v>
      </c>
      <c r="H111" s="15">
        <v>438652.90332552482</v>
      </c>
      <c r="I111" s="15">
        <v>1137654.466551556</v>
      </c>
      <c r="J111" s="15">
        <v>135416.16140000001</v>
      </c>
      <c r="K111" s="15">
        <v>98.20460937499999</v>
      </c>
      <c r="L111" s="15">
        <v>11.327065410607487</v>
      </c>
      <c r="M111" s="15">
        <v>1.4407050147900764</v>
      </c>
      <c r="N111" s="15">
        <v>703.89535024500003</v>
      </c>
    </row>
    <row r="112" spans="2:14" s="15" customFormat="1" x14ac:dyDescent="0.25">
      <c r="B112" s="15" t="str">
        <f>VLOOKUP(F112,NUTS_Europa!$A$2:$C$81,2,FALSE)</f>
        <v>ES62</v>
      </c>
      <c r="C112" s="15">
        <f>VLOOKUP(F112,NUTS_Europa!$A$2:$C$81,3,FALSE)</f>
        <v>1064</v>
      </c>
      <c r="D112" s="15" t="str">
        <f>VLOOKUP(G112,NUTS_Europa!$A$2:$C$81,2,FALSE)</f>
        <v>PT17</v>
      </c>
      <c r="E112" s="15">
        <f>VLOOKUP(G112,NUTS_Europa!$A$2:$C$81,3,FALSE)</f>
        <v>294</v>
      </c>
      <c r="F112" s="15">
        <v>18</v>
      </c>
      <c r="G112" s="15">
        <v>39</v>
      </c>
      <c r="H112" s="15">
        <v>1113095.1572884687</v>
      </c>
      <c r="I112" s="15">
        <v>799596.54504196846</v>
      </c>
      <c r="J112" s="15">
        <v>191087.21979999999</v>
      </c>
      <c r="K112" s="15">
        <v>48.385156250000001</v>
      </c>
      <c r="L112" s="15">
        <v>10.786141000341175</v>
      </c>
      <c r="M112" s="15">
        <v>4.8926926193771338</v>
      </c>
      <c r="N112" s="15">
        <v>2825.2662665986036</v>
      </c>
    </row>
    <row r="113" spans="2:25" s="15" customFormat="1" x14ac:dyDescent="0.25">
      <c r="B113" s="15" t="str">
        <f>VLOOKUP(G113,NUTS_Europa!$A$2:$C$81,2,FALSE)</f>
        <v>PT17</v>
      </c>
      <c r="C113" s="15">
        <f>VLOOKUP(G113,NUTS_Europa!$A$2:$C$81,3,FALSE)</f>
        <v>294</v>
      </c>
      <c r="D113" s="15" t="str">
        <f>VLOOKUP(F113,NUTS_Europa!$A$2:$C$81,2,FALSE)</f>
        <v>FRJ1</v>
      </c>
      <c r="E113" s="15">
        <f>VLOOKUP(F113,NUTS_Europa!$A$2:$C$81,3,FALSE)</f>
        <v>1063</v>
      </c>
      <c r="F113" s="15">
        <v>26</v>
      </c>
      <c r="G113" s="15">
        <v>39</v>
      </c>
      <c r="H113" s="15">
        <v>1462287.9541431174</v>
      </c>
      <c r="I113" s="15">
        <v>9301168.7704200987</v>
      </c>
      <c r="J113" s="15">
        <v>137713.6226</v>
      </c>
      <c r="K113" s="15">
        <v>63.59375</v>
      </c>
      <c r="L113" s="15">
        <v>9.8892551023693525</v>
      </c>
      <c r="M113" s="15">
        <v>4.8926926193771338</v>
      </c>
      <c r="N113" s="15">
        <v>2825.2662665986036</v>
      </c>
    </row>
    <row r="114" spans="2:25" s="15" customFormat="1" x14ac:dyDescent="0.25">
      <c r="B114" s="15" t="str">
        <f>VLOOKUP(F114,NUTS_Europa!$A$2:$C$81,2,FALSE)</f>
        <v>FRJ1</v>
      </c>
      <c r="C114" s="15">
        <f>VLOOKUP(F114,NUTS_Europa!$A$2:$C$81,3,FALSE)</f>
        <v>1063</v>
      </c>
      <c r="D114" s="15" t="str">
        <f>VLOOKUP(G114,NUTS_Europa!$A$2:$C$81,2,FALSE)</f>
        <v>FRJ2</v>
      </c>
      <c r="E114" s="15">
        <f>VLOOKUP(G114,NUTS_Europa!$A$2:$C$81,3,FALSE)</f>
        <v>283</v>
      </c>
      <c r="F114" s="15">
        <v>26</v>
      </c>
      <c r="G114" s="15">
        <v>28</v>
      </c>
      <c r="H114" s="15">
        <v>1976912.5316531032</v>
      </c>
      <c r="I114" s="15">
        <v>9651247.8716410268</v>
      </c>
      <c r="J114" s="15">
        <v>142841.86170000001</v>
      </c>
      <c r="K114" s="15">
        <v>120.60445312500001</v>
      </c>
      <c r="L114" s="15">
        <v>10.288578530213663</v>
      </c>
      <c r="M114" s="15">
        <v>3.5169117749036292</v>
      </c>
      <c r="N114" s="15">
        <v>1954.0243119540944</v>
      </c>
    </row>
    <row r="115" spans="2:25" s="15" customFormat="1" x14ac:dyDescent="0.25">
      <c r="B115" s="15" t="str">
        <f>VLOOKUP(G115,NUTS_Europa!$A$2:$C$81,2,FALSE)</f>
        <v>FRJ2</v>
      </c>
      <c r="C115" s="15">
        <f>VLOOKUP(G115,NUTS_Europa!$A$2:$C$81,3,FALSE)</f>
        <v>283</v>
      </c>
      <c r="D115" s="15" t="str">
        <f>VLOOKUP(F115,NUTS_Europa!$A$2:$C$81,2,FALSE)</f>
        <v>FRF2</v>
      </c>
      <c r="E115" s="15">
        <f>VLOOKUP(F115,NUTS_Europa!$A$2:$C$81,3,FALSE)</f>
        <v>269</v>
      </c>
      <c r="F115" s="15">
        <v>27</v>
      </c>
      <c r="G115" s="15">
        <v>28</v>
      </c>
      <c r="H115" s="15">
        <v>1617882.9234230276</v>
      </c>
      <c r="I115" s="15">
        <v>859348.83166111051</v>
      </c>
      <c r="J115" s="15">
        <v>176841.96369999999</v>
      </c>
      <c r="K115" s="15">
        <v>36.171875</v>
      </c>
      <c r="L115" s="15">
        <v>12.324743665766501</v>
      </c>
      <c r="M115" s="15">
        <v>4.1324233217410198</v>
      </c>
      <c r="N115" s="15">
        <v>1954.0243119540944</v>
      </c>
    </row>
    <row r="116" spans="2:25" s="15" customFormat="1" x14ac:dyDescent="0.25">
      <c r="B116" s="15" t="str">
        <f>VLOOKUP(F116,NUTS_Europa!$A$2:$C$81,2,FALSE)</f>
        <v>FRF2</v>
      </c>
      <c r="C116" s="15">
        <f>VLOOKUP(F116,NUTS_Europa!$A$2:$C$81,3,FALSE)</f>
        <v>269</v>
      </c>
      <c r="D116" s="15" t="str">
        <f>VLOOKUP(G116,NUTS_Europa!$A$2:$C$81,2,FALSE)</f>
        <v>FRG0</v>
      </c>
      <c r="E116" s="15">
        <f>VLOOKUP(G116,NUTS_Europa!$A$2:$C$81,3,FALSE)</f>
        <v>283</v>
      </c>
      <c r="F116" s="15">
        <v>27</v>
      </c>
      <c r="G116" s="15">
        <v>62</v>
      </c>
      <c r="H116" s="15">
        <v>1161200.0853789884</v>
      </c>
      <c r="I116" s="15">
        <v>859348.83166111051</v>
      </c>
      <c r="J116" s="15">
        <v>141512.31529999999</v>
      </c>
      <c r="K116" s="15">
        <v>36.171875</v>
      </c>
      <c r="L116" s="15">
        <v>12.324743665766501</v>
      </c>
      <c r="M116" s="15">
        <v>4.1324233217410198</v>
      </c>
      <c r="N116" s="15">
        <v>1954.0243119540944</v>
      </c>
    </row>
    <row r="117" spans="2:25" s="15" customFormat="1" x14ac:dyDescent="0.25">
      <c r="B117" s="15" t="str">
        <f>VLOOKUP(G117,NUTS_Europa!$A$2:$C$81,2,FALSE)</f>
        <v>FRG0</v>
      </c>
      <c r="C117" s="15">
        <f>VLOOKUP(G117,NUTS_Europa!$A$2:$C$81,3,FALSE)</f>
        <v>283</v>
      </c>
      <c r="D117" s="15" t="str">
        <f>VLOOKUP(F117,NUTS_Europa!$A$2:$C$81,2,FALSE)</f>
        <v>FRD1</v>
      </c>
      <c r="E117" s="15">
        <f>VLOOKUP(F117,NUTS_Europa!$A$2:$C$81,3,FALSE)</f>
        <v>269</v>
      </c>
      <c r="F117" s="15">
        <v>59</v>
      </c>
      <c r="G117" s="15">
        <v>62</v>
      </c>
      <c r="H117" s="15">
        <v>966211.90733771317</v>
      </c>
      <c r="I117" s="15">
        <v>859348.83166111051</v>
      </c>
      <c r="J117" s="15">
        <v>159445.52859999999</v>
      </c>
      <c r="K117" s="15">
        <v>36.171875</v>
      </c>
      <c r="L117" s="15">
        <v>12.324743665766501</v>
      </c>
      <c r="M117" s="15">
        <v>4.1324233217410198</v>
      </c>
      <c r="N117" s="15">
        <v>1954.0243119540944</v>
      </c>
    </row>
    <row r="118" spans="2:25" s="15" customFormat="1" x14ac:dyDescent="0.25">
      <c r="B118" s="15" t="str">
        <f>VLOOKUP(G118,NUTS_Europa!$A$2:$C$81,2,FALSE)</f>
        <v>FRD1</v>
      </c>
      <c r="C118" s="15">
        <f>VLOOKUP(G118,NUTS_Europa!$A$2:$C$81,3,FALSE)</f>
        <v>269</v>
      </c>
      <c r="D118" s="15" t="str">
        <f>VLOOKUP(F118,NUTS_Europa!$A$2:$C$81,2,FALSE)</f>
        <v>BE25</v>
      </c>
      <c r="E118" s="15">
        <f>VLOOKUP(F118,NUTS_Europa!$A$2:$C$81,3,FALSE)</f>
        <v>220</v>
      </c>
      <c r="F118" s="15">
        <v>43</v>
      </c>
      <c r="G118" s="15">
        <v>59</v>
      </c>
      <c r="H118" s="15">
        <v>3433598.7295415062</v>
      </c>
      <c r="I118" s="15">
        <v>723124.63433894527</v>
      </c>
      <c r="J118" s="15">
        <v>199058.85829999999</v>
      </c>
      <c r="K118" s="15">
        <v>14.139843750000001</v>
      </c>
      <c r="L118" s="15">
        <v>13.641837892763055</v>
      </c>
      <c r="M118" s="15">
        <v>29.564224161483537</v>
      </c>
      <c r="N118" s="15">
        <v>13729.874818157425</v>
      </c>
    </row>
    <row r="119" spans="2:25" s="15" customFormat="1" x14ac:dyDescent="0.25">
      <c r="B119" s="15" t="str">
        <f>VLOOKUP(F119,NUTS_Europa!$A$2:$C$81,2,FALSE)</f>
        <v>BE25</v>
      </c>
      <c r="C119" s="15">
        <f>VLOOKUP(F119,NUTS_Europa!$A$2:$C$81,3,FALSE)</f>
        <v>220</v>
      </c>
      <c r="D119" s="15" t="str">
        <f>VLOOKUP(G119,NUTS_Europa!$A$2:$C$81,2,FALSE)</f>
        <v>PT18</v>
      </c>
      <c r="E119" s="15">
        <f>VLOOKUP(G119,NUTS_Europa!$A$2:$C$81,3,FALSE)</f>
        <v>61</v>
      </c>
      <c r="F119" s="15">
        <v>43</v>
      </c>
      <c r="G119" s="15">
        <v>80</v>
      </c>
      <c r="H119" s="15">
        <v>11970100.637800986</v>
      </c>
      <c r="I119" s="15">
        <v>1122973.9854194168</v>
      </c>
      <c r="J119" s="15">
        <v>117768.50930000001</v>
      </c>
      <c r="K119" s="15">
        <v>105.75546875000001</v>
      </c>
      <c r="L119" s="15">
        <v>11.398969317090435</v>
      </c>
      <c r="M119" s="15">
        <v>30.860416426287227</v>
      </c>
      <c r="N119" s="15">
        <v>17957.973993248655</v>
      </c>
    </row>
    <row r="120" spans="2:25" s="15" customFormat="1" x14ac:dyDescent="0.25">
      <c r="B120" s="15" t="str">
        <f>VLOOKUP(G120,NUTS_Europa!$A$2:$C$81,2,FALSE)</f>
        <v>PT18</v>
      </c>
      <c r="C120" s="15">
        <f>VLOOKUP(G120,NUTS_Europa!$A$2:$C$81,3,FALSE)</f>
        <v>61</v>
      </c>
      <c r="D120" s="15" t="str">
        <f>VLOOKUP(F120,NUTS_Europa!$A$2:$C$81,2,FALSE)</f>
        <v>DE60</v>
      </c>
      <c r="E120" s="15">
        <f>VLOOKUP(F120,NUTS_Europa!$A$2:$C$81,3,FALSE)</f>
        <v>1069</v>
      </c>
      <c r="F120" s="15">
        <v>5</v>
      </c>
      <c r="G120" s="15">
        <v>80</v>
      </c>
      <c r="H120" s="15">
        <v>11166744.212579286</v>
      </c>
      <c r="I120" s="15">
        <v>1355456.0357186142</v>
      </c>
      <c r="J120" s="15">
        <v>118487.9544</v>
      </c>
      <c r="K120" s="15">
        <v>130.68593749999999</v>
      </c>
      <c r="L120" s="15">
        <v>7.6820208963825429</v>
      </c>
      <c r="M120" s="15">
        <v>28.947590531973116</v>
      </c>
      <c r="N120" s="15">
        <v>17957.973993248655</v>
      </c>
    </row>
    <row r="121" spans="2:25" s="15" customFormat="1" x14ac:dyDescent="0.25">
      <c r="B121" s="15" t="str">
        <f>VLOOKUP(F121,NUTS_Europa!$A$2:$C$81,2,FALSE)</f>
        <v>DE60</v>
      </c>
      <c r="C121" s="15">
        <f>VLOOKUP(F121,NUTS_Europa!$A$2:$C$81,3,FALSE)</f>
        <v>1069</v>
      </c>
      <c r="D121" s="15" t="str">
        <f>VLOOKUP(G121,NUTS_Europa!$A$2:$C$81,2,FALSE)</f>
        <v>NL12</v>
      </c>
      <c r="E121" s="15">
        <f>VLOOKUP(G121,NUTS_Europa!$A$2:$C$81,3,FALSE)</f>
        <v>218</v>
      </c>
      <c r="F121" s="15">
        <v>5</v>
      </c>
      <c r="G121" s="15">
        <v>31</v>
      </c>
      <c r="H121" s="15">
        <v>1018928.3049360353</v>
      </c>
      <c r="I121" s="15">
        <v>860649.70511182048</v>
      </c>
      <c r="J121" s="15">
        <v>120437.3524</v>
      </c>
      <c r="K121" s="15">
        <v>21.091406250000002</v>
      </c>
      <c r="L121" s="15">
        <v>7.4450972946947287</v>
      </c>
      <c r="M121" s="15">
        <v>7.7847142768386943</v>
      </c>
      <c r="N121" s="15">
        <v>4803.0739633682033</v>
      </c>
    </row>
    <row r="122" spans="2:25" s="15" customFormat="1" x14ac:dyDescent="0.25">
      <c r="B122" s="15" t="str">
        <f>VLOOKUP(G123,NUTS_Europa!$A$2:$C$81,2,FALSE)</f>
        <v>NL32</v>
      </c>
      <c r="C122" s="15">
        <f>VLOOKUP(G123,NUTS_Europa!$A$2:$C$81,3,FALSE)</f>
        <v>218</v>
      </c>
      <c r="D122" s="15" t="str">
        <f>VLOOKUP(F123,NUTS_Europa!$A$2:$C$81,2,FALSE)</f>
        <v>DE93</v>
      </c>
      <c r="E122" s="15">
        <f>VLOOKUP(F123,NUTS_Europa!$A$2:$C$81,3,FALSE)</f>
        <v>1069</v>
      </c>
      <c r="F122" s="15">
        <v>7</v>
      </c>
      <c r="G122" s="15">
        <v>31</v>
      </c>
      <c r="H122" s="15">
        <v>1268032.5314351821</v>
      </c>
      <c r="I122" s="15">
        <v>860649.70511182048</v>
      </c>
      <c r="J122" s="15">
        <v>163171.4883</v>
      </c>
      <c r="K122" s="15">
        <v>21.091406250000002</v>
      </c>
      <c r="L122" s="15">
        <v>7.4450972946947287</v>
      </c>
      <c r="M122" s="15">
        <v>7.7847142768386943</v>
      </c>
      <c r="N122" s="15">
        <v>4803.0739633682033</v>
      </c>
    </row>
    <row r="123" spans="2:25" s="15" customFormat="1" x14ac:dyDescent="0.25">
      <c r="B123" s="15" t="str">
        <f>VLOOKUP(F122,NUTS_Europa!$A$2:$C$81,2,FALSE)</f>
        <v>DE93</v>
      </c>
      <c r="C123" s="15">
        <f>VLOOKUP(F122,NUTS_Europa!$A$2:$C$81,3,FALSE)</f>
        <v>1069</v>
      </c>
      <c r="D123" s="15" t="str">
        <f>VLOOKUP(G122,NUTS_Europa!$A$2:$C$81,2,FALSE)</f>
        <v>NL12</v>
      </c>
      <c r="E123" s="15">
        <f>VLOOKUP(G122,NUTS_Europa!$A$2:$C$81,3,FALSE)</f>
        <v>218</v>
      </c>
      <c r="F123" s="15">
        <v>7</v>
      </c>
      <c r="G123" s="15">
        <v>32</v>
      </c>
      <c r="H123" s="15">
        <v>525765.00082886359</v>
      </c>
      <c r="I123" s="15">
        <v>860649.70511182048</v>
      </c>
      <c r="J123" s="15">
        <v>199058.85829999999</v>
      </c>
      <c r="K123" s="15">
        <v>21.091406250000002</v>
      </c>
      <c r="L123" s="15">
        <v>7.4450972946947287</v>
      </c>
      <c r="M123" s="15">
        <v>7.7847142768386943</v>
      </c>
      <c r="N123" s="15">
        <v>4803.0739633682033</v>
      </c>
    </row>
    <row r="124" spans="2:25" s="15" customFormat="1" x14ac:dyDescent="0.25">
      <c r="B124" s="15" t="str">
        <f>VLOOKUP(G124,NUTS_Europa!$A$2:$C$81,2,FALSE)</f>
        <v>NL32</v>
      </c>
      <c r="C124" s="15">
        <f>VLOOKUP(G124,NUTS_Europa!$A$2:$C$81,3,FALSE)</f>
        <v>218</v>
      </c>
      <c r="D124" s="15" t="str">
        <f>VLOOKUP(F124,NUTS_Europa!$A$2:$C$81,2,FALSE)</f>
        <v>BE21</v>
      </c>
      <c r="E124" s="15">
        <f>VLOOKUP(F124,NUTS_Europa!$A$2:$C$81,3,FALSE)</f>
        <v>253</v>
      </c>
      <c r="F124" s="15">
        <v>1</v>
      </c>
      <c r="G124" s="15">
        <v>32</v>
      </c>
      <c r="H124" s="15">
        <v>417899.83396157337</v>
      </c>
      <c r="I124" s="15">
        <v>855560.27583495434</v>
      </c>
      <c r="J124" s="15">
        <v>198656.2873</v>
      </c>
      <c r="K124" s="15">
        <v>13.983593750000001</v>
      </c>
      <c r="L124" s="15">
        <v>10.812655057596553</v>
      </c>
      <c r="M124" s="15">
        <v>9.2976675531521842</v>
      </c>
      <c r="N124" s="15">
        <v>4803.0739633682033</v>
      </c>
    </row>
    <row r="125" spans="2:25" s="15" customFormat="1" x14ac:dyDescent="0.25"/>
    <row r="126" spans="2:25" s="15" customFormat="1" x14ac:dyDescent="0.25">
      <c r="B126" s="15" t="s">
        <v>161</v>
      </c>
      <c r="H126" s="16"/>
      <c r="I126" s="16"/>
    </row>
    <row r="127" spans="2:25" s="15" customFormat="1" x14ac:dyDescent="0.25">
      <c r="B127" s="15" t="str">
        <f>B3</f>
        <v>nodo inicial</v>
      </c>
      <c r="C127" s="15" t="str">
        <f t="shared" ref="C127:I127" si="2">C3</f>
        <v>puerto O</v>
      </c>
      <c r="D127" s="15" t="str">
        <f t="shared" si="2"/>
        <v>nodo final</v>
      </c>
      <c r="E127" s="15" t="str">
        <f t="shared" si="2"/>
        <v>puerto D</v>
      </c>
      <c r="F127" s="15" t="str">
        <f t="shared" si="2"/>
        <v>Var1</v>
      </c>
      <c r="G127" s="15" t="str">
        <f t="shared" si="2"/>
        <v>Var2</v>
      </c>
      <c r="H127" s="15" t="str">
        <f t="shared" si="2"/>
        <v>Coste variable</v>
      </c>
      <c r="I127" s="15" t="str">
        <f t="shared" si="2"/>
        <v>Coste fijo</v>
      </c>
      <c r="J127" s="15" t="s">
        <v>173</v>
      </c>
      <c r="K127" s="15" t="str">
        <f>J3</f>
        <v>flow</v>
      </c>
      <c r="L127" s="15" t="str">
        <f>K3</f>
        <v>TiempoNav</v>
      </c>
      <c r="M127" s="15" t="str">
        <f>L3</f>
        <v>TiempoPort</v>
      </c>
      <c r="N127" s="15" t="str">
        <f>M3</f>
        <v>TiempoCD</v>
      </c>
      <c r="O127" s="15" t="str">
        <f>N3</f>
        <v>offer</v>
      </c>
      <c r="P127" s="15" t="str">
        <f>'30 buques 12,8 kn 15000 charter'!P86</f>
        <v>Tiempo C/D</v>
      </c>
      <c r="Q127" s="15" t="str">
        <f>'30 buques 12,8 kn 15000 charter'!Q86</f>
        <v>Tiempo total</v>
      </c>
      <c r="R127" s="15" t="str">
        <f>'30 buques 12,8 kn 15000 charter'!R86</f>
        <v>TEUs/buque</v>
      </c>
      <c r="S127" s="15" t="str">
        <f>'30 buques 12,8 kn 15000 charter'!S86</f>
        <v>Coste variable</v>
      </c>
      <c r="T127" s="15" t="str">
        <f>'30 buques 12,8 kn 15000 charter'!T86</f>
        <v>Coste fijo</v>
      </c>
      <c r="U127" s="15" t="str">
        <f>'30 buques 12,8 kn 15000 charter'!U86</f>
        <v>Coste Total</v>
      </c>
      <c r="V127" s="15" t="str">
        <f>'30 buques 12,8 kn 15000 charter'!V86</f>
        <v>Nodo inicial</v>
      </c>
      <c r="W127" s="15" t="str">
        <f>'30 buques 12,8 kn 15000 charter'!W86</f>
        <v>Puerto O</v>
      </c>
      <c r="X127" s="15" t="str">
        <f>'30 buques 12,8 kn 15000 charter'!X86</f>
        <v>Nodo final</v>
      </c>
      <c r="Y127" s="15" t="str">
        <f>'30 buques 12,8 kn 15000 charter'!Y86</f>
        <v>Puerto D</v>
      </c>
    </row>
    <row r="128" spans="2:25" s="15" customFormat="1" x14ac:dyDescent="0.25">
      <c r="B128" s="15" t="str">
        <f>VLOOKUP(F128,NUTS_Europa!$A$2:$C$81,2,FALSE)</f>
        <v>BE21</v>
      </c>
      <c r="C128" s="15">
        <f>VLOOKUP(F128,NUTS_Europa!$A$2:$C$81,3,FALSE)</f>
        <v>250</v>
      </c>
      <c r="D128" s="15" t="str">
        <f>VLOOKUP(G128,NUTS_Europa!$A$2:$C$81,2,FALSE)</f>
        <v>ES12</v>
      </c>
      <c r="E128" s="15">
        <f>VLOOKUP(G128,NUTS_Europa!$A$2:$C$81,3,FALSE)</f>
        <v>163</v>
      </c>
      <c r="F128" s="15">
        <v>41</v>
      </c>
      <c r="G128" s="15">
        <v>52</v>
      </c>
      <c r="H128" s="15">
        <v>1734176.8900841577</v>
      </c>
      <c r="I128" s="15">
        <v>1196073.3830475654</v>
      </c>
      <c r="K128" s="15">
        <v>117923.68180000001</v>
      </c>
      <c r="L128" s="15">
        <v>61.335703124999995</v>
      </c>
      <c r="M128" s="15">
        <v>12.859348146648928</v>
      </c>
      <c r="N128" s="15">
        <v>7.0584250443264835</v>
      </c>
      <c r="O128" s="15">
        <v>2988.6329176051727</v>
      </c>
    </row>
    <row r="129" spans="2:29" s="15" customFormat="1" x14ac:dyDescent="0.25">
      <c r="B129" s="15" t="str">
        <f>VLOOKUP(G129,NUTS_Europa!$A$2:$C$81,2,FALSE)</f>
        <v>ES12</v>
      </c>
      <c r="C129" s="15">
        <f>VLOOKUP(G129,NUTS_Europa!$A$2:$C$81,3,FALSE)</f>
        <v>163</v>
      </c>
      <c r="D129" s="15" t="str">
        <f>VLOOKUP(F129,NUTS_Europa!$A$2:$C$81,2,FALSE)</f>
        <v>DE50</v>
      </c>
      <c r="E129" s="15">
        <f>VLOOKUP(F129,NUTS_Europa!$A$2:$C$81,3,FALSE)</f>
        <v>1069</v>
      </c>
      <c r="F129" s="15">
        <v>44</v>
      </c>
      <c r="G129" s="15">
        <v>52</v>
      </c>
      <c r="H129" s="15">
        <v>1637324.9408411267</v>
      </c>
      <c r="I129" s="15">
        <v>1104286.8244240871</v>
      </c>
      <c r="J129" s="15">
        <f>I129/30</f>
        <v>36809.560814136239</v>
      </c>
      <c r="K129" s="15">
        <v>120125.8052</v>
      </c>
      <c r="L129" s="15">
        <v>81.878906249999986</v>
      </c>
      <c r="M129" s="15">
        <v>9.1304143727917939</v>
      </c>
      <c r="N129" s="15">
        <v>6.1170150225623745</v>
      </c>
      <c r="O129" s="17">
        <v>2988.6329176051727</v>
      </c>
      <c r="P129" s="15">
        <f>N129*(R129/O129)</f>
        <v>1.4818544125131115</v>
      </c>
      <c r="Q129" s="15">
        <f>P129+M129+L129</f>
        <v>92.491175035304892</v>
      </c>
      <c r="R129" s="15">
        <v>724</v>
      </c>
      <c r="S129" s="15">
        <f>H129*(R129/O129)</f>
        <v>396643.98065951496</v>
      </c>
      <c r="T129" s="15">
        <f>2*J129</f>
        <v>73619.121628272478</v>
      </c>
      <c r="U129" s="15">
        <f>T129+S129</f>
        <v>470263.10228778742</v>
      </c>
      <c r="V129" s="15" t="str">
        <f>VLOOKUP(B129,NUTS_Europa!$B$2:$F$41,5,FALSE)</f>
        <v>Principado de Asturias</v>
      </c>
      <c r="W129" s="15" t="str">
        <f>VLOOKUP(C129,Puertos!$N$3:$O$27,2,FALSE)</f>
        <v>Bilbao</v>
      </c>
      <c r="X129" s="15" t="str">
        <f>VLOOKUP(D129,NUTS_Europa!$B$2:$F$41,5,FALSE)</f>
        <v>Bremen</v>
      </c>
      <c r="Y129" s="15" t="str">
        <f>VLOOKUP(E129,Puertos!$N$3:$O$27,2,FALSE)</f>
        <v>Hamburgo</v>
      </c>
      <c r="Z129" s="15">
        <f>Q129/24</f>
        <v>3.8537989598043705</v>
      </c>
      <c r="AA129" s="15">
        <f>SUM(Q129:Q132)</f>
        <v>215.81693866535193</v>
      </c>
      <c r="AB129" s="15">
        <f>AA129/24</f>
        <v>8.9923724443896642</v>
      </c>
      <c r="AC129" s="15">
        <f>AB129/7</f>
        <v>1.2846246349128092</v>
      </c>
    </row>
    <row r="130" spans="2:29" s="15" customFormat="1" x14ac:dyDescent="0.25">
      <c r="B130" s="15" t="str">
        <f>VLOOKUP(F130,NUTS_Europa!$A$2:$C$81,2,FALSE)</f>
        <v>DE50</v>
      </c>
      <c r="C130" s="15">
        <f>VLOOKUP(F130,NUTS_Europa!$A$2:$C$81,3,FALSE)</f>
        <v>1069</v>
      </c>
      <c r="D130" s="15" t="str">
        <f>VLOOKUP(G130,NUTS_Europa!$A$2:$C$81,2,FALSE)</f>
        <v>NL11</v>
      </c>
      <c r="E130" s="15">
        <f>VLOOKUP(G130,NUTS_Europa!$A$2:$C$81,3,FALSE)</f>
        <v>218</v>
      </c>
      <c r="F130" s="15">
        <v>44</v>
      </c>
      <c r="G130" s="15">
        <v>70</v>
      </c>
      <c r="H130" s="15">
        <v>1927055.1053379884</v>
      </c>
      <c r="I130" s="15">
        <v>860649.70511182048</v>
      </c>
      <c r="J130" s="15">
        <f t="shared" ref="J130:J132" si="3">I130/30</f>
        <v>28688.323503727348</v>
      </c>
      <c r="K130" s="15">
        <v>120437.3524</v>
      </c>
      <c r="L130" s="15">
        <v>21.091406250000002</v>
      </c>
      <c r="M130" s="15">
        <v>7.4450972946947287</v>
      </c>
      <c r="N130" s="15">
        <v>7.7847142768386943</v>
      </c>
      <c r="O130" s="17">
        <v>4803.0739633682033</v>
      </c>
      <c r="P130" s="15">
        <f t="shared" ref="P130:P132" si="4">N130*(R130/O130)</f>
        <v>1.1734429199751111</v>
      </c>
      <c r="Q130" s="15">
        <f t="shared" ref="Q130:Q132" si="5">P130+M130+L130</f>
        <v>29.709946464669841</v>
      </c>
      <c r="R130" s="15">
        <v>724</v>
      </c>
      <c r="S130" s="15">
        <f t="shared" ref="S130:S132" si="6">H130*(R130/O130)</f>
        <v>290478.12024246115</v>
      </c>
      <c r="T130" s="15">
        <f t="shared" ref="T130:T132" si="7">2*J130</f>
        <v>57376.647007454696</v>
      </c>
      <c r="U130" s="15">
        <f t="shared" ref="U130:U132" si="8">T130+S130</f>
        <v>347854.76724991587</v>
      </c>
      <c r="V130" s="15" t="str">
        <f>VLOOKUP(B130,NUTS_Europa!$B$2:$F$41,5,FALSE)</f>
        <v>Bremen</v>
      </c>
      <c r="W130" s="15" t="str">
        <f>VLOOKUP(C130,Puertos!$N$3:$O$27,2,FALSE)</f>
        <v>Hamburgo</v>
      </c>
      <c r="X130" s="15" t="str">
        <f>VLOOKUP(D130,NUTS_Europa!$B$2:$F$41,5,FALSE)</f>
        <v>Groningen</v>
      </c>
      <c r="Y130" s="15" t="str">
        <f>VLOOKUP(E130,Puertos!$N$3:$O$27,2,FALSE)</f>
        <v>Amsterdam</v>
      </c>
      <c r="Z130" s="15">
        <f t="shared" ref="Z130:Z132" si="9">Q130/24</f>
        <v>1.23791443602791</v>
      </c>
    </row>
    <row r="131" spans="2:29" s="15" customFormat="1" x14ac:dyDescent="0.25">
      <c r="B131" s="15" t="str">
        <f>VLOOKUP(G131,NUTS_Europa!$A$2:$C$81,2,FALSE)</f>
        <v>NL11</v>
      </c>
      <c r="C131" s="15">
        <f>VLOOKUP(G131,NUTS_Europa!$A$2:$C$81,3,FALSE)</f>
        <v>218</v>
      </c>
      <c r="D131" s="15" t="str">
        <f>VLOOKUP(F131,NUTS_Europa!$A$2:$C$81,2,FALSE)</f>
        <v>BE23</v>
      </c>
      <c r="E131" s="15">
        <f>VLOOKUP(F131,NUTS_Europa!$A$2:$C$81,3,FALSE)</f>
        <v>220</v>
      </c>
      <c r="F131" s="15">
        <v>42</v>
      </c>
      <c r="G131" s="15">
        <v>70</v>
      </c>
      <c r="H131" s="15">
        <v>1680355.997834922</v>
      </c>
      <c r="I131" s="15">
        <v>722155.65652456181</v>
      </c>
      <c r="J131" s="15">
        <f t="shared" si="3"/>
        <v>24071.855217485394</v>
      </c>
      <c r="K131" s="15">
        <v>117061.7148</v>
      </c>
      <c r="L131" s="15">
        <v>9.765625</v>
      </c>
      <c r="M131" s="15">
        <v>11.16204571540262</v>
      </c>
      <c r="N131" s="15">
        <v>8.2963223375748694</v>
      </c>
      <c r="O131" s="17">
        <v>4803.0739633682033</v>
      </c>
      <c r="P131" s="15">
        <f t="shared" si="4"/>
        <v>1.2505610819684445</v>
      </c>
      <c r="Q131" s="15">
        <f t="shared" si="5"/>
        <v>22.178231797371062</v>
      </c>
      <c r="R131" s="15">
        <v>724</v>
      </c>
      <c r="S131" s="15">
        <f t="shared" si="6"/>
        <v>253291.48618384931</v>
      </c>
      <c r="T131" s="15">
        <f t="shared" si="7"/>
        <v>48143.710434970788</v>
      </c>
      <c r="U131" s="15">
        <f t="shared" si="8"/>
        <v>301435.19661882007</v>
      </c>
      <c r="V131" s="15" t="str">
        <f>VLOOKUP(B131,NUTS_Europa!$B$2:$F$41,5,FALSE)</f>
        <v>Groningen</v>
      </c>
      <c r="W131" s="15" t="str">
        <f>VLOOKUP(C131,Puertos!$N$3:$O$27,2,FALSE)</f>
        <v>Amsterdam</v>
      </c>
      <c r="X131" s="15" t="str">
        <f>VLOOKUP(D131,NUTS_Europa!$B$2:$F$41,5,FALSE)</f>
        <v>Prov. Oost-Vlaanderen</v>
      </c>
      <c r="Y131" s="15" t="str">
        <f>VLOOKUP(E131,Puertos!$N$3:$O$27,2,FALSE)</f>
        <v>Zeebrugge</v>
      </c>
      <c r="Z131" s="15">
        <f t="shared" si="9"/>
        <v>0.92409299155712754</v>
      </c>
    </row>
    <row r="132" spans="2:29" s="15" customFormat="1" x14ac:dyDescent="0.25">
      <c r="B132" s="15" t="str">
        <f>VLOOKUP(F132,NUTS_Europa!$A$2:$C$81,2,FALSE)</f>
        <v>BE23</v>
      </c>
      <c r="C132" s="15">
        <f>VLOOKUP(F132,NUTS_Europa!$A$2:$C$81,3,FALSE)</f>
        <v>220</v>
      </c>
      <c r="D132" s="15" t="str">
        <f>VLOOKUP(G132,NUTS_Europa!$A$2:$C$81,2,FALSE)</f>
        <v>FRJ2</v>
      </c>
      <c r="E132" s="15">
        <f>VLOOKUP(G132,NUTS_Europa!$A$2:$C$81,3,FALSE)</f>
        <v>163</v>
      </c>
      <c r="F132" s="15">
        <v>42</v>
      </c>
      <c r="G132" s="15">
        <v>68</v>
      </c>
      <c r="H132" s="15">
        <v>2477403.8154929429</v>
      </c>
      <c r="I132" s="15">
        <v>873358.55996612541</v>
      </c>
      <c r="J132" s="15">
        <f t="shared" si="3"/>
        <v>29111.951998870845</v>
      </c>
      <c r="K132" s="15">
        <v>156784.57750000001</v>
      </c>
      <c r="L132" s="15">
        <v>57.03125</v>
      </c>
      <c r="M132" s="15">
        <v>12.847362793499688</v>
      </c>
      <c r="N132" s="15">
        <v>6.4353546323392852</v>
      </c>
      <c r="O132" s="17">
        <v>2988.6329176051727</v>
      </c>
      <c r="P132" s="15">
        <f t="shared" si="4"/>
        <v>1.5589725745064444</v>
      </c>
      <c r="Q132" s="15">
        <f t="shared" si="5"/>
        <v>71.437585368006125</v>
      </c>
      <c r="R132" s="15">
        <v>724</v>
      </c>
      <c r="S132" s="15">
        <f t="shared" si="6"/>
        <v>600154.121254261</v>
      </c>
      <c r="T132" s="15">
        <f t="shared" si="7"/>
        <v>58223.903997741691</v>
      </c>
      <c r="U132" s="15">
        <f t="shared" si="8"/>
        <v>658378.02525200264</v>
      </c>
      <c r="V132" s="15" t="str">
        <f>VLOOKUP(B132,NUTS_Europa!$B$2:$F$41,5,FALSE)</f>
        <v>Prov. Oost-Vlaanderen</v>
      </c>
      <c r="W132" s="15" t="str">
        <f>VLOOKUP(C132,Puertos!$N$3:$O$27,2,FALSE)</f>
        <v>Zeebrugge</v>
      </c>
      <c r="X132" s="15" t="str">
        <f>VLOOKUP(D132,NUTS_Europa!$B$2:$F$41,5,FALSE)</f>
        <v>Midi-Pyrénées</v>
      </c>
      <c r="Y132" s="15" t="str">
        <f>VLOOKUP(E132,Puertos!$N$3:$O$27,2,FALSE)</f>
        <v>Bilbao</v>
      </c>
      <c r="Z132" s="15">
        <f t="shared" si="9"/>
        <v>2.9765660570002552</v>
      </c>
    </row>
    <row r="133" spans="2:29" s="15" customFormat="1" x14ac:dyDescent="0.25">
      <c r="B133" s="15" t="str">
        <f>VLOOKUP(G133,NUTS_Europa!$A$2:$C$81,2,FALSE)</f>
        <v>FRJ2</v>
      </c>
      <c r="C133" s="15">
        <f>VLOOKUP(G133,NUTS_Europa!$A$2:$C$81,3,FALSE)</f>
        <v>163</v>
      </c>
      <c r="D133" s="15" t="str">
        <f>VLOOKUP(F133,NUTS_Europa!$A$2:$C$81,2,FALSE)</f>
        <v>BE21</v>
      </c>
      <c r="E133" s="15">
        <f>VLOOKUP(F133,NUTS_Europa!$A$2:$C$81,3,FALSE)</f>
        <v>250</v>
      </c>
      <c r="F133" s="15">
        <v>41</v>
      </c>
      <c r="G133" s="15">
        <v>68</v>
      </c>
      <c r="H133" s="15">
        <v>2726967.8703505024</v>
      </c>
      <c r="I133" s="15">
        <v>1196073.3830475654</v>
      </c>
      <c r="K133" s="15">
        <v>123840.01519999999</v>
      </c>
      <c r="L133" s="15">
        <v>61.335703124999995</v>
      </c>
      <c r="M133" s="15">
        <v>12.859348146648928</v>
      </c>
      <c r="N133" s="15">
        <v>7.0584250443264835</v>
      </c>
      <c r="O133" s="15">
        <v>2988.6329176051727</v>
      </c>
    </row>
    <row r="134" spans="2:29" s="15" customFormat="1" x14ac:dyDescent="0.25"/>
    <row r="135" spans="2:29" s="15" customFormat="1" x14ac:dyDescent="0.25"/>
    <row r="136" spans="2:29" s="15" customFormat="1" x14ac:dyDescent="0.25"/>
    <row r="137" spans="2:29" s="15" customFormat="1" x14ac:dyDescent="0.25"/>
    <row r="138" spans="2:29" s="15" customFormat="1" x14ac:dyDescent="0.25"/>
    <row r="139" spans="2:29" s="15" customFormat="1" x14ac:dyDescent="0.25"/>
    <row r="140" spans="2:29" s="15" customFormat="1" x14ac:dyDescent="0.25"/>
    <row r="141" spans="2:29" s="15" customFormat="1" x14ac:dyDescent="0.25"/>
    <row r="142" spans="2:29" s="15" customFormat="1" x14ac:dyDescent="0.25"/>
    <row r="143" spans="2:29" s="15" customFormat="1" x14ac:dyDescent="0.25"/>
    <row r="144" spans="2:29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84F2-D962-42F8-8239-EBDC217CC43D}">
  <dimension ref="B1:AC162"/>
  <sheetViews>
    <sheetView topLeftCell="C1" workbookViewId="0">
      <selection activeCell="G9" sqref="G9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N1" t="s">
        <v>156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320654.76947719097</v>
      </c>
      <c r="I4" s="16">
        <v>586877.63774093066</v>
      </c>
      <c r="J4" s="15">
        <v>135416.16140000001</v>
      </c>
      <c r="K4" s="15">
        <v>7.3999999999999995</v>
      </c>
      <c r="L4" s="15">
        <v>13.794957653506408</v>
      </c>
      <c r="M4" s="15">
        <v>3.5037591186776695</v>
      </c>
      <c r="N4" s="15">
        <v>1766.2818862468553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NL12</v>
      </c>
      <c r="E5" s="15">
        <f>VLOOKUP(G5,[1]NUTS_Europa!$A$2:$C$81,3,FALSE)</f>
        <v>218</v>
      </c>
      <c r="F5" s="15">
        <v>1</v>
      </c>
      <c r="G5" s="15">
        <v>31</v>
      </c>
      <c r="H5" s="15">
        <v>1314856.3460314784</v>
      </c>
      <c r="I5" s="15">
        <v>834754.82653339487</v>
      </c>
      <c r="J5" s="15">
        <v>114203.5226</v>
      </c>
      <c r="K5" s="15">
        <v>10.528823529411765</v>
      </c>
      <c r="L5" s="15">
        <v>10.610492561575908</v>
      </c>
      <c r="M5" s="15">
        <v>10.197441828776141</v>
      </c>
      <c r="N5" s="15">
        <v>5443.4838231684107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399505.12544302311</v>
      </c>
      <c r="I6" s="15">
        <v>586877.63774093066</v>
      </c>
      <c r="J6" s="15">
        <v>135416.16140000001</v>
      </c>
      <c r="K6" s="15">
        <v>7.3999999999999995</v>
      </c>
      <c r="L6" s="15">
        <v>13.794957653506408</v>
      </c>
      <c r="M6" s="15">
        <v>3.5037591186776695</v>
      </c>
      <c r="N6" s="15">
        <v>1766.2818862468553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NL32</v>
      </c>
      <c r="E7" s="15">
        <f>VLOOKUP(G7,[1]NUTS_Europa!$A$2:$C$81,3,FALSE)</f>
        <v>218</v>
      </c>
      <c r="F7" s="15">
        <v>2</v>
      </c>
      <c r="G7" s="15">
        <v>32</v>
      </c>
      <c r="H7" s="15">
        <v>716627.81648453418</v>
      </c>
      <c r="I7" s="15">
        <v>834754.82653339487</v>
      </c>
      <c r="J7" s="15">
        <v>198656.2873</v>
      </c>
      <c r="K7" s="15">
        <v>10.528823529411765</v>
      </c>
      <c r="L7" s="15">
        <v>10.610492561575908</v>
      </c>
      <c r="M7" s="15">
        <v>10.197441828776141</v>
      </c>
      <c r="N7" s="15">
        <v>5443.4838231684107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1738051.8237808596</v>
      </c>
      <c r="I8" s="15">
        <v>10269708.81602172</v>
      </c>
      <c r="J8" s="15">
        <v>159445.52859999999</v>
      </c>
      <c r="K8" s="15">
        <v>65.335294117647067</v>
      </c>
      <c r="L8" s="15">
        <v>11.257673081318</v>
      </c>
      <c r="M8" s="15">
        <v>1.7835573308596475</v>
      </c>
      <c r="N8" s="15">
        <v>900.45194714114655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33359.780399795411</v>
      </c>
      <c r="I9" s="15">
        <v>10716915.195206307</v>
      </c>
      <c r="J9" s="15">
        <v>114346.8514</v>
      </c>
      <c r="K9" s="15">
        <v>59.172941176470594</v>
      </c>
      <c r="L9" s="15">
        <v>11.998735902180627</v>
      </c>
      <c r="M9" s="15">
        <v>3.0918257035579325E-2</v>
      </c>
      <c r="N9" s="15">
        <v>15.609481269928793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ES52</v>
      </c>
      <c r="E10" s="15">
        <f>VLOOKUP(G10,[1]NUTS_Europa!$A$2:$C$81,3,FALSE)</f>
        <v>1064</v>
      </c>
      <c r="F10" s="15">
        <v>5</v>
      </c>
      <c r="G10" s="15">
        <v>16</v>
      </c>
      <c r="H10" s="15">
        <v>1320115.3509419316</v>
      </c>
      <c r="I10" s="15">
        <v>1329292.097814397</v>
      </c>
      <c r="J10" s="15">
        <v>141512.31529999999</v>
      </c>
      <c r="K10" s="15">
        <v>117.70411764705882</v>
      </c>
      <c r="L10" s="15">
        <v>5.8261180197819158</v>
      </c>
      <c r="M10" s="15">
        <v>17.915795240071812</v>
      </c>
      <c r="N10" s="15">
        <v>10690.2529406715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PT18</v>
      </c>
      <c r="E11" s="15">
        <f>VLOOKUP(G11,[1]NUTS_Europa!$A$2:$C$81,3,FALSE)</f>
        <v>61</v>
      </c>
      <c r="F11" s="15">
        <v>5</v>
      </c>
      <c r="G11" s="15">
        <v>80</v>
      </c>
      <c r="H11" s="15">
        <v>10806526.66146097</v>
      </c>
      <c r="I11" s="15">
        <v>1165920.811547796</v>
      </c>
      <c r="J11" s="15">
        <v>118487.9544</v>
      </c>
      <c r="K11" s="15">
        <v>98.398823529411757</v>
      </c>
      <c r="L11" s="15">
        <v>8.44344409316375</v>
      </c>
      <c r="M11" s="15">
        <v>27.110126419066983</v>
      </c>
      <c r="N11" s="15">
        <v>17378.684516231049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ES13</v>
      </c>
      <c r="E12" s="15">
        <f>VLOOKUP(G12,[1]NUTS_Europa!$A$2:$C$81,3,FALSE)</f>
        <v>163</v>
      </c>
      <c r="F12" s="15">
        <v>6</v>
      </c>
      <c r="G12" s="15">
        <v>13</v>
      </c>
      <c r="H12" s="15">
        <v>1535140.6141997033</v>
      </c>
      <c r="I12" s="15">
        <v>996010.64409032662</v>
      </c>
      <c r="J12" s="15">
        <v>135416.16140000001</v>
      </c>
      <c r="K12" s="15">
        <v>61.65</v>
      </c>
      <c r="L12" s="15">
        <v>10.932712210865635</v>
      </c>
      <c r="M12" s="15">
        <v>5.728734161040304</v>
      </c>
      <c r="N12" s="15">
        <v>2892.2254085751483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FRD1</v>
      </c>
      <c r="E13" s="15">
        <f>VLOOKUP(G13,[1]NUTS_Europa!$A$2:$C$81,3,FALSE)</f>
        <v>268</v>
      </c>
      <c r="F13" s="15">
        <v>6</v>
      </c>
      <c r="G13" s="15">
        <v>19</v>
      </c>
      <c r="H13" s="15">
        <v>72091.921941923079</v>
      </c>
      <c r="I13" s="15">
        <v>964561.37162649189</v>
      </c>
      <c r="J13" s="15">
        <v>114346.8514</v>
      </c>
      <c r="K13" s="15">
        <v>36.767647058823528</v>
      </c>
      <c r="L13" s="15">
        <v>8.5677283828798547</v>
      </c>
      <c r="M13" s="15">
        <v>0.20551461829869025</v>
      </c>
      <c r="N13" s="15">
        <v>103.75670857960644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1437103.5351032251</v>
      </c>
      <c r="I14" s="15">
        <v>816919.64559089497</v>
      </c>
      <c r="J14" s="15">
        <v>163171.4883</v>
      </c>
      <c r="K14" s="15">
        <v>15.88058823529412</v>
      </c>
      <c r="L14" s="15">
        <v>6.27318694655267</v>
      </c>
      <c r="M14" s="15">
        <v>8.538073719875273</v>
      </c>
      <c r="N14" s="15">
        <v>5443.4838231684107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595867.00072239654</v>
      </c>
      <c r="I15" s="15">
        <v>816919.64559089497</v>
      </c>
      <c r="J15" s="15">
        <v>199058.85829999999</v>
      </c>
      <c r="K15" s="15">
        <v>15.88058823529412</v>
      </c>
      <c r="L15" s="15">
        <v>6.27318694655267</v>
      </c>
      <c r="M15" s="15">
        <v>8.538073719875273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1754367.472791889</v>
      </c>
      <c r="I16" s="15">
        <v>10269708.81602172</v>
      </c>
      <c r="J16" s="15">
        <v>123840.01519999999</v>
      </c>
      <c r="K16" s="15">
        <v>65.335294117647067</v>
      </c>
      <c r="L16" s="15">
        <v>11.257673081318</v>
      </c>
      <c r="M16" s="15">
        <v>1.7835573308596475</v>
      </c>
      <c r="N16" s="15">
        <v>900.45194714114655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33642.614834717759</v>
      </c>
      <c r="I17" s="15">
        <v>10716915.195206307</v>
      </c>
      <c r="J17" s="15">
        <v>117061.7148</v>
      </c>
      <c r="K17" s="15">
        <v>59.172941176470594</v>
      </c>
      <c r="L17" s="15">
        <v>11.998735902180627</v>
      </c>
      <c r="M17" s="15">
        <v>3.0918257035579325E-2</v>
      </c>
      <c r="N17" s="15">
        <v>15.609481269928793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ES21</v>
      </c>
      <c r="E18" s="15">
        <f>VLOOKUP(G18,[1]NUTS_Europa!$A$2:$C$81,3,FALSE)</f>
        <v>163</v>
      </c>
      <c r="F18" s="15">
        <v>9</v>
      </c>
      <c r="G18" s="15">
        <v>14</v>
      </c>
      <c r="H18" s="15">
        <v>1422070.2430756898</v>
      </c>
      <c r="I18" s="15">
        <v>939732.61798337346</v>
      </c>
      <c r="J18" s="15">
        <v>120437.3524</v>
      </c>
      <c r="K18" s="15">
        <v>45.641764705882352</v>
      </c>
      <c r="L18" s="15">
        <v>15.270017825888873</v>
      </c>
      <c r="M18" s="15">
        <v>6.6103876687288672</v>
      </c>
      <c r="N18" s="15">
        <v>2892.2254085751483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FRD1</v>
      </c>
      <c r="E19" s="15">
        <f>VLOOKUP(G19,[1]NUTS_Europa!$A$2:$C$81,3,FALSE)</f>
        <v>268</v>
      </c>
      <c r="F19" s="15">
        <v>9</v>
      </c>
      <c r="G19" s="15">
        <v>19</v>
      </c>
      <c r="H19" s="15">
        <v>74138.93070646534</v>
      </c>
      <c r="I19" s="15">
        <v>918546.61164572346</v>
      </c>
      <c r="J19" s="15">
        <v>117061.7148</v>
      </c>
      <c r="K19" s="15">
        <v>22.347647058823529</v>
      </c>
      <c r="L19" s="15">
        <v>12.905033997903093</v>
      </c>
      <c r="M19" s="15">
        <v>0.2371433654199239</v>
      </c>
      <c r="N19" s="15">
        <v>103.75670857960644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1003111.9903992735</v>
      </c>
      <c r="I20" s="15">
        <v>996010.64409032662</v>
      </c>
      <c r="J20" s="15">
        <v>163171.4883</v>
      </c>
      <c r="K20" s="15">
        <v>61.65</v>
      </c>
      <c r="L20" s="15">
        <v>10.932712210865635</v>
      </c>
      <c r="M20" s="15">
        <v>5.728734161040304</v>
      </c>
      <c r="N20" s="15">
        <v>2892.2254085751483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832984.3505259027</v>
      </c>
      <c r="I21" s="15">
        <v>996010.64409032662</v>
      </c>
      <c r="J21" s="15">
        <v>199058.85829999999</v>
      </c>
      <c r="K21" s="15">
        <v>61.65</v>
      </c>
      <c r="L21" s="15">
        <v>10.932712210865635</v>
      </c>
      <c r="M21" s="15">
        <v>5.728734161040304</v>
      </c>
      <c r="N21" s="15">
        <v>2892.2254085751483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9182376.4317863695</v>
      </c>
      <c r="J22" s="15">
        <v>135416.16140000001</v>
      </c>
      <c r="K22" s="15">
        <v>9.5294117647058822</v>
      </c>
      <c r="L22" s="15">
        <v>6.4429037696368754</v>
      </c>
      <c r="M22" s="15">
        <v>17.915795240071812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PT17</v>
      </c>
      <c r="E23" s="15">
        <f>VLOOKUP(G23,[1]NUTS_Europa!$A$2:$C$81,3,FALSE)</f>
        <v>294</v>
      </c>
      <c r="F23" s="15">
        <v>15</v>
      </c>
      <c r="G23" s="15">
        <v>39</v>
      </c>
      <c r="H23" s="15">
        <v>654770.9950842883</v>
      </c>
      <c r="I23" s="15">
        <v>9494912.9691362791</v>
      </c>
      <c r="J23" s="15">
        <v>119215.969</v>
      </c>
      <c r="K23" s="15">
        <v>47.882352941176471</v>
      </c>
      <c r="L23" s="15">
        <v>9.295100697811959</v>
      </c>
      <c r="M23" s="15">
        <v>5.5240077926415889</v>
      </c>
      <c r="N23" s="15">
        <v>3296.1439756520863</v>
      </c>
    </row>
    <row r="24" spans="2:14" s="15" customFormat="1" x14ac:dyDescent="0.25">
      <c r="B24" s="15" t="str">
        <f>VLOOKUP(F24,[1]NUTS_Europa!$A$2:$C$81,2,FALSE)</f>
        <v>ES61</v>
      </c>
      <c r="C24" s="15">
        <f>VLOOKUP(F24,[1]NUTS_Europa!$A$2:$C$81,3,FALSE)</f>
        <v>61</v>
      </c>
      <c r="D24" s="15" t="str">
        <f>VLOOKUP(G24,[1]NUTS_Europa!$A$2:$C$81,2,FALSE)</f>
        <v>FRG0</v>
      </c>
      <c r="E24" s="15">
        <f>VLOOKUP(G24,[1]NUTS_Europa!$A$2:$C$81,3,FALSE)</f>
        <v>282</v>
      </c>
      <c r="F24" s="15">
        <v>17</v>
      </c>
      <c r="G24" s="15">
        <v>22</v>
      </c>
      <c r="H24" s="15">
        <v>531110.39519082115</v>
      </c>
      <c r="I24" s="15">
        <v>878339.66588860867</v>
      </c>
      <c r="J24" s="15">
        <v>115262.5922</v>
      </c>
      <c r="K24" s="15">
        <v>61.872705882352939</v>
      </c>
      <c r="L24" s="15">
        <v>11.672152208295374</v>
      </c>
      <c r="M24" s="15">
        <v>1.522643835759881</v>
      </c>
      <c r="N24" s="15">
        <v>816.51860628420002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FRI1</v>
      </c>
      <c r="E25" s="15">
        <f>VLOOKUP(G25,[1]NUTS_Europa!$A$2:$C$81,3,FALSE)</f>
        <v>283</v>
      </c>
      <c r="F25" s="15">
        <v>17</v>
      </c>
      <c r="G25" s="15">
        <v>24</v>
      </c>
      <c r="H25" s="15">
        <v>1479295.8288860333</v>
      </c>
      <c r="I25" s="15">
        <v>820260.82074542867</v>
      </c>
      <c r="J25" s="15">
        <v>163029.68049999999</v>
      </c>
      <c r="K25" s="15">
        <v>60.34823529411765</v>
      </c>
      <c r="L25" s="15">
        <v>10.577262041012439</v>
      </c>
      <c r="M25" s="15">
        <v>3.6852291175078511</v>
      </c>
      <c r="N25" s="15">
        <v>2266.668199218178</v>
      </c>
    </row>
    <row r="26" spans="2:14" s="15" customFormat="1" x14ac:dyDescent="0.25">
      <c r="B26" s="15" t="str">
        <f>VLOOKUP(F26,[1]NUTS_Europa!$A$2:$C$81,2,FALSE)</f>
        <v>ES62</v>
      </c>
      <c r="C26" s="15">
        <f>VLOOKUP(F26,[1]NUTS_Europa!$A$2:$C$81,3,FALSE)</f>
        <v>1064</v>
      </c>
      <c r="D26" s="15" t="str">
        <f>VLOOKUP(G26,[1]NUTS_Europa!$A$2:$C$81,2,FALSE)</f>
        <v>FRG0</v>
      </c>
      <c r="E26" s="15">
        <f>VLOOKUP(G26,[1]NUTS_Europa!$A$2:$C$81,3,FALSE)</f>
        <v>282</v>
      </c>
      <c r="F26" s="15">
        <v>18</v>
      </c>
      <c r="G26" s="15">
        <v>22</v>
      </c>
      <c r="H26" s="15">
        <v>508837.36785760877</v>
      </c>
      <c r="I26" s="15">
        <v>990224.5294059572</v>
      </c>
      <c r="J26" s="15">
        <v>135416.16140000001</v>
      </c>
      <c r="K26" s="15">
        <v>73.942294117647066</v>
      </c>
      <c r="L26" s="15">
        <v>9.0548261349135402</v>
      </c>
      <c r="M26" s="15">
        <v>1.6173075649901503</v>
      </c>
      <c r="N26" s="15">
        <v>816.51860628420002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FRH0</v>
      </c>
      <c r="E27" s="15">
        <f>VLOOKUP(G27,[1]NUTS_Europa!$A$2:$C$81,3,FALSE)</f>
        <v>283</v>
      </c>
      <c r="F27" s="15">
        <v>18</v>
      </c>
      <c r="G27" s="15">
        <v>23</v>
      </c>
      <c r="H27" s="15">
        <v>1607732.1880501835</v>
      </c>
      <c r="I27" s="15">
        <v>1012345.5316400445</v>
      </c>
      <c r="J27" s="15">
        <v>154854.3009</v>
      </c>
      <c r="K27" s="15">
        <v>83.566235294117647</v>
      </c>
      <c r="L27" s="15">
        <v>7.959935967630603</v>
      </c>
      <c r="M27" s="15">
        <v>3.9480170846334492</v>
      </c>
      <c r="N27" s="15">
        <v>2266.668199218178</v>
      </c>
    </row>
    <row r="28" spans="2:14" s="15" customFormat="1" x14ac:dyDescent="0.25">
      <c r="B28" s="15" t="str">
        <f>VLOOKUP(F28,[1]NUTS_Europa!$A$2:$C$81,2,FALSE)</f>
        <v>FRD2</v>
      </c>
      <c r="C28" s="15">
        <f>VLOOKUP(F28,[1]NUTS_Europa!$A$2:$C$81,3,FALSE)</f>
        <v>269</v>
      </c>
      <c r="D28" s="15" t="str">
        <f>VLOOKUP(G28,[1]NUTS_Europa!$A$2:$C$81,2,FALSE)</f>
        <v>FRH0</v>
      </c>
      <c r="E28" s="15">
        <f>VLOOKUP(G28,[1]NUTS_Europa!$A$2:$C$81,3,FALSE)</f>
        <v>283</v>
      </c>
      <c r="F28" s="15">
        <v>20</v>
      </c>
      <c r="G28" s="15">
        <v>23</v>
      </c>
      <c r="H28" s="15">
        <v>1084496.9599861044</v>
      </c>
      <c r="I28" s="15">
        <v>829518.73987031006</v>
      </c>
      <c r="J28" s="15">
        <v>159445.52859999999</v>
      </c>
      <c r="K28" s="15">
        <v>27.235294117647058</v>
      </c>
      <c r="L28" s="15">
        <v>11.300159290065302</v>
      </c>
      <c r="M28" s="15">
        <v>4.6389784331790116</v>
      </c>
      <c r="N28" s="15">
        <v>2266.668199218178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FRI3</v>
      </c>
      <c r="E29" s="15">
        <f>VLOOKUP(G29,[1]NUTS_Europa!$A$2:$C$81,3,FALSE)</f>
        <v>283</v>
      </c>
      <c r="F29" s="15">
        <v>20</v>
      </c>
      <c r="G29" s="15">
        <v>25</v>
      </c>
      <c r="H29" s="15">
        <v>535399.98872779962</v>
      </c>
      <c r="I29" s="15">
        <v>829518.73987031006</v>
      </c>
      <c r="J29" s="15">
        <v>141512.31529999999</v>
      </c>
      <c r="K29" s="15">
        <v>27.235294117647058</v>
      </c>
      <c r="L29" s="15">
        <v>11.300159290065302</v>
      </c>
      <c r="M29" s="15">
        <v>4.6389784331790116</v>
      </c>
      <c r="N29" s="15">
        <v>2266.668199218178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21</v>
      </c>
      <c r="G30" s="15">
        <v>24</v>
      </c>
      <c r="H30" s="15">
        <v>1018607.9263769095</v>
      </c>
      <c r="I30" s="15">
        <v>659077.96548004309</v>
      </c>
      <c r="J30" s="15">
        <v>123840.01519999999</v>
      </c>
      <c r="K30" s="15">
        <v>35.411176470588238</v>
      </c>
      <c r="L30" s="15">
        <v>10.974766565349277</v>
      </c>
      <c r="M30" s="15">
        <v>4.181666993792839</v>
      </c>
      <c r="N30" s="15">
        <v>2266.668199218178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659983.61723530665</v>
      </c>
      <c r="I31" s="15">
        <v>659077.96548004309</v>
      </c>
      <c r="J31" s="15">
        <v>117061.7148</v>
      </c>
      <c r="K31" s="15">
        <v>35.411176470588238</v>
      </c>
      <c r="L31" s="15">
        <v>10.974766565349277</v>
      </c>
      <c r="M31" s="15">
        <v>4.181666993792839</v>
      </c>
      <c r="N31" s="15">
        <v>2266.668199218178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2293218.5340380045</v>
      </c>
      <c r="I32" s="15">
        <v>9746806.2395131886</v>
      </c>
      <c r="J32" s="15">
        <v>142841.86170000001</v>
      </c>
      <c r="K32" s="15">
        <v>90.808058823529421</v>
      </c>
      <c r="L32" s="15">
        <v>8.9297634555042507</v>
      </c>
      <c r="M32" s="15">
        <v>3.9480170846334492</v>
      </c>
      <c r="N32" s="15">
        <v>2266.668199218178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1706002.6121078641</v>
      </c>
      <c r="I33" s="15">
        <v>9494912.9691362791</v>
      </c>
      <c r="J33" s="15">
        <v>137713.6226</v>
      </c>
      <c r="K33" s="15">
        <v>47.882352941176471</v>
      </c>
      <c r="L33" s="15">
        <v>9.295100697811959</v>
      </c>
      <c r="M33" s="15">
        <v>5.5240077926415889</v>
      </c>
      <c r="N33" s="15">
        <v>3296.1439756520863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1876744.1889777614</v>
      </c>
      <c r="I34" s="15">
        <v>829518.73987031006</v>
      </c>
      <c r="J34" s="15">
        <v>176841.96369999999</v>
      </c>
      <c r="K34" s="15">
        <v>27.235294117647058</v>
      </c>
      <c r="L34" s="15">
        <v>11.300159290065302</v>
      </c>
      <c r="M34" s="15">
        <v>4.6389784331790116</v>
      </c>
      <c r="N34" s="15">
        <v>2266.668199218178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PT16</v>
      </c>
      <c r="E35" s="15">
        <f>VLOOKUP(G35,[1]NUTS_Europa!$A$2:$C$81,3,FALSE)</f>
        <v>111</v>
      </c>
      <c r="F35" s="15">
        <v>27</v>
      </c>
      <c r="G35" s="15">
        <v>38</v>
      </c>
      <c r="H35" s="15">
        <v>1351933.8630847484</v>
      </c>
      <c r="I35" s="15">
        <v>1018562.0240035912</v>
      </c>
      <c r="J35" s="15">
        <v>120437.3524</v>
      </c>
      <c r="K35" s="15">
        <v>46.88058823529412</v>
      </c>
      <c r="L35" s="15">
        <v>10.061682936228019</v>
      </c>
      <c r="M35" s="15">
        <v>5.7826426543194271</v>
      </c>
      <c r="N35" s="15">
        <v>2919.4418074543673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PT11</v>
      </c>
      <c r="E36" s="15">
        <f>VLOOKUP(G36,[1]NUTS_Europa!$A$2:$C$81,3,FALSE)</f>
        <v>111</v>
      </c>
      <c r="F36" s="15">
        <v>29</v>
      </c>
      <c r="G36" s="15">
        <v>36</v>
      </c>
      <c r="H36" s="15">
        <v>1463097.4487871884</v>
      </c>
      <c r="I36" s="15">
        <v>1018562.0240035912</v>
      </c>
      <c r="J36" s="15">
        <v>114346.8514</v>
      </c>
      <c r="K36" s="15">
        <v>46.88058823529412</v>
      </c>
      <c r="L36" s="15">
        <v>10.061682936228019</v>
      </c>
      <c r="M36" s="15">
        <v>5.7826426543194271</v>
      </c>
      <c r="N36" s="15">
        <v>2919.4418074543673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FRH0</v>
      </c>
      <c r="E37" s="15">
        <f>VLOOKUP(G37,[1]NUTS_Europa!$A$2:$C$81,3,FALSE)</f>
        <v>282</v>
      </c>
      <c r="F37" s="15">
        <v>29</v>
      </c>
      <c r="G37" s="15">
        <v>63</v>
      </c>
      <c r="H37" s="15">
        <v>420325.40788451472</v>
      </c>
      <c r="I37" s="15">
        <v>849752.62354674563</v>
      </c>
      <c r="J37" s="15">
        <v>127001.217</v>
      </c>
      <c r="K37" s="15">
        <v>23.411764705882351</v>
      </c>
      <c r="L37" s="15">
        <v>12.395049457348239</v>
      </c>
      <c r="M37" s="15">
        <v>1.8662115719838834</v>
      </c>
      <c r="N37" s="15">
        <v>816.51860628420002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ES61</v>
      </c>
      <c r="E38" s="15">
        <f>VLOOKUP(G38,[1]NUTS_Europa!$A$2:$C$81,3,FALSE)</f>
        <v>297</v>
      </c>
      <c r="F38" s="15">
        <v>30</v>
      </c>
      <c r="G38" s="15">
        <v>57</v>
      </c>
      <c r="H38" s="15">
        <v>1888197.5331477814</v>
      </c>
      <c r="I38" s="15">
        <v>11028566.376738697</v>
      </c>
      <c r="J38" s="15">
        <v>141696.47589999999</v>
      </c>
      <c r="K38" s="15">
        <v>91.919411764705885</v>
      </c>
      <c r="L38" s="15">
        <v>12.154439830938717</v>
      </c>
      <c r="M38" s="15">
        <v>1.6747770290100377</v>
      </c>
      <c r="N38" s="15">
        <v>845.53280721987937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541423.77563641593</v>
      </c>
      <c r="I39" s="15">
        <v>12729217.776007256</v>
      </c>
      <c r="J39" s="15">
        <v>114346.8514</v>
      </c>
      <c r="K39" s="15">
        <v>70</v>
      </c>
      <c r="L39" s="15">
        <v>14.375335052006484</v>
      </c>
      <c r="M39" s="15">
        <v>0.474286731052459</v>
      </c>
      <c r="N39" s="15">
        <v>207.51341725223611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2623923.6604943788</v>
      </c>
      <c r="I40" s="15">
        <v>1237065.5265663995</v>
      </c>
      <c r="J40" s="15">
        <v>114346.8514</v>
      </c>
      <c r="K40" s="15">
        <v>68.574117647058827</v>
      </c>
      <c r="L40" s="15">
        <v>10.164902195049063</v>
      </c>
      <c r="M40" s="15">
        <v>14.497804561425214</v>
      </c>
      <c r="N40" s="15">
        <v>7319.4038233214651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2104963.290613241</v>
      </c>
      <c r="I41" s="15">
        <v>1237065.5265663995</v>
      </c>
      <c r="J41" s="15">
        <v>137713.6226</v>
      </c>
      <c r="K41" s="15">
        <v>68.574117647058827</v>
      </c>
      <c r="L41" s="15">
        <v>10.164902195049063</v>
      </c>
      <c r="M41" s="15">
        <v>14.497804561425214</v>
      </c>
      <c r="N41" s="15">
        <v>7319.4038233214651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PT11</v>
      </c>
      <c r="E42" s="15">
        <f>VLOOKUP(G42,[1]NUTS_Europa!$A$2:$C$81,3,FALSE)</f>
        <v>111</v>
      </c>
      <c r="F42" s="15">
        <v>34</v>
      </c>
      <c r="G42" s="15">
        <v>36</v>
      </c>
      <c r="H42" s="15">
        <v>1212290.3579147391</v>
      </c>
      <c r="I42" s="15">
        <v>1092969.1742060841</v>
      </c>
      <c r="J42" s="15">
        <v>176841.96369999999</v>
      </c>
      <c r="K42" s="15">
        <v>56.695294117647059</v>
      </c>
      <c r="L42" s="15">
        <v>9.2942647579489979</v>
      </c>
      <c r="M42" s="15">
        <v>5.7826426543194271</v>
      </c>
      <c r="N42" s="15">
        <v>2919.4418074543673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PT16</v>
      </c>
      <c r="E43" s="15">
        <f>VLOOKUP(G43,[1]NUTS_Europa!$A$2:$C$81,3,FALSE)</f>
        <v>111</v>
      </c>
      <c r="F43" s="15">
        <v>34</v>
      </c>
      <c r="G43" s="15">
        <v>38</v>
      </c>
      <c r="H43" s="15">
        <v>1116459.6805850496</v>
      </c>
      <c r="I43" s="15">
        <v>1092969.1742060841</v>
      </c>
      <c r="J43" s="15">
        <v>199058.85829999999</v>
      </c>
      <c r="K43" s="15">
        <v>56.695294117647059</v>
      </c>
      <c r="L43" s="15">
        <v>9.2942647579489979</v>
      </c>
      <c r="M43" s="15">
        <v>5.7826426543194271</v>
      </c>
      <c r="N43" s="15">
        <v>2919.4418074543673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2847351.6669014534</v>
      </c>
      <c r="I44" s="15">
        <v>1119064.7000385444</v>
      </c>
      <c r="J44" s="15">
        <v>142392.87169999999</v>
      </c>
      <c r="K44" s="15">
        <v>68.574529411764715</v>
      </c>
      <c r="L44" s="15">
        <v>12.28244440393531</v>
      </c>
      <c r="M44" s="15">
        <v>14.497804561425214</v>
      </c>
      <c r="N44" s="15">
        <v>7319.4038233214651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2328391.2970203152</v>
      </c>
      <c r="I45" s="15">
        <v>1119064.7000385444</v>
      </c>
      <c r="J45" s="15">
        <v>120437.3524</v>
      </c>
      <c r="K45" s="15">
        <v>68.574529411764715</v>
      </c>
      <c r="L45" s="15">
        <v>12.28244440393531</v>
      </c>
      <c r="M45" s="15">
        <v>14.497804561425214</v>
      </c>
      <c r="N45" s="15">
        <v>7319.4038233214651</v>
      </c>
    </row>
    <row r="46" spans="2:14" s="15" customFormat="1" x14ac:dyDescent="0.25">
      <c r="B46" s="15" t="str">
        <f>VLOOKUP(F46,[1]NUTS_Europa!$A$2:$C$81,2,FALSE)</f>
        <v>BE21</v>
      </c>
      <c r="C46" s="15">
        <f>VLOOKUP(F46,[1]NUTS_Europa!$A$2:$C$81,3,FALSE)</f>
        <v>250</v>
      </c>
      <c r="D46" s="15" t="str">
        <f>VLOOKUP(G46,[1]NUTS_Europa!$A$2:$C$81,2,FALSE)</f>
        <v>FRE1</v>
      </c>
      <c r="E46" s="15">
        <f>VLOOKUP(G46,[1]NUTS_Europa!$A$2:$C$81,3,FALSE)</f>
        <v>235</v>
      </c>
      <c r="F46" s="15">
        <v>41</v>
      </c>
      <c r="G46" s="15">
        <v>61</v>
      </c>
      <c r="H46" s="15">
        <v>591934.09495960653</v>
      </c>
      <c r="I46" s="15">
        <v>735065.42697162647</v>
      </c>
      <c r="J46" s="15">
        <v>142392.87169999999</v>
      </c>
      <c r="K46" s="15">
        <v>8.2941176470588243</v>
      </c>
      <c r="L46" s="15">
        <v>11.677415444620159</v>
      </c>
      <c r="M46" s="15">
        <v>3.5037591186776695</v>
      </c>
      <c r="N46" s="15">
        <v>1766.2818862468553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FRF2</v>
      </c>
      <c r="E47" s="15">
        <f>VLOOKUP(G47,[1]NUTS_Europa!$A$2:$C$81,3,FALSE)</f>
        <v>235</v>
      </c>
      <c r="F47" s="15">
        <v>41</v>
      </c>
      <c r="G47" s="15">
        <v>67</v>
      </c>
      <c r="H47" s="15">
        <v>1168005.5191335091</v>
      </c>
      <c r="I47" s="15">
        <v>735065.42697162647</v>
      </c>
      <c r="J47" s="15">
        <v>156784.57750000001</v>
      </c>
      <c r="K47" s="15">
        <v>8.2941176470588243</v>
      </c>
      <c r="L47" s="15">
        <v>11.677415444620159</v>
      </c>
      <c r="M47" s="15">
        <v>3.5037591186776695</v>
      </c>
      <c r="N47" s="15">
        <v>1766.2818862468553</v>
      </c>
    </row>
    <row r="48" spans="2:14" s="15" customFormat="1" x14ac:dyDescent="0.25">
      <c r="B48" s="15" t="str">
        <f>VLOOKUP(F48,[1]NUTS_Europa!$A$2:$C$81,2,FALSE)</f>
        <v>BE23</v>
      </c>
      <c r="C48" s="15">
        <f>VLOOKUP(F48,[1]NUTS_Europa!$A$2:$C$81,3,FALSE)</f>
        <v>220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42</v>
      </c>
      <c r="G48" s="15">
        <v>52</v>
      </c>
      <c r="H48" s="15">
        <v>1436722.1008125211</v>
      </c>
      <c r="I48" s="15">
        <v>805117.19838232186</v>
      </c>
      <c r="J48" s="15">
        <v>137713.6226</v>
      </c>
      <c r="K48" s="15">
        <v>42.941176470588232</v>
      </c>
      <c r="L48" s="15">
        <v>13.594501070565624</v>
      </c>
      <c r="M48" s="15">
        <v>6.0268669906336019</v>
      </c>
      <c r="N48" s="15">
        <v>2892.2254085751483</v>
      </c>
    </row>
    <row r="49" spans="2:14" s="15" customFormat="1" x14ac:dyDescent="0.25">
      <c r="B49" s="15" t="str">
        <f>VLOOKUP(F49,[1]NUTS_Europa!$A$2:$C$81,2,FALSE)</f>
        <v>BE23</v>
      </c>
      <c r="C49" s="15">
        <f>VLOOKUP(F49,[1]NUTS_Europa!$A$2:$C$81,3,FALSE)</f>
        <v>220</v>
      </c>
      <c r="D49" s="15" t="str">
        <f>VLOOKUP(G49,[1]NUTS_Europa!$A$2:$C$81,2,FALSE)</f>
        <v>NL11</v>
      </c>
      <c r="E49" s="15">
        <f>VLOOKUP(G49,[1]NUTS_Europa!$A$2:$C$81,3,FALSE)</f>
        <v>218</v>
      </c>
      <c r="F49" s="15">
        <v>42</v>
      </c>
      <c r="G49" s="15">
        <v>70</v>
      </c>
      <c r="H49" s="15">
        <v>1904403.4635194319</v>
      </c>
      <c r="I49" s="15">
        <v>695704.4415046355</v>
      </c>
      <c r="J49" s="15">
        <v>117061.7148</v>
      </c>
      <c r="K49" s="15">
        <v>7.3529411764705879</v>
      </c>
      <c r="L49" s="15">
        <v>8.934975806252659</v>
      </c>
      <c r="M49" s="15">
        <v>9.0991922378977161</v>
      </c>
      <c r="N49" s="15">
        <v>5443.4838231684107</v>
      </c>
    </row>
    <row r="50" spans="2:14" s="15" customFormat="1" x14ac:dyDescent="0.25">
      <c r="B50" s="15" t="str">
        <f>VLOOKUP(F50,[1]NUTS_Europa!$A$2:$C$81,2,FALSE)</f>
        <v>BE25</v>
      </c>
      <c r="C50" s="15">
        <f>VLOOKUP(F50,[1]NUTS_Europa!$A$2:$C$81,3,FALSE)</f>
        <v>220</v>
      </c>
      <c r="D50" s="15" t="str">
        <f>VLOOKUP(G50,[1]NUTS_Europa!$A$2:$C$81,2,FALSE)</f>
        <v>NL11</v>
      </c>
      <c r="E50" s="15">
        <f>VLOOKUP(G50,[1]NUTS_Europa!$A$2:$C$81,3,FALSE)</f>
        <v>218</v>
      </c>
      <c r="F50" s="15">
        <v>43</v>
      </c>
      <c r="G50" s="15">
        <v>70</v>
      </c>
      <c r="H50" s="15">
        <v>1698561.3888366122</v>
      </c>
      <c r="I50" s="15">
        <v>695704.4415046355</v>
      </c>
      <c r="J50" s="15">
        <v>156784.57750000001</v>
      </c>
      <c r="K50" s="15">
        <v>7.3529411764705879</v>
      </c>
      <c r="L50" s="15">
        <v>8.934975806252659</v>
      </c>
      <c r="M50" s="15">
        <v>9.0991922378977161</v>
      </c>
      <c r="N50" s="15">
        <v>5443.4838231684107</v>
      </c>
    </row>
    <row r="51" spans="2:14" s="15" customFormat="1" x14ac:dyDescent="0.25">
      <c r="B51" s="15" t="str">
        <f>VLOOKUP(F51,[1]NUTS_Europa!$A$2:$C$81,2,FALSE)</f>
        <v>BE25</v>
      </c>
      <c r="C51" s="15">
        <f>VLOOKUP(F51,[1]NUTS_Europa!$A$2:$C$81,3,FALSE)</f>
        <v>220</v>
      </c>
      <c r="D51" s="15" t="str">
        <f>VLOOKUP(G51,[1]NUTS_Europa!$A$2:$C$81,2,FALSE)</f>
        <v>PT18</v>
      </c>
      <c r="E51" s="15">
        <f>VLOOKUP(G51,[1]NUTS_Europa!$A$2:$C$81,3,FALSE)</f>
        <v>61</v>
      </c>
      <c r="F51" s="15">
        <v>43</v>
      </c>
      <c r="G51" s="15">
        <v>80</v>
      </c>
      <c r="H51" s="15">
        <v>11583968.363585267</v>
      </c>
      <c r="I51" s="15">
        <v>972900.37888407335</v>
      </c>
      <c r="J51" s="15">
        <v>117768.50930000001</v>
      </c>
      <c r="K51" s="15">
        <v>79.627647058823527</v>
      </c>
      <c r="L51" s="15">
        <v>11.105232952863739</v>
      </c>
      <c r="M51" s="15">
        <v>28.901534645435373</v>
      </c>
      <c r="N51" s="15">
        <v>17378.684516231049</v>
      </c>
    </row>
    <row r="52" spans="2:14" s="15" customFormat="1" x14ac:dyDescent="0.25">
      <c r="B52" s="15" t="str">
        <f>VLOOKUP(F52,[1]NUTS_Europa!$A$2:$C$81,2,FALSE)</f>
        <v>DE50</v>
      </c>
      <c r="C52" s="15">
        <f>VLOOKUP(F52,[1]NUTS_Europa!$A$2:$C$81,3,FALSE)</f>
        <v>1069</v>
      </c>
      <c r="D52" s="15" t="str">
        <f>VLOOKUP(G52,[1]NUTS_Europa!$A$2:$C$81,2,FALSE)</f>
        <v>ES12</v>
      </c>
      <c r="E52" s="15">
        <f>VLOOKUP(G52,[1]NUTS_Europa!$A$2:$C$81,3,FALSE)</f>
        <v>163</v>
      </c>
      <c r="F52" s="15">
        <v>44</v>
      </c>
      <c r="G52" s="15">
        <v>52</v>
      </c>
      <c r="H52" s="15">
        <v>1584508.0096986725</v>
      </c>
      <c r="I52" s="15">
        <v>996010.64409032662</v>
      </c>
      <c r="J52" s="15">
        <v>120125.8052</v>
      </c>
      <c r="K52" s="15">
        <v>61.65</v>
      </c>
      <c r="L52" s="15">
        <v>10.932712210865635</v>
      </c>
      <c r="M52" s="15">
        <v>5.728734161040304</v>
      </c>
      <c r="N52" s="15">
        <v>2892.2254085751483</v>
      </c>
    </row>
    <row r="53" spans="2:14" s="15" customFormat="1" x14ac:dyDescent="0.25">
      <c r="B53" s="15" t="str">
        <f>VLOOKUP(F53,[1]NUTS_Europa!$A$2:$C$81,2,FALSE)</f>
        <v>DE50</v>
      </c>
      <c r="C53" s="15">
        <f>VLOOKUP(F53,[1]NUTS_Europa!$A$2:$C$81,3,FALSE)</f>
        <v>1069</v>
      </c>
      <c r="D53" s="15" t="str">
        <f>VLOOKUP(G53,[1]NUTS_Europa!$A$2:$C$81,2,FALSE)</f>
        <v>FRG0</v>
      </c>
      <c r="E53" s="15">
        <f>VLOOKUP(G53,[1]NUTS_Europa!$A$2:$C$81,3,FALSE)</f>
        <v>283</v>
      </c>
      <c r="F53" s="15">
        <v>44</v>
      </c>
      <c r="G53" s="15">
        <v>62</v>
      </c>
      <c r="H53" s="15">
        <v>1056492.520891971</v>
      </c>
      <c r="I53" s="15">
        <v>867326.64500977902</v>
      </c>
      <c r="J53" s="15">
        <v>199058.85829999999</v>
      </c>
      <c r="K53" s="15">
        <v>56.345882352941175</v>
      </c>
      <c r="L53" s="15">
        <v>8.3129777056492902</v>
      </c>
      <c r="M53" s="15">
        <v>3.9480170846334492</v>
      </c>
      <c r="N53" s="15">
        <v>2266.668199218178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ES61</v>
      </c>
      <c r="E54" s="15">
        <f>VLOOKUP(G54,[1]NUTS_Europa!$A$2:$C$81,3,FALSE)</f>
        <v>297</v>
      </c>
      <c r="F54" s="15">
        <v>45</v>
      </c>
      <c r="G54" s="15">
        <v>57</v>
      </c>
      <c r="H54" s="15">
        <v>1880426.2411166234</v>
      </c>
      <c r="I54" s="15">
        <v>11028566.376738697</v>
      </c>
      <c r="J54" s="15">
        <v>159445.52859999999</v>
      </c>
      <c r="K54" s="15">
        <v>91.919411764705885</v>
      </c>
      <c r="L54" s="15">
        <v>12.154439830938717</v>
      </c>
      <c r="M54" s="15">
        <v>1.6747770290100377</v>
      </c>
      <c r="N54" s="15">
        <v>845.53280721987937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PT11</v>
      </c>
      <c r="E55" s="15">
        <f>VLOOKUP(G55,[1]NUTS_Europa!$A$2:$C$81,3,FALSE)</f>
        <v>288</v>
      </c>
      <c r="F55" s="15">
        <v>45</v>
      </c>
      <c r="G55" s="15">
        <v>76</v>
      </c>
      <c r="H55" s="15">
        <v>2000520.9600452438</v>
      </c>
      <c r="I55" s="15">
        <v>10269708.81602172</v>
      </c>
      <c r="J55" s="15">
        <v>192445.7181</v>
      </c>
      <c r="K55" s="15">
        <v>65.335294117647067</v>
      </c>
      <c r="L55" s="15">
        <v>11.257673081318</v>
      </c>
      <c r="M55" s="15">
        <v>1.7835573308596475</v>
      </c>
      <c r="N55" s="15">
        <v>900.45194714114655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37151.401447667464</v>
      </c>
      <c r="I56" s="15">
        <v>10716915.195206307</v>
      </c>
      <c r="J56" s="15">
        <v>127001.217</v>
      </c>
      <c r="K56" s="15">
        <v>59.172941176470594</v>
      </c>
      <c r="L56" s="15">
        <v>11.998735902180627</v>
      </c>
      <c r="M56" s="15">
        <v>3.0918257035579325E-2</v>
      </c>
      <c r="N56" s="15">
        <v>15.609481269928793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43894.33833820749</v>
      </c>
      <c r="I57" s="15">
        <v>10716915.195206307</v>
      </c>
      <c r="J57" s="15">
        <v>117768.50930000001</v>
      </c>
      <c r="K57" s="15">
        <v>59.172941176470594</v>
      </c>
      <c r="L57" s="15">
        <v>11.998735902180627</v>
      </c>
      <c r="M57" s="15">
        <v>3.0918257035579325E-2</v>
      </c>
      <c r="N57" s="15">
        <v>15.609481269928793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FRI1</v>
      </c>
      <c r="E58" s="15">
        <f>VLOOKUP(G58,[1]NUTS_Europa!$A$2:$C$81,3,FALSE)</f>
        <v>275</v>
      </c>
      <c r="F58" s="15">
        <v>47</v>
      </c>
      <c r="G58" s="15">
        <v>64</v>
      </c>
      <c r="H58" s="15">
        <v>543603.49657123338</v>
      </c>
      <c r="I58" s="15">
        <v>12729217.776007256</v>
      </c>
      <c r="J58" s="15">
        <v>154854.3009</v>
      </c>
      <c r="K58" s="15">
        <v>70</v>
      </c>
      <c r="L58" s="15">
        <v>14.375335052006484</v>
      </c>
      <c r="M58" s="15">
        <v>0.474286731052459</v>
      </c>
      <c r="N58" s="15">
        <v>207.51341725223611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FRI2</v>
      </c>
      <c r="E59" s="15">
        <f>VLOOKUP(G59,[1]NUTS_Europa!$A$2:$C$81,3,FALSE)</f>
        <v>275</v>
      </c>
      <c r="F59" s="15">
        <v>47</v>
      </c>
      <c r="G59" s="15">
        <v>69</v>
      </c>
      <c r="H59" s="15">
        <v>507638.1011467448</v>
      </c>
      <c r="I59" s="15">
        <v>12729217.776007256</v>
      </c>
      <c r="J59" s="15">
        <v>114346.8514</v>
      </c>
      <c r="K59" s="15">
        <v>70</v>
      </c>
      <c r="L59" s="15">
        <v>14.375335052006484</v>
      </c>
      <c r="M59" s="15">
        <v>0.474286731052459</v>
      </c>
      <c r="N59" s="15">
        <v>207.51341725223611</v>
      </c>
    </row>
    <row r="60" spans="2:14" s="15" customFormat="1" x14ac:dyDescent="0.25">
      <c r="B60" s="15" t="str">
        <f>VLOOKUP(F60,[1]NUTS_Europa!$A$2:$C$81,2,FALSE)</f>
        <v>DE94</v>
      </c>
      <c r="C60" s="15">
        <f>VLOOKUP(F60,[1]NUTS_Europa!$A$2:$C$81,3,FALSE)</f>
        <v>1069</v>
      </c>
      <c r="D60" s="15" t="str">
        <f>VLOOKUP(G60,[1]NUTS_Europa!$A$2:$C$81,2,FALSE)</f>
        <v>FRE1</v>
      </c>
      <c r="E60" s="15">
        <f>VLOOKUP(G60,[1]NUTS_Europa!$A$2:$C$81,3,FALSE)</f>
        <v>235</v>
      </c>
      <c r="F60" s="15">
        <v>48</v>
      </c>
      <c r="G60" s="15">
        <v>61</v>
      </c>
      <c r="H60" s="15">
        <v>651501.31884002802</v>
      </c>
      <c r="I60" s="15">
        <v>645666.49471458839</v>
      </c>
      <c r="J60" s="15">
        <v>507158.32770000002</v>
      </c>
      <c r="K60" s="15">
        <v>23.98</v>
      </c>
      <c r="L60" s="15">
        <v>9.4576520384831699</v>
      </c>
      <c r="M60" s="15">
        <v>2.9653333735890501</v>
      </c>
      <c r="N60" s="15">
        <v>1766.2818862468553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FRF2</v>
      </c>
      <c r="E61" s="15">
        <f>VLOOKUP(G61,[1]NUTS_Europa!$A$2:$C$81,3,FALSE)</f>
        <v>235</v>
      </c>
      <c r="F61" s="15">
        <v>48</v>
      </c>
      <c r="G61" s="15">
        <v>67</v>
      </c>
      <c r="H61" s="15">
        <v>1227572.7430139307</v>
      </c>
      <c r="I61" s="15">
        <v>645666.49471458839</v>
      </c>
      <c r="J61" s="15">
        <v>126450.71709999999</v>
      </c>
      <c r="K61" s="15">
        <v>23.98</v>
      </c>
      <c r="L61" s="15">
        <v>9.4576520384831699</v>
      </c>
      <c r="M61" s="15">
        <v>2.9653333735890501</v>
      </c>
      <c r="N61" s="15">
        <v>1766.2818862468553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35942.181762129891</v>
      </c>
      <c r="I62" s="15">
        <v>10716915.195206307</v>
      </c>
      <c r="J62" s="15">
        <v>176841.96369999999</v>
      </c>
      <c r="K62" s="15">
        <v>59.172941176470594</v>
      </c>
      <c r="L62" s="15">
        <v>11.998735902180627</v>
      </c>
      <c r="M62" s="15">
        <v>3.0918257035579325E-2</v>
      </c>
      <c r="N62" s="15">
        <v>15.609481269928793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42685.118652669917</v>
      </c>
      <c r="I63" s="15">
        <v>10716915.195206307</v>
      </c>
      <c r="J63" s="15">
        <v>199058.85829999999</v>
      </c>
      <c r="K63" s="15">
        <v>59.172941176470594</v>
      </c>
      <c r="L63" s="15">
        <v>11.998735902180627</v>
      </c>
      <c r="M63" s="15">
        <v>3.0918257035579325E-2</v>
      </c>
      <c r="N63" s="15">
        <v>15.609481269928793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ES62</v>
      </c>
      <c r="E64" s="15">
        <f>VLOOKUP(G64,[1]NUTS_Europa!$A$2:$C$81,3,FALSE)</f>
        <v>462</v>
      </c>
      <c r="F64" s="15">
        <v>50</v>
      </c>
      <c r="G64" s="15">
        <v>58</v>
      </c>
      <c r="H64" s="15">
        <v>2201977.9303521602</v>
      </c>
      <c r="I64" s="15">
        <v>11727759.132737199</v>
      </c>
      <c r="J64" s="15">
        <v>117923.68180000001</v>
      </c>
      <c r="K64" s="15">
        <v>100.59058823529412</v>
      </c>
      <c r="L64" s="15">
        <v>12.857515452279934</v>
      </c>
      <c r="M64" s="15">
        <v>1.8107757899557411</v>
      </c>
      <c r="N64" s="15">
        <v>914.1935376508535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PT11</v>
      </c>
      <c r="E65" s="15">
        <f>VLOOKUP(G65,[1]NUTS_Europa!$A$2:$C$81,3,FALSE)</f>
        <v>288</v>
      </c>
      <c r="F65" s="15">
        <v>50</v>
      </c>
      <c r="G65" s="15">
        <v>76</v>
      </c>
      <c r="H65" s="15">
        <v>1954411.5171879872</v>
      </c>
      <c r="I65" s="15">
        <v>10269708.81602172</v>
      </c>
      <c r="J65" s="15">
        <v>114203.5226</v>
      </c>
      <c r="K65" s="15">
        <v>65.335294117647067</v>
      </c>
      <c r="L65" s="15">
        <v>11.257673081318</v>
      </c>
      <c r="M65" s="15">
        <v>1.7835573308596475</v>
      </c>
      <c r="N65" s="15">
        <v>900.45194714114655</v>
      </c>
    </row>
    <row r="66" spans="2:14" s="15" customFormat="1" x14ac:dyDescent="0.25">
      <c r="B66" s="15" t="str">
        <f>VLOOKUP(F66,[1]NUTS_Europa!$A$2:$C$81,2,FALSE)</f>
        <v>ES21</v>
      </c>
      <c r="C66" s="15">
        <f>VLOOKUP(F66,[1]NUTS_Europa!$A$2:$C$81,3,FALSE)</f>
        <v>1063</v>
      </c>
      <c r="D66" s="15" t="str">
        <f>VLOOKUP(G66,[1]NUTS_Europa!$A$2:$C$81,2,FALSE)</f>
        <v>FRD2</v>
      </c>
      <c r="E66" s="15">
        <f>VLOOKUP(G66,[1]NUTS_Europa!$A$2:$C$81,3,FALSE)</f>
        <v>271</v>
      </c>
      <c r="F66" s="15">
        <v>54</v>
      </c>
      <c r="G66" s="15">
        <v>60</v>
      </c>
      <c r="H66" s="15">
        <v>298900.03790558188</v>
      </c>
      <c r="I66" s="15">
        <v>9858736.4854220282</v>
      </c>
      <c r="J66" s="15">
        <v>159445.52859999999</v>
      </c>
      <c r="K66" s="15">
        <v>98.17647058823529</v>
      </c>
      <c r="L66" s="15">
        <v>10.475268749269812</v>
      </c>
      <c r="M66" s="15">
        <v>0.68836093849791391</v>
      </c>
      <c r="N66" s="15">
        <v>347.52790767179999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FRI3</v>
      </c>
      <c r="E67" s="15">
        <f>VLOOKUP(G67,[1]NUTS_Europa!$A$2:$C$81,3,FALSE)</f>
        <v>282</v>
      </c>
      <c r="F67" s="15">
        <v>54</v>
      </c>
      <c r="G67" s="15">
        <v>65</v>
      </c>
      <c r="H67" s="15">
        <v>996674.82300859643</v>
      </c>
      <c r="I67" s="15">
        <v>9766976.3204077072</v>
      </c>
      <c r="J67" s="15">
        <v>117923.68180000001</v>
      </c>
      <c r="K67" s="15">
        <v>86.470588235294116</v>
      </c>
      <c r="L67" s="15">
        <v>10.024653622787186</v>
      </c>
      <c r="M67" s="15">
        <v>1.6173075649901503</v>
      </c>
      <c r="N67" s="15">
        <v>816.51860628420002</v>
      </c>
    </row>
    <row r="68" spans="2:14" s="15" customFormat="1" x14ac:dyDescent="0.25">
      <c r="B68" s="15" t="str">
        <f>VLOOKUP(F68,[1]NUTS_Europa!$A$2:$C$81,2,FALSE)</f>
        <v>ES51</v>
      </c>
      <c r="C68" s="15">
        <f>VLOOKUP(F68,[1]NUTS_Europa!$A$2:$C$81,3,FALSE)</f>
        <v>1064</v>
      </c>
      <c r="D68" s="15" t="str">
        <f>VLOOKUP(G68,[1]NUTS_Europa!$A$2:$C$81,2,FALSE)</f>
        <v>FRH0</v>
      </c>
      <c r="E68" s="15">
        <f>VLOOKUP(G68,[1]NUTS_Europa!$A$2:$C$81,3,FALSE)</f>
        <v>282</v>
      </c>
      <c r="F68" s="15">
        <v>55</v>
      </c>
      <c r="G68" s="15">
        <v>63</v>
      </c>
      <c r="H68" s="15">
        <v>573162.703660678</v>
      </c>
      <c r="I68" s="15">
        <v>990224.5294059572</v>
      </c>
      <c r="J68" s="15">
        <v>127001.217</v>
      </c>
      <c r="K68" s="15">
        <v>73.942294117647066</v>
      </c>
      <c r="L68" s="15">
        <v>9.0548261349135402</v>
      </c>
      <c r="M68" s="15">
        <v>1.6173075649901503</v>
      </c>
      <c r="N68" s="15">
        <v>816.51860628420002</v>
      </c>
    </row>
    <row r="69" spans="2:14" s="15" customFormat="1" x14ac:dyDescent="0.25">
      <c r="B69" s="15" t="str">
        <f>VLOOKUP(F69,[1]NUTS_Europa!$A$2:$C$81,2,FALSE)</f>
        <v>ES51</v>
      </c>
      <c r="C69" s="15">
        <f>VLOOKUP(F69,[1]NUTS_Europa!$A$2:$C$81,3,FALSE)</f>
        <v>1064</v>
      </c>
      <c r="D69" s="15" t="str">
        <f>VLOOKUP(G69,[1]NUTS_Europa!$A$2:$C$81,2,FALSE)</f>
        <v>FRI3</v>
      </c>
      <c r="E69" s="15">
        <f>VLOOKUP(G69,[1]NUTS_Europa!$A$2:$C$81,3,FALSE)</f>
        <v>282</v>
      </c>
      <c r="F69" s="15">
        <v>55</v>
      </c>
      <c r="G69" s="15">
        <v>65</v>
      </c>
      <c r="H69" s="15">
        <v>724327.24279789079</v>
      </c>
      <c r="I69" s="15">
        <v>990224.5294059572</v>
      </c>
      <c r="J69" s="15">
        <v>117768.50930000001</v>
      </c>
      <c r="K69" s="15">
        <v>73.942294117647066</v>
      </c>
      <c r="L69" s="15">
        <v>9.0548261349135402</v>
      </c>
      <c r="M69" s="15">
        <v>1.6173075649901503</v>
      </c>
      <c r="N69" s="15">
        <v>816.51860628420002</v>
      </c>
    </row>
    <row r="70" spans="2:14" s="15" customFormat="1" x14ac:dyDescent="0.25">
      <c r="B70" s="15" t="str">
        <f>VLOOKUP(F70,[1]NUTS_Europa!$A$2:$C$81,2,FALSE)</f>
        <v>ES52</v>
      </c>
      <c r="C70" s="15">
        <f>VLOOKUP(F70,[1]NUTS_Europa!$A$2:$C$81,3,FALSE)</f>
        <v>1063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56</v>
      </c>
      <c r="G70" s="15">
        <v>58</v>
      </c>
      <c r="H70" s="15">
        <v>992188.76616264111</v>
      </c>
      <c r="I70" s="15">
        <v>9303298.1907079704</v>
      </c>
      <c r="J70" s="15">
        <v>163171.4883</v>
      </c>
      <c r="K70" s="15">
        <v>27.058823529411764</v>
      </c>
      <c r="L70" s="15">
        <v>8.2365730364736045</v>
      </c>
      <c r="M70" s="15">
        <v>1.5320969785510772</v>
      </c>
      <c r="N70" s="15">
        <v>914.1935376508535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56</v>
      </c>
      <c r="G71" s="15">
        <v>60</v>
      </c>
      <c r="H71" s="15">
        <v>187561.82706895197</v>
      </c>
      <c r="I71" s="15">
        <v>9858736.4854220282</v>
      </c>
      <c r="J71" s="15">
        <v>145035.59770000001</v>
      </c>
      <c r="K71" s="15">
        <v>98.17647058823529</v>
      </c>
      <c r="L71" s="15">
        <v>10.475268749269812</v>
      </c>
      <c r="M71" s="15">
        <v>0.68836093849791391</v>
      </c>
      <c r="N71" s="15">
        <v>347.52790767179999</v>
      </c>
    </row>
    <row r="72" spans="2:14" s="15" customFormat="1" x14ac:dyDescent="0.25">
      <c r="B72" s="15" t="str">
        <f>VLOOKUP(F72,[1]NUTS_Europa!$A$2:$C$81,2,FALSE)</f>
        <v>FRD1</v>
      </c>
      <c r="C72" s="15">
        <f>VLOOKUP(F72,[1]NUTS_Europa!$A$2:$C$81,3,FALSE)</f>
        <v>269</v>
      </c>
      <c r="D72" s="15" t="str">
        <f>VLOOKUP(G72,[1]NUTS_Europa!$A$2:$C$81,2,FALSE)</f>
        <v>FRG0</v>
      </c>
      <c r="E72" s="15">
        <f>VLOOKUP(G72,[1]NUTS_Europa!$A$2:$C$81,3,FALSE)</f>
        <v>283</v>
      </c>
      <c r="F72" s="15">
        <v>59</v>
      </c>
      <c r="G72" s="15">
        <v>62</v>
      </c>
      <c r="H72" s="15">
        <v>1120805.8112021007</v>
      </c>
      <c r="I72" s="15">
        <v>829518.73987031006</v>
      </c>
      <c r="J72" s="15">
        <v>159445.52859999999</v>
      </c>
      <c r="K72" s="15">
        <v>27.235294117647058</v>
      </c>
      <c r="L72" s="15">
        <v>11.300159290065302</v>
      </c>
      <c r="M72" s="15">
        <v>4.6389784331790116</v>
      </c>
      <c r="N72" s="15">
        <v>2266.668199218178</v>
      </c>
    </row>
    <row r="73" spans="2:14" s="15" customFormat="1" x14ac:dyDescent="0.25">
      <c r="B73" s="15" t="str">
        <f>VLOOKUP(F73,[1]NUTS_Europa!$A$2:$C$81,2,FALSE)</f>
        <v>FRD1</v>
      </c>
      <c r="C73" s="15">
        <f>VLOOKUP(F73,[1]NUTS_Europa!$A$2:$C$81,3,FALSE)</f>
        <v>269</v>
      </c>
      <c r="D73" s="15" t="str">
        <f>VLOOKUP(G73,[1]NUTS_Europa!$A$2:$C$81,2,FALSE)</f>
        <v>FRJ2</v>
      </c>
      <c r="E73" s="15">
        <f>VLOOKUP(G73,[1]NUTS_Europa!$A$2:$C$81,3,FALSE)</f>
        <v>163</v>
      </c>
      <c r="F73" s="15">
        <v>59</v>
      </c>
      <c r="G73" s="15">
        <v>68</v>
      </c>
      <c r="H73" s="15">
        <v>2627097.7811959977</v>
      </c>
      <c r="I73" s="15">
        <v>980321.56943305919</v>
      </c>
      <c r="J73" s="15">
        <v>145277.79319999999</v>
      </c>
      <c r="K73" s="15">
        <v>35.764117647058825</v>
      </c>
      <c r="L73" s="15">
        <v>13.919893795281649</v>
      </c>
      <c r="M73" s="15">
        <v>6.6103876687288672</v>
      </c>
      <c r="N73" s="15">
        <v>2892.2254085751483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FRJ2</v>
      </c>
      <c r="E74" s="15">
        <f>VLOOKUP(G74,[1]NUTS_Europa!$A$2:$C$81,3,FALSE)</f>
        <v>163</v>
      </c>
      <c r="F74" s="15">
        <v>66</v>
      </c>
      <c r="G74" s="15">
        <v>68</v>
      </c>
      <c r="H74" s="15">
        <v>3465070.2599644382</v>
      </c>
      <c r="I74" s="15">
        <v>1029892.5782406235</v>
      </c>
      <c r="J74" s="15">
        <v>163171.4883</v>
      </c>
      <c r="K74" s="15">
        <v>73.294117647058826</v>
      </c>
      <c r="L74" s="15">
        <v>10.579670472846949</v>
      </c>
      <c r="M74" s="15">
        <v>5.728734161040304</v>
      </c>
      <c r="N74" s="15">
        <v>2892.2254085751483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FRI2</v>
      </c>
      <c r="E75" s="15">
        <f>VLOOKUP(G75,[1]NUTS_Europa!$A$2:$C$81,3,FALSE)</f>
        <v>275</v>
      </c>
      <c r="F75" s="15">
        <v>66</v>
      </c>
      <c r="G75" s="15">
        <v>69</v>
      </c>
      <c r="H75" s="15">
        <v>163774.95944256906</v>
      </c>
      <c r="I75" s="15">
        <v>1169220.0013059699</v>
      </c>
      <c r="J75" s="15">
        <v>199058.85829999999</v>
      </c>
      <c r="K75" s="15">
        <v>104.70588235294117</v>
      </c>
      <c r="L75" s="15">
        <v>8.7845651483265055</v>
      </c>
      <c r="M75" s="15">
        <v>0.41102923678163494</v>
      </c>
      <c r="N75" s="15">
        <v>207.51341725223611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PT16</v>
      </c>
      <c r="E76" s="15">
        <f>VLOOKUP(G76,[1]NUTS_Europa!$A$2:$C$81,3,FALSE)</f>
        <v>294</v>
      </c>
      <c r="F76" s="15">
        <v>71</v>
      </c>
      <c r="G76" s="15">
        <v>78</v>
      </c>
      <c r="H76" s="15">
        <v>2585482.923611742</v>
      </c>
      <c r="I76" s="15">
        <v>1178799.1284877355</v>
      </c>
      <c r="J76" s="15">
        <v>135416.16140000001</v>
      </c>
      <c r="K76" s="15">
        <v>65.747647058823532</v>
      </c>
      <c r="L76" s="15">
        <v>10.89807835409399</v>
      </c>
      <c r="M76" s="15">
        <v>6.5287900925840585</v>
      </c>
      <c r="N76" s="15">
        <v>3296.1439756520863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PT17</v>
      </c>
      <c r="E77" s="15">
        <f>VLOOKUP(G77,[1]NUTS_Europa!$A$2:$C$81,3,FALSE)</f>
        <v>297</v>
      </c>
      <c r="F77" s="15">
        <v>71</v>
      </c>
      <c r="G77" s="15">
        <v>79</v>
      </c>
      <c r="H77" s="15">
        <v>675443.27446845698</v>
      </c>
      <c r="I77" s="15">
        <v>1184701.8108274848</v>
      </c>
      <c r="J77" s="15">
        <v>154854.3009</v>
      </c>
      <c r="K77" s="15">
        <v>81.692294117647066</v>
      </c>
      <c r="L77" s="15">
        <v>9.1364750714144165</v>
      </c>
      <c r="M77" s="15">
        <v>1.6747770290100377</v>
      </c>
      <c r="N77" s="15">
        <v>845.53280721987937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834754.82653339487</v>
      </c>
      <c r="J78" s="15">
        <v>120125.8052</v>
      </c>
      <c r="K78" s="15">
        <v>10.528823529411765</v>
      </c>
      <c r="L78" s="15">
        <v>10.610492561575908</v>
      </c>
      <c r="M78" s="15">
        <v>10.197441828776141</v>
      </c>
      <c r="N78" s="15">
        <v>5443.4838231684107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834754.82653339487</v>
      </c>
      <c r="J79" s="15">
        <v>159445.52859999999</v>
      </c>
      <c r="K79" s="15">
        <v>10.528823529411765</v>
      </c>
      <c r="L79" s="15">
        <v>10.610492561575908</v>
      </c>
      <c r="M79" s="15">
        <v>10.197441828776141</v>
      </c>
      <c r="N79" s="15">
        <v>5443.4838231684107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2900021.5539123751</v>
      </c>
      <c r="I80" s="15">
        <v>695704.4415046355</v>
      </c>
      <c r="J80" s="15">
        <v>145277.79319999999</v>
      </c>
      <c r="K80" s="15">
        <v>7.3529411764705879</v>
      </c>
      <c r="L80" s="15">
        <v>8.934975806252659</v>
      </c>
      <c r="M80" s="15">
        <v>9.0991922378977161</v>
      </c>
      <c r="N80" s="15">
        <v>5443.4838231684107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2506920.3696222682</v>
      </c>
      <c r="I81" s="15">
        <v>695704.4415046355</v>
      </c>
      <c r="J81" s="15">
        <v>176841.96369999999</v>
      </c>
      <c r="K81" s="15">
        <v>7.3529411764705879</v>
      </c>
      <c r="L81" s="15">
        <v>8.934975806252659</v>
      </c>
      <c r="M81" s="15">
        <v>9.0991922378977161</v>
      </c>
      <c r="N81" s="15">
        <v>5443.4838231684107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2753903.0347061749</v>
      </c>
      <c r="I82" s="15">
        <v>571549.91578814341</v>
      </c>
      <c r="J82" s="15">
        <v>127001.217</v>
      </c>
      <c r="K82" s="15">
        <v>18.099999999999998</v>
      </c>
      <c r="L82" s="15">
        <v>10.942599283320147</v>
      </c>
      <c r="M82" s="15">
        <v>5.1418667386427437</v>
      </c>
      <c r="N82" s="15">
        <v>3296.1439756520863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718644.11617602117</v>
      </c>
      <c r="I83" s="15">
        <v>385681.79054091231</v>
      </c>
      <c r="J83" s="15">
        <v>113696.3812</v>
      </c>
      <c r="K83" s="15">
        <v>4.4117647058823533</v>
      </c>
      <c r="L83" s="15">
        <v>9.1809960006405742</v>
      </c>
      <c r="M83" s="15">
        <v>1.3190009447372586</v>
      </c>
      <c r="N83" s="15">
        <v>845.53280721987937</v>
      </c>
    </row>
    <row r="84" spans="2:29" s="15" customFormat="1" x14ac:dyDescent="0.25">
      <c r="N84" s="15">
        <f>SUM(N4:N83)</f>
        <v>236652.56566904727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'30 buques 17 kn 7500 charter'!P86</f>
        <v>Tiempo C/D</v>
      </c>
      <c r="Q86" s="15" t="str">
        <f>'30 buques 17 kn 7500 charter'!Q86</f>
        <v>Tiempo total</v>
      </c>
      <c r="R86" s="15" t="str">
        <f>'30 buques 17 kn 7500 charter'!R86</f>
        <v>TEUs/buque</v>
      </c>
      <c r="S86" s="15" t="str">
        <f>'30 buques 17 kn 7500 charter'!S86</f>
        <v>Coste variable</v>
      </c>
      <c r="T86" s="15" t="str">
        <f>'30 buques 17 kn 7500 charter'!T86</f>
        <v>Coste fijo</v>
      </c>
      <c r="U86" s="15" t="str">
        <f>'30 buques 17 kn 7500 charter'!U86</f>
        <v>Coste Total</v>
      </c>
      <c r="V86" s="15" t="str">
        <f>'30 buques 17 kn 7500 charter'!V86</f>
        <v>Nodo inicial</v>
      </c>
      <c r="W86" s="15" t="str">
        <f>'30 buques 17 kn 7500 charter'!W86</f>
        <v>Puerto O</v>
      </c>
      <c r="X86" s="15" t="str">
        <f>'30 buques 17 kn 7500 charter'!X86</f>
        <v>Nodo final</v>
      </c>
      <c r="Y86" s="15" t="str">
        <f>'30 buques 17 kn 7500 charter'!Y86</f>
        <v>Puerto D</v>
      </c>
    </row>
    <row r="87" spans="2:29" s="15" customFormat="1" x14ac:dyDescent="0.25">
      <c r="B87" s="15" t="str">
        <f>VLOOKUP(F87,[1]NUTS_Europa!$A$2:$C$81,2,FALSE)</f>
        <v>NL12</v>
      </c>
      <c r="C87" s="15">
        <f>VLOOKUP(F87,[1]NUTS_Europa!$A$2:$C$81,3,FALSE)</f>
        <v>250</v>
      </c>
      <c r="D87" s="15" t="str">
        <f>VLOOKUP(G87,[1]NUTS_Europa!$A$2:$C$81,2,FALSE)</f>
        <v>PT16</v>
      </c>
      <c r="E87" s="15">
        <f>VLOOKUP(G87,[1]NUTS_Europa!$A$2:$C$81,3,FALSE)</f>
        <v>294</v>
      </c>
      <c r="F87" s="15">
        <v>71</v>
      </c>
      <c r="G87" s="15">
        <v>78</v>
      </c>
      <c r="H87" s="15">
        <v>2585482.923611742</v>
      </c>
      <c r="I87" s="15">
        <v>1178799.1284877355</v>
      </c>
      <c r="J87" s="15">
        <f>I87/31</f>
        <v>38025.778338314049</v>
      </c>
      <c r="K87" s="15">
        <v>135416.16140000001</v>
      </c>
      <c r="L87" s="15">
        <v>65.747647058823532</v>
      </c>
      <c r="M87" s="15">
        <v>10.89807835409399</v>
      </c>
      <c r="N87" s="15">
        <v>6.5287900925840585</v>
      </c>
      <c r="O87" s="17">
        <v>3296.1439756520863</v>
      </c>
      <c r="P87" s="15">
        <f>N87*(R87/O87)</f>
        <v>1.4340526572707528</v>
      </c>
      <c r="Q87" s="15">
        <f>P87+M87+L87</f>
        <v>78.079778070188269</v>
      </c>
      <c r="R87" s="15">
        <v>724</v>
      </c>
      <c r="S87" s="15">
        <f>H87*(R87/O87)</f>
        <v>567902.87394062616</v>
      </c>
      <c r="T87" s="15">
        <f>2*J87</f>
        <v>76051.556676628097</v>
      </c>
      <c r="U87" s="15">
        <f>T87+S87</f>
        <v>643954.43061725423</v>
      </c>
      <c r="V87" s="15" t="str">
        <f>VLOOKUP(B87,NUTS_Europa!$B$2:$F$41,5,FALSE)</f>
        <v>Friesland (NL)</v>
      </c>
      <c r="W87" s="15" t="str">
        <f>VLOOKUP(C87,Puertos!$N$3:$O$27,2,FALSE)</f>
        <v>Rotterdam</v>
      </c>
      <c r="X87" s="15" t="str">
        <f>VLOOKUP(D87,NUTS_Europa!$B$2:$F$41,5,FALSE)</f>
        <v>Centro (PT)</v>
      </c>
      <c r="Y87" s="15" t="str">
        <f>VLOOKUP(E87,Puertos!$N$3:$O$27,2,FALSE)</f>
        <v>Lisboa</v>
      </c>
      <c r="Z87" s="15">
        <f>Q87/24</f>
        <v>3.2533240862578445</v>
      </c>
      <c r="AA87" s="15">
        <f>SUM(Q87:Q90)</f>
        <v>215.00310193171251</v>
      </c>
      <c r="AB87" s="15">
        <f>AA87/24</f>
        <v>8.9584625804880211</v>
      </c>
      <c r="AC87" s="15">
        <f>AB87/7</f>
        <v>1.279780368641146</v>
      </c>
    </row>
    <row r="88" spans="2:29" s="15" customFormat="1" x14ac:dyDescent="0.25">
      <c r="B88" s="15" t="str">
        <f>VLOOKUP(G88,[1]NUTS_Europa!$A$2:$C$81,2,FALSE)</f>
        <v>PT16</v>
      </c>
      <c r="C88" s="15">
        <f>VLOOKUP(G88,[1]NUTS_Europa!$A$2:$C$81,3,FALSE)</f>
        <v>294</v>
      </c>
      <c r="D88" s="15" t="str">
        <f>VLOOKUP(F88,[1]NUTS_Europa!$A$2:$C$81,2,FALSE)</f>
        <v>PT15</v>
      </c>
      <c r="E88" s="15">
        <f>VLOOKUP(F88,[1]NUTS_Europa!$A$2:$C$81,3,FALSE)</f>
        <v>61</v>
      </c>
      <c r="F88" s="15">
        <v>77</v>
      </c>
      <c r="G88" s="15">
        <v>78</v>
      </c>
      <c r="H88" s="15">
        <v>2753903.0347061749</v>
      </c>
      <c r="I88" s="15">
        <v>571549.91578814341</v>
      </c>
      <c r="J88" s="15">
        <f t="shared" ref="J88:J151" si="1">I88/31</f>
        <v>18437.094057682047</v>
      </c>
      <c r="K88" s="15">
        <v>127001.217</v>
      </c>
      <c r="L88" s="15">
        <v>18.099999999999998</v>
      </c>
      <c r="M88" s="15">
        <v>10.942599283320147</v>
      </c>
      <c r="N88" s="15">
        <v>5.1418667386427437</v>
      </c>
      <c r="O88" s="17">
        <v>3296.1439756520863</v>
      </c>
      <c r="P88" s="15">
        <f t="shared" ref="P88:P151" si="2">N88*(R88/O88)</f>
        <v>1.12941411123914</v>
      </c>
      <c r="Q88" s="15">
        <f t="shared" ref="Q88:Q151" si="3">P88+M88+L88</f>
        <v>30.172013394559286</v>
      </c>
      <c r="R88" s="15">
        <v>724</v>
      </c>
      <c r="S88" s="15">
        <f t="shared" ref="S88:S151" si="4">H88*(R88/O88)</f>
        <v>604896.45229554211</v>
      </c>
      <c r="T88" s="15">
        <f t="shared" ref="T88:T151" si="5">2*J88</f>
        <v>36874.188115364093</v>
      </c>
      <c r="U88" s="15">
        <f t="shared" ref="U88:U151" si="6">T88+S88</f>
        <v>641770.64041090617</v>
      </c>
      <c r="V88" s="15" t="str">
        <f>VLOOKUP(B88,NUTS_Europa!$B$2:$F$41,5,FALSE)</f>
        <v>Centro (PT)</v>
      </c>
      <c r="W88" s="15" t="str">
        <f>VLOOKUP(C88,Puertos!$N$3:$O$27,2,FALSE)</f>
        <v>Lisboa</v>
      </c>
      <c r="X88" s="15" t="str">
        <f>VLOOKUP(D88,NUTS_Europa!$B$2:$F$41,5,FALSE)</f>
        <v>Algarve</v>
      </c>
      <c r="Y88" s="15" t="str">
        <f>VLOOKUP(E88,Puertos!$N$3:$O$27,2,FALSE)</f>
        <v>Algeciras</v>
      </c>
      <c r="Z88" s="15">
        <f t="shared" ref="Z88:Z151" si="7">Q88/24</f>
        <v>1.2571672247733037</v>
      </c>
    </row>
    <row r="89" spans="2:29" s="15" customFormat="1" x14ac:dyDescent="0.25">
      <c r="B89" s="15" t="str">
        <f>VLOOKUP(F89,[1]NUTS_Europa!$A$2:$C$81,2,FALSE)</f>
        <v>PT15</v>
      </c>
      <c r="C89" s="15">
        <f>VLOOKUP(F89,[1]NUTS_Europa!$A$2:$C$81,3,FALSE)</f>
        <v>61</v>
      </c>
      <c r="D89" s="15" t="str">
        <f>VLOOKUP(G89,[1]NUTS_Europa!$A$2:$C$81,2,FALSE)</f>
        <v>PT17</v>
      </c>
      <c r="E89" s="15">
        <f>VLOOKUP(G89,[1]NUTS_Europa!$A$2:$C$81,3,FALSE)</f>
        <v>297</v>
      </c>
      <c r="F89" s="15">
        <v>77</v>
      </c>
      <c r="G89" s="15">
        <v>79</v>
      </c>
      <c r="H89" s="15">
        <v>718644.11617602117</v>
      </c>
      <c r="I89" s="15">
        <v>385681.79054091231</v>
      </c>
      <c r="J89" s="15">
        <f t="shared" si="1"/>
        <v>12441.348081964914</v>
      </c>
      <c r="K89" s="15">
        <v>113696.3812</v>
      </c>
      <c r="L89" s="15">
        <v>4.4117647058823533</v>
      </c>
      <c r="M89" s="15">
        <v>9.1809960006405742</v>
      </c>
      <c r="N89" s="15">
        <v>1.3190009447372586</v>
      </c>
      <c r="O89" s="17">
        <v>845.53280721987937</v>
      </c>
      <c r="P89" s="15">
        <f t="shared" si="2"/>
        <v>1.0264564712643014</v>
      </c>
      <c r="Q89" s="15">
        <f t="shared" si="3"/>
        <v>14.619217177787229</v>
      </c>
      <c r="R89" s="15">
        <v>658</v>
      </c>
      <c r="S89" s="15">
        <f t="shared" si="4"/>
        <v>559254.26477373042</v>
      </c>
      <c r="T89" s="15">
        <f t="shared" si="5"/>
        <v>24882.696163929828</v>
      </c>
      <c r="U89" s="15">
        <f t="shared" si="6"/>
        <v>584136.9609376603</v>
      </c>
      <c r="V89" s="15" t="str">
        <f>VLOOKUP(B89,NUTS_Europa!$B$2:$F$41,5,FALSE)</f>
        <v>Algarve</v>
      </c>
      <c r="W89" s="15" t="str">
        <f>VLOOKUP(C89,Puertos!$N$3:$O$27,2,FALSE)</f>
        <v>Algeciras</v>
      </c>
      <c r="X89" s="15" t="str">
        <f>VLOOKUP(D89,NUTS_Europa!$B$2:$F$41,5,FALSE)</f>
        <v>Área Metropolitana de Lisboa</v>
      </c>
      <c r="Y89" s="15" t="str">
        <f>VLOOKUP(E89,Puertos!$N$3:$O$27,2,FALSE)</f>
        <v>Cádiz</v>
      </c>
      <c r="Z89" s="15">
        <f t="shared" si="7"/>
        <v>0.60913404907446789</v>
      </c>
    </row>
    <row r="90" spans="2:29" s="15" customFormat="1" x14ac:dyDescent="0.25">
      <c r="B90" s="15" t="str">
        <f>VLOOKUP(G90,[1]NUTS_Europa!$A$2:$C$81,2,FALSE)</f>
        <v>PT17</v>
      </c>
      <c r="C90" s="15">
        <f>VLOOKUP(G90,[1]NUTS_Europa!$A$2:$C$81,3,FALSE)</f>
        <v>297</v>
      </c>
      <c r="D90" s="15" t="str">
        <f>VLOOKUP(F90,[1]NUTS_Europa!$A$2:$C$81,2,FALSE)</f>
        <v>NL12</v>
      </c>
      <c r="E90" s="15">
        <f>VLOOKUP(F90,[1]NUTS_Europa!$A$2:$C$81,3,FALSE)</f>
        <v>250</v>
      </c>
      <c r="F90" s="15">
        <v>71</v>
      </c>
      <c r="G90" s="15">
        <v>79</v>
      </c>
      <c r="H90" s="15">
        <v>675443.27446845698</v>
      </c>
      <c r="I90" s="15">
        <v>1184701.8108274848</v>
      </c>
      <c r="J90" s="15">
        <f t="shared" si="1"/>
        <v>38216.187446047894</v>
      </c>
      <c r="K90" s="15">
        <v>154854.3009</v>
      </c>
      <c r="L90" s="15">
        <v>81.692294117647066</v>
      </c>
      <c r="M90" s="15">
        <v>9.1364750714144165</v>
      </c>
      <c r="N90" s="15">
        <v>1.6747770290100377</v>
      </c>
      <c r="O90" s="17">
        <v>845.53280721987937</v>
      </c>
      <c r="P90" s="15">
        <f t="shared" si="2"/>
        <v>1.3033241001162368</v>
      </c>
      <c r="Q90" s="15">
        <f t="shared" si="3"/>
        <v>92.132093289177718</v>
      </c>
      <c r="R90" s="15">
        <v>658</v>
      </c>
      <c r="S90" s="15">
        <f t="shared" si="4"/>
        <v>525635.04432379571</v>
      </c>
      <c r="T90" s="15">
        <f t="shared" si="5"/>
        <v>76432.374892095788</v>
      </c>
      <c r="U90" s="15">
        <f t="shared" si="6"/>
        <v>602067.41921589151</v>
      </c>
      <c r="V90" s="15" t="str">
        <f>VLOOKUP(B90,NUTS_Europa!$B$2:$F$41,5,FALSE)</f>
        <v>Área Metropolitana de Lisboa</v>
      </c>
      <c r="W90" s="15" t="str">
        <f>VLOOKUP(C90,Puertos!$N$3:$O$27,2,FALSE)</f>
        <v>Cádiz</v>
      </c>
      <c r="X90" s="15" t="str">
        <f>VLOOKUP(D90,NUTS_Europa!$B$2:$F$41,5,FALSE)</f>
        <v>Friesland (NL)</v>
      </c>
      <c r="Y90" s="15" t="str">
        <f>VLOOKUP(E90,Puertos!$N$3:$O$27,2,FALSE)</f>
        <v>Rotterdam</v>
      </c>
      <c r="Z90" s="15">
        <f t="shared" si="7"/>
        <v>3.838837220382405</v>
      </c>
    </row>
    <row r="91" spans="2:29" s="15" customFormat="1" x14ac:dyDescent="0.25">
      <c r="O91" s="17"/>
    </row>
    <row r="92" spans="2:29" s="15" customFormat="1" x14ac:dyDescent="0.25">
      <c r="B92" s="15" t="s">
        <v>160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O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  <c r="P93" s="15" t="str">
        <f>P86</f>
        <v>Tiempo C/D</v>
      </c>
      <c r="Q93" s="15" t="str">
        <f t="shared" ref="Q93:Y93" si="10">Q86</f>
        <v>Tiempo total</v>
      </c>
      <c r="R93" s="15" t="str">
        <f t="shared" si="10"/>
        <v>TEUs/buque</v>
      </c>
      <c r="S93" s="15" t="str">
        <f t="shared" si="10"/>
        <v>Coste variable</v>
      </c>
      <c r="T93" s="15" t="str">
        <f t="shared" si="10"/>
        <v>Coste fijo</v>
      </c>
      <c r="U93" s="15" t="str">
        <f t="shared" si="10"/>
        <v>Coste Total</v>
      </c>
      <c r="V93" s="15" t="str">
        <f t="shared" si="10"/>
        <v>Nodo inicial</v>
      </c>
      <c r="W93" s="15" t="str">
        <f t="shared" si="10"/>
        <v>Puerto O</v>
      </c>
      <c r="X93" s="15" t="str">
        <f t="shared" si="10"/>
        <v>Nodo final</v>
      </c>
      <c r="Y93" s="15" t="str">
        <f t="shared" si="10"/>
        <v>Puerto D</v>
      </c>
    </row>
    <row r="94" spans="2:29" s="15" customFormat="1" x14ac:dyDescent="0.25">
      <c r="B94" s="15" t="str">
        <f>VLOOKUP(F94,[1]NUTS_Europa!$A$2:$C$81,2,FALSE)</f>
        <v>DE80</v>
      </c>
      <c r="C94" s="15">
        <f>VLOOKUP(F94,[1]NUTS_Europa!$A$2:$C$81,3,FALSE)</f>
        <v>1069</v>
      </c>
      <c r="D94" s="15" t="str">
        <f>VLOOKUP(G94,[1]NUTS_Europa!$A$2:$C$81,2,FALSE)</f>
        <v>ES13</v>
      </c>
      <c r="E94" s="15">
        <f>VLOOKUP(G94,[1]NUTS_Europa!$A$2:$C$81,3,FALSE)</f>
        <v>163</v>
      </c>
      <c r="F94" s="15">
        <v>6</v>
      </c>
      <c r="G94" s="15">
        <v>13</v>
      </c>
      <c r="H94" s="15">
        <v>1535140.6141997033</v>
      </c>
      <c r="I94" s="15">
        <v>996010.64409032662</v>
      </c>
      <c r="J94" s="15">
        <f t="shared" si="1"/>
        <v>32129.375615816989</v>
      </c>
      <c r="K94" s="15">
        <v>135416.16140000001</v>
      </c>
      <c r="L94" s="15">
        <v>61.65</v>
      </c>
      <c r="M94" s="15">
        <v>10.932712210865635</v>
      </c>
      <c r="N94" s="15">
        <v>5.728734161040304</v>
      </c>
      <c r="O94" s="17">
        <v>2892.2254085751483</v>
      </c>
      <c r="P94" s="15">
        <f t="shared" si="2"/>
        <v>1.4340526572707528</v>
      </c>
      <c r="Q94" s="15">
        <f t="shared" si="3"/>
        <v>74.016764868136391</v>
      </c>
      <c r="R94" s="15">
        <v>724</v>
      </c>
      <c r="S94" s="15">
        <f t="shared" si="4"/>
        <v>384286.02465951495</v>
      </c>
      <c r="T94" s="15">
        <f t="shared" si="5"/>
        <v>64258.751231633978</v>
      </c>
      <c r="U94" s="15">
        <f t="shared" si="6"/>
        <v>448544.77589114895</v>
      </c>
      <c r="V94" s="15" t="str">
        <f>VLOOKUP(B94,NUTS_Europa!$B$2:$F$41,5,FALSE)</f>
        <v>Mecklenburg-Vorpommern</v>
      </c>
      <c r="W94" s="15" t="str">
        <f>VLOOKUP(C94,Puertos!$N$3:$O$27,2,FALSE)</f>
        <v>Hamburgo</v>
      </c>
      <c r="X94" s="15" t="str">
        <f>VLOOKUP(D94,NUTS_Europa!$B$2:$F$41,5,FALSE)</f>
        <v>Cantabria</v>
      </c>
      <c r="Y94" s="15" t="str">
        <f>VLOOKUP(E94,Puertos!$N$3:$O$27,2,FALSE)</f>
        <v>Bilbao</v>
      </c>
      <c r="Z94" s="15">
        <f t="shared" si="7"/>
        <v>3.084031869505683</v>
      </c>
      <c r="AA94" s="15">
        <f>Q94+Q97+Q98+Q99</f>
        <v>217.61401557378781</v>
      </c>
      <c r="AB94" s="15">
        <f>AA94/24</f>
        <v>9.0672506489078248</v>
      </c>
      <c r="AC94" s="15">
        <f>AB94/7</f>
        <v>1.2953215212725464</v>
      </c>
    </row>
    <row r="95" spans="2:29" s="15" customFormat="1" x14ac:dyDescent="0.25">
      <c r="B95" s="15" t="str">
        <f>VLOOKUP(G95,[1]NUTS_Europa!$A$2:$C$81,2,FALSE)</f>
        <v>ES13</v>
      </c>
      <c r="C95" s="15">
        <f>VLOOKUP(G95,[1]NUTS_Europa!$A$2:$C$81,3,FALSE)</f>
        <v>163</v>
      </c>
      <c r="D95" s="15" t="str">
        <f>VLOOKUP(F95,[1]NUTS_Europa!$A$2:$C$81,2,FALSE)</f>
        <v>DEF0</v>
      </c>
      <c r="E95" s="15">
        <f>VLOOKUP(F95,[1]NUTS_Europa!$A$2:$C$81,3,FALSE)</f>
        <v>1069</v>
      </c>
      <c r="F95" s="15">
        <v>10</v>
      </c>
      <c r="G95" s="15">
        <v>13</v>
      </c>
      <c r="H95" s="15">
        <v>1003111.9903992735</v>
      </c>
      <c r="I95" s="15">
        <v>996010.64409032662</v>
      </c>
      <c r="J95" s="15">
        <f t="shared" si="1"/>
        <v>32129.375615816989</v>
      </c>
      <c r="K95" s="15">
        <v>163171.4883</v>
      </c>
      <c r="L95" s="15">
        <v>61.65</v>
      </c>
      <c r="M95" s="15">
        <v>10.932712210865635</v>
      </c>
      <c r="N95" s="15">
        <v>5.728734161040304</v>
      </c>
      <c r="O95" s="17">
        <v>2892.2254085751483</v>
      </c>
      <c r="P95" s="15">
        <f t="shared" si="2"/>
        <v>1.4340526572707528</v>
      </c>
      <c r="Q95" s="15">
        <f t="shared" si="3"/>
        <v>74.016764868136391</v>
      </c>
      <c r="R95" s="15">
        <v>724</v>
      </c>
      <c r="S95" s="15">
        <f t="shared" si="4"/>
        <v>251105.28345951493</v>
      </c>
      <c r="T95" s="15">
        <f t="shared" si="5"/>
        <v>64258.751231633978</v>
      </c>
      <c r="U95" s="15">
        <f t="shared" si="6"/>
        <v>315364.0346911489</v>
      </c>
      <c r="V95" s="15" t="str">
        <f>VLOOKUP(B95,NUTS_Europa!$B$2:$F$41,5,FALSE)</f>
        <v>Cantabria</v>
      </c>
      <c r="W95" s="15" t="str">
        <f>VLOOKUP(C95,Puertos!$N$3:$O$27,2,FALSE)</f>
        <v>Bilbao</v>
      </c>
      <c r="X95" s="15" t="str">
        <f>VLOOKUP(D95,NUTS_Europa!$B$2:$F$41,5,FALSE)</f>
        <v>Schleswig-Holstein</v>
      </c>
      <c r="Y95" s="15" t="str">
        <f>VLOOKUP(E95,Puertos!$N$3:$O$27,2,FALSE)</f>
        <v>Hamburgo</v>
      </c>
      <c r="Z95" s="15">
        <f t="shared" si="7"/>
        <v>3.084031869505683</v>
      </c>
    </row>
    <row r="96" spans="2:29" s="15" customFormat="1" x14ac:dyDescent="0.25">
      <c r="B96" s="15" t="str">
        <f>VLOOKUP(F96,[1]NUTS_Europa!$A$2:$C$81,2,FALSE)</f>
        <v>DEF0</v>
      </c>
      <c r="C96" s="15">
        <f>VLOOKUP(F96,[1]NUTS_Europa!$A$2:$C$81,3,FALSE)</f>
        <v>1069</v>
      </c>
      <c r="D96" s="15" t="str">
        <f>VLOOKUP(G96,[1]NUTS_Europa!$A$2:$C$81,2,FALSE)</f>
        <v>ES21</v>
      </c>
      <c r="E96" s="15">
        <f>VLOOKUP(G96,[1]NUTS_Europa!$A$2:$C$81,3,FALSE)</f>
        <v>163</v>
      </c>
      <c r="F96" s="15">
        <v>10</v>
      </c>
      <c r="G96" s="15">
        <v>14</v>
      </c>
      <c r="H96" s="15">
        <v>832984.3505259027</v>
      </c>
      <c r="I96" s="15">
        <v>996010.64409032662</v>
      </c>
      <c r="J96" s="15">
        <f t="shared" si="1"/>
        <v>32129.375615816989</v>
      </c>
      <c r="K96" s="15">
        <v>199058.85829999999</v>
      </c>
      <c r="L96" s="15">
        <v>61.65</v>
      </c>
      <c r="M96" s="15">
        <v>10.932712210865635</v>
      </c>
      <c r="N96" s="15">
        <v>5.728734161040304</v>
      </c>
      <c r="O96" s="17">
        <v>2892.2254085751483</v>
      </c>
      <c r="P96" s="15">
        <f t="shared" si="2"/>
        <v>1.4340526572707528</v>
      </c>
      <c r="Q96" s="15">
        <f t="shared" si="3"/>
        <v>74.016764868136391</v>
      </c>
      <c r="R96" s="15">
        <v>724</v>
      </c>
      <c r="S96" s="15">
        <f t="shared" si="4"/>
        <v>208517.86585951495</v>
      </c>
      <c r="T96" s="15">
        <f t="shared" si="5"/>
        <v>64258.751231633978</v>
      </c>
      <c r="U96" s="15">
        <f t="shared" si="6"/>
        <v>272776.61709114892</v>
      </c>
      <c r="V96" s="15" t="str">
        <f>VLOOKUP(B96,NUTS_Europa!$B$2:$F$41,5,FALSE)</f>
        <v>Schleswig-Holstein</v>
      </c>
      <c r="W96" s="15" t="str">
        <f>VLOOKUP(C96,Puertos!$N$3:$O$27,2,FALSE)</f>
        <v>Hamburgo</v>
      </c>
      <c r="X96" s="15" t="str">
        <f>VLOOKUP(D96,NUTS_Europa!$B$2:$F$41,5,FALSE)</f>
        <v>País Vasco</v>
      </c>
      <c r="Y96" s="15" t="str">
        <f>VLOOKUP(E96,Puertos!$N$3:$O$27,2,FALSE)</f>
        <v>Bilbao</v>
      </c>
      <c r="Z96" s="15">
        <f t="shared" si="7"/>
        <v>3.084031869505683</v>
      </c>
    </row>
    <row r="97" spans="2:29" s="15" customFormat="1" x14ac:dyDescent="0.25">
      <c r="B97" s="15" t="str">
        <f>VLOOKUP(G97,[1]NUTS_Europa!$A$2:$C$81,2,FALSE)</f>
        <v>ES21</v>
      </c>
      <c r="C97" s="15">
        <f>VLOOKUP(G97,[1]NUTS_Europa!$A$2:$C$81,3,FALSE)</f>
        <v>163</v>
      </c>
      <c r="D97" s="15" t="str">
        <f>VLOOKUP(F97,[1]NUTS_Europa!$A$2:$C$81,2,FALSE)</f>
        <v>DEA1</v>
      </c>
      <c r="E97" s="15">
        <f>VLOOKUP(F97,[1]NUTS_Europa!$A$2:$C$81,3,FALSE)</f>
        <v>253</v>
      </c>
      <c r="F97" s="15">
        <v>9</v>
      </c>
      <c r="G97" s="15">
        <v>14</v>
      </c>
      <c r="H97" s="15">
        <v>1422070.2430756898</v>
      </c>
      <c r="I97" s="15">
        <v>939732.61798337346</v>
      </c>
      <c r="J97" s="15">
        <f t="shared" si="1"/>
        <v>30313.955418818499</v>
      </c>
      <c r="K97" s="15">
        <v>120437.3524</v>
      </c>
      <c r="L97" s="15">
        <v>45.641764705882352</v>
      </c>
      <c r="M97" s="15">
        <v>15.270017825888873</v>
      </c>
      <c r="N97" s="15">
        <v>6.6103876687288672</v>
      </c>
      <c r="O97" s="17">
        <v>2892.2254085751483</v>
      </c>
      <c r="P97" s="15">
        <f t="shared" si="2"/>
        <v>1.654753691731613</v>
      </c>
      <c r="Q97" s="15">
        <f t="shared" si="3"/>
        <v>62.566536223502837</v>
      </c>
      <c r="R97" s="15">
        <v>724</v>
      </c>
      <c r="S97" s="15">
        <f t="shared" si="4"/>
        <v>355981.54035097157</v>
      </c>
      <c r="T97" s="15">
        <f t="shared" si="5"/>
        <v>60627.910837636999</v>
      </c>
      <c r="U97" s="15">
        <f t="shared" si="6"/>
        <v>416609.45118860854</v>
      </c>
      <c r="V97" s="15" t="str">
        <f>VLOOKUP(B97,NUTS_Europa!$B$2:$F$41,5,FALSE)</f>
        <v>País Vasco</v>
      </c>
      <c r="W97" s="15" t="str">
        <f>VLOOKUP(C97,Puertos!$N$3:$O$27,2,FALSE)</f>
        <v>Bilbao</v>
      </c>
      <c r="X97" s="15" t="str">
        <f>VLOOKUP(D97,NUTS_Europa!$B$2:$F$41,5,FALSE)</f>
        <v>Düsseldorf</v>
      </c>
      <c r="Y97" s="15" t="str">
        <f>VLOOKUP(E97,Puertos!$N$3:$O$27,2,FALSE)</f>
        <v>Amberes</v>
      </c>
      <c r="Z97" s="15">
        <f t="shared" si="7"/>
        <v>2.6069390093126183</v>
      </c>
    </row>
    <row r="98" spans="2:29" s="15" customFormat="1" x14ac:dyDescent="0.25">
      <c r="B98" s="15" t="str">
        <f>VLOOKUP(F98,[1]NUTS_Europa!$A$2:$C$81,2,FALSE)</f>
        <v>DEA1</v>
      </c>
      <c r="C98" s="15">
        <f>VLOOKUP(F98,[1]NUTS_Europa!$A$2:$C$81,3,FALSE)</f>
        <v>253</v>
      </c>
      <c r="D98" s="15" t="str">
        <f>VLOOKUP(G98,[1]NUTS_Europa!$A$2:$C$81,2,FALSE)</f>
        <v>FRD1</v>
      </c>
      <c r="E98" s="15">
        <f>VLOOKUP(G98,[1]NUTS_Europa!$A$2:$C$81,3,FALSE)</f>
        <v>268</v>
      </c>
      <c r="F98" s="15">
        <v>9</v>
      </c>
      <c r="G98" s="15">
        <v>19</v>
      </c>
      <c r="H98" s="15">
        <v>74138.93070646534</v>
      </c>
      <c r="I98" s="15">
        <v>918546.61164572346</v>
      </c>
      <c r="J98" s="15">
        <f t="shared" si="1"/>
        <v>29630.535859539468</v>
      </c>
      <c r="K98" s="15">
        <v>117061.7148</v>
      </c>
      <c r="L98" s="15">
        <v>22.347647058823529</v>
      </c>
      <c r="M98" s="15">
        <v>12.905033997903093</v>
      </c>
      <c r="N98" s="15">
        <v>0.2371433654199239</v>
      </c>
      <c r="O98" s="17">
        <v>103.75670857960644</v>
      </c>
      <c r="P98" s="15">
        <f t="shared" si="2"/>
        <v>0.2371433654199239</v>
      </c>
      <c r="Q98" s="15">
        <f t="shared" si="3"/>
        <v>35.489824422146548</v>
      </c>
      <c r="R98" s="17">
        <f>O98</f>
        <v>103.75670857960644</v>
      </c>
      <c r="S98" s="15">
        <f t="shared" si="4"/>
        <v>74138.93070646534</v>
      </c>
      <c r="T98" s="15">
        <f t="shared" si="5"/>
        <v>59261.071719078936</v>
      </c>
      <c r="U98" s="15">
        <f t="shared" si="6"/>
        <v>133400.00242554428</v>
      </c>
      <c r="V98" s="15" t="str">
        <f>VLOOKUP(B98,NUTS_Europa!$B$2:$F$41,5,FALSE)</f>
        <v>Düsseldorf</v>
      </c>
      <c r="W98" s="15" t="str">
        <f>VLOOKUP(C98,Puertos!$N$3:$O$27,2,FALSE)</f>
        <v>Amberes</v>
      </c>
      <c r="X98" s="15" t="str">
        <f>VLOOKUP(D98,NUTS_Europa!$B$2:$F$41,5,FALSE)</f>
        <v xml:space="preserve">Basse-Normandie </v>
      </c>
      <c r="Y98" s="15" t="str">
        <f>VLOOKUP(E98,Puertos!$N$3:$O$27,2,FALSE)</f>
        <v>Gennevilliers</v>
      </c>
      <c r="Z98" s="15">
        <f t="shared" si="7"/>
        <v>1.4787426842561062</v>
      </c>
    </row>
    <row r="99" spans="2:29" s="15" customFormat="1" x14ac:dyDescent="0.25">
      <c r="B99" s="15" t="str">
        <f>VLOOKUP(G99,[1]NUTS_Europa!$A$2:$C$81,2,FALSE)</f>
        <v>FRD1</v>
      </c>
      <c r="C99" s="15">
        <f>VLOOKUP(G99,[1]NUTS_Europa!$A$2:$C$81,3,FALSE)</f>
        <v>268</v>
      </c>
      <c r="D99" s="15" t="str">
        <f>VLOOKUP(F99,[1]NUTS_Europa!$A$2:$C$81,2,FALSE)</f>
        <v>DE80</v>
      </c>
      <c r="E99" s="15">
        <f>VLOOKUP(F99,[1]NUTS_Europa!$A$2:$C$81,3,FALSE)</f>
        <v>1069</v>
      </c>
      <c r="F99" s="15">
        <v>6</v>
      </c>
      <c r="G99" s="15">
        <v>19</v>
      </c>
      <c r="H99" s="15">
        <v>72091.921941923079</v>
      </c>
      <c r="I99" s="15">
        <v>964561.37162649189</v>
      </c>
      <c r="J99" s="15">
        <f t="shared" si="1"/>
        <v>31114.882955693287</v>
      </c>
      <c r="K99" s="15">
        <v>114346.8514</v>
      </c>
      <c r="L99" s="15">
        <v>36.767647058823528</v>
      </c>
      <c r="M99" s="15">
        <v>8.5677283828798547</v>
      </c>
      <c r="N99" s="15">
        <v>0.20551461829869025</v>
      </c>
      <c r="O99" s="17">
        <v>103.75670857960644</v>
      </c>
      <c r="P99" s="15">
        <f t="shared" si="2"/>
        <v>0.20551461829869025</v>
      </c>
      <c r="Q99" s="15">
        <f t="shared" si="3"/>
        <v>45.54089006000207</v>
      </c>
      <c r="R99" s="17">
        <f>O99</f>
        <v>103.75670857960644</v>
      </c>
      <c r="S99" s="15">
        <f t="shared" si="4"/>
        <v>72091.921941923079</v>
      </c>
      <c r="T99" s="15">
        <f t="shared" si="5"/>
        <v>62229.765911386574</v>
      </c>
      <c r="U99" s="15">
        <f t="shared" si="6"/>
        <v>134321.68785330965</v>
      </c>
      <c r="V99" s="15" t="str">
        <f>VLOOKUP(B99,NUTS_Europa!$B$2:$F$41,5,FALSE)</f>
        <v xml:space="preserve">Basse-Normandie </v>
      </c>
      <c r="W99" s="15" t="str">
        <f>VLOOKUP(C99,Puertos!$N$3:$O$27,2,FALSE)</f>
        <v>Gennevilliers</v>
      </c>
      <c r="X99" s="15" t="str">
        <f>VLOOKUP(D99,NUTS_Europa!$B$2:$F$41,5,FALSE)</f>
        <v>Mecklenburg-Vorpommern</v>
      </c>
      <c r="Y99" s="15" t="str">
        <f>VLOOKUP(E99,Puertos!$N$3:$O$27,2,FALSE)</f>
        <v>Hamburgo</v>
      </c>
      <c r="Z99" s="15">
        <f t="shared" si="7"/>
        <v>1.8975370858334195</v>
      </c>
    </row>
    <row r="100" spans="2:29" s="15" customFormat="1" x14ac:dyDescent="0.25">
      <c r="O100" s="17"/>
    </row>
    <row r="101" spans="2:29" s="15" customFormat="1" x14ac:dyDescent="0.25">
      <c r="B101" s="15" t="s">
        <v>161</v>
      </c>
      <c r="O101" s="17"/>
    </row>
    <row r="102" spans="2:29" s="15" customFormat="1" x14ac:dyDescent="0.25">
      <c r="B102" s="15" t="str">
        <f>B93</f>
        <v>nodo inicial</v>
      </c>
      <c r="C102" s="15" t="str">
        <f t="shared" ref="C102:I102" si="11">C93</f>
        <v>puerto O</v>
      </c>
      <c r="D102" s="15" t="str">
        <f t="shared" si="11"/>
        <v>nodo final</v>
      </c>
      <c r="E102" s="15" t="str">
        <f t="shared" si="11"/>
        <v>puerto D</v>
      </c>
      <c r="F102" s="15" t="str">
        <f t="shared" si="11"/>
        <v>Var1</v>
      </c>
      <c r="G102" s="15" t="str">
        <f t="shared" si="11"/>
        <v>Var2</v>
      </c>
      <c r="H102" s="15" t="str">
        <f t="shared" si="11"/>
        <v>Coste variable</v>
      </c>
      <c r="I102" s="15" t="str">
        <f t="shared" si="11"/>
        <v>Coste fijo</v>
      </c>
      <c r="K102" s="15" t="str">
        <f>K93</f>
        <v>flow</v>
      </c>
      <c r="L102" s="15" t="str">
        <f>L93</f>
        <v>TiempoNav</v>
      </c>
      <c r="M102" s="15" t="str">
        <f>M93</f>
        <v>TiempoPort</v>
      </c>
      <c r="N102" s="15" t="str">
        <f>N93</f>
        <v>TiempoCD</v>
      </c>
      <c r="O102" s="17" t="str">
        <f>O93</f>
        <v>offer</v>
      </c>
    </row>
    <row r="103" spans="2:29" s="15" customFormat="1" x14ac:dyDescent="0.25">
      <c r="B103" s="15" t="str">
        <f>VLOOKUP(F103,[1]NUTS_Europa!$A$2:$C$81,2,FALSE)</f>
        <v>BE21</v>
      </c>
      <c r="C103" s="15">
        <f>VLOOKUP(F103,[1]NUTS_Europa!$A$2:$C$81,3,FALSE)</f>
        <v>253</v>
      </c>
      <c r="D103" s="15" t="str">
        <f>VLOOKUP(G103,[1]NUTS_Europa!$A$2:$C$81,2,FALSE)</f>
        <v>BE25</v>
      </c>
      <c r="E103" s="15">
        <f>VLOOKUP(G103,[1]NUTS_Europa!$A$2:$C$81,3,FALSE)</f>
        <v>235</v>
      </c>
      <c r="F103" s="15">
        <v>1</v>
      </c>
      <c r="G103" s="15">
        <v>3</v>
      </c>
      <c r="H103" s="16">
        <v>320654.76947719097</v>
      </c>
      <c r="I103" s="16">
        <v>586877.63774093066</v>
      </c>
      <c r="K103" s="15">
        <v>135416.16140000001</v>
      </c>
      <c r="L103" s="15">
        <v>7.3999999999999995</v>
      </c>
      <c r="M103" s="15">
        <v>13.794957653506408</v>
      </c>
      <c r="N103" s="15">
        <v>3.5037591186776695</v>
      </c>
      <c r="O103" s="17">
        <v>1766.2818862468553</v>
      </c>
    </row>
    <row r="104" spans="2:29" s="15" customFormat="1" x14ac:dyDescent="0.25">
      <c r="B104" s="15" t="str">
        <f>VLOOKUP(G104,[1]NUTS_Europa!$A$2:$C$81,2,FALSE)</f>
        <v>BE25</v>
      </c>
      <c r="C104" s="15">
        <f>VLOOKUP(G104,[1]NUTS_Europa!$A$2:$C$81,3,FALSE)</f>
        <v>235</v>
      </c>
      <c r="D104" s="15" t="str">
        <f>VLOOKUP(F104,[1]NUTS_Europa!$A$2:$C$81,2,FALSE)</f>
        <v>BE23</v>
      </c>
      <c r="E104" s="15">
        <f>VLOOKUP(F104,[1]NUTS_Europa!$A$2:$C$81,3,FALSE)</f>
        <v>253</v>
      </c>
      <c r="F104" s="15">
        <v>2</v>
      </c>
      <c r="G104" s="15">
        <v>3</v>
      </c>
      <c r="H104" s="15">
        <v>399505.12544302311</v>
      </c>
      <c r="I104" s="15">
        <v>586877.63774093066</v>
      </c>
      <c r="K104" s="15">
        <v>135416.16140000001</v>
      </c>
      <c r="L104" s="15">
        <v>7.3999999999999995</v>
      </c>
      <c r="M104" s="15">
        <v>13.794957653506408</v>
      </c>
      <c r="N104" s="15">
        <v>3.5037591186776695</v>
      </c>
      <c r="O104" s="17">
        <v>1766.2818862468553</v>
      </c>
    </row>
    <row r="105" spans="2:29" s="15" customFormat="1" x14ac:dyDescent="0.25">
      <c r="B105" s="15" t="str">
        <f>VLOOKUP(F105,[1]NUTS_Europa!$A$2:$C$81,2,FALSE)</f>
        <v>BE23</v>
      </c>
      <c r="C105" s="15">
        <f>VLOOKUP(F105,[1]NUTS_Europa!$A$2:$C$81,3,FALSE)</f>
        <v>253</v>
      </c>
      <c r="D105" s="15" t="str">
        <f>VLOOKUP(G105,[1]NUTS_Europa!$A$2:$C$81,2,FALSE)</f>
        <v>NL32</v>
      </c>
      <c r="E105" s="15">
        <f>VLOOKUP(G105,[1]NUTS_Europa!$A$2:$C$81,3,FALSE)</f>
        <v>218</v>
      </c>
      <c r="F105" s="15">
        <v>2</v>
      </c>
      <c r="G105" s="15">
        <v>32</v>
      </c>
      <c r="H105" s="15">
        <v>716627.81648453418</v>
      </c>
      <c r="I105" s="15">
        <v>834754.82653339487</v>
      </c>
      <c r="K105" s="15">
        <v>198656.2873</v>
      </c>
      <c r="L105" s="15">
        <v>10.528823529411765</v>
      </c>
      <c r="M105" s="15">
        <v>10.610492561575908</v>
      </c>
      <c r="N105" s="15">
        <v>10.197441828776141</v>
      </c>
      <c r="O105" s="17">
        <v>5443.4838231684107</v>
      </c>
    </row>
    <row r="106" spans="2:29" s="15" customFormat="1" x14ac:dyDescent="0.25">
      <c r="B106" s="15" t="str">
        <f>VLOOKUP(G106,[1]NUTS_Europa!$A$2:$C$81,2,FALSE)</f>
        <v>NL32</v>
      </c>
      <c r="C106" s="15">
        <f>VLOOKUP(G106,[1]NUTS_Europa!$A$2:$C$81,3,FALSE)</f>
        <v>218</v>
      </c>
      <c r="D106" s="15" t="str">
        <f>VLOOKUP(F106,[1]NUTS_Europa!$A$2:$C$81,2,FALSE)</f>
        <v>DE93</v>
      </c>
      <c r="E106" s="15">
        <f>VLOOKUP(F106,[1]NUTS_Europa!$A$2:$C$81,3,FALSE)</f>
        <v>1069</v>
      </c>
      <c r="F106" s="15">
        <v>7</v>
      </c>
      <c r="G106" s="15">
        <v>32</v>
      </c>
      <c r="H106" s="15">
        <v>595867.00072239654</v>
      </c>
      <c r="I106" s="15">
        <v>816919.64559089497</v>
      </c>
      <c r="K106" s="15">
        <v>199058.85829999999</v>
      </c>
      <c r="L106" s="15">
        <v>15.88058823529412</v>
      </c>
      <c r="M106" s="15">
        <v>6.27318694655267</v>
      </c>
      <c r="N106" s="15">
        <v>8.538073719875273</v>
      </c>
      <c r="O106" s="17">
        <v>5443.4838231684107</v>
      </c>
    </row>
    <row r="107" spans="2:29" s="15" customFormat="1" x14ac:dyDescent="0.25">
      <c r="B107" s="15" t="str">
        <f>VLOOKUP(F107,[1]NUTS_Europa!$A$2:$C$81,2,FALSE)</f>
        <v>DE93</v>
      </c>
      <c r="C107" s="15">
        <f>VLOOKUP(F107,[1]NUTS_Europa!$A$2:$C$81,3,FALSE)</f>
        <v>1069</v>
      </c>
      <c r="D107" s="15" t="str">
        <f>VLOOKUP(G107,[1]NUTS_Europa!$A$2:$C$81,2,FALSE)</f>
        <v>NL12</v>
      </c>
      <c r="E107" s="15">
        <f>VLOOKUP(G107,[1]NUTS_Europa!$A$2:$C$81,3,FALSE)</f>
        <v>218</v>
      </c>
      <c r="F107" s="15">
        <v>7</v>
      </c>
      <c r="G107" s="15">
        <v>31</v>
      </c>
      <c r="H107" s="15">
        <v>1437103.5351032251</v>
      </c>
      <c r="I107" s="15">
        <v>816919.64559089497</v>
      </c>
      <c r="K107" s="15">
        <v>163171.4883</v>
      </c>
      <c r="L107" s="15">
        <v>15.88058823529412</v>
      </c>
      <c r="M107" s="15">
        <v>6.27318694655267</v>
      </c>
      <c r="N107" s="15">
        <v>8.538073719875273</v>
      </c>
      <c r="O107" s="17">
        <v>5443.4838231684107</v>
      </c>
    </row>
    <row r="108" spans="2:29" s="15" customFormat="1" x14ac:dyDescent="0.25">
      <c r="B108" s="15" t="str">
        <f>VLOOKUP(G108,[1]NUTS_Europa!$A$2:$C$81,2,FALSE)</f>
        <v>NL12</v>
      </c>
      <c r="C108" s="15">
        <f>VLOOKUP(G108,[1]NUTS_Europa!$A$2:$C$81,3,FALSE)</f>
        <v>218</v>
      </c>
      <c r="D108" s="15" t="str">
        <f>VLOOKUP(F108,[1]NUTS_Europa!$A$2:$C$81,2,FALSE)</f>
        <v>BE21</v>
      </c>
      <c r="E108" s="15">
        <f>VLOOKUP(F108,[1]NUTS_Europa!$A$2:$C$81,3,FALSE)</f>
        <v>253</v>
      </c>
      <c r="F108" s="15">
        <v>1</v>
      </c>
      <c r="G108" s="15">
        <v>31</v>
      </c>
      <c r="H108" s="15">
        <v>1314856.3460314784</v>
      </c>
      <c r="I108" s="15">
        <v>834754.82653339487</v>
      </c>
      <c r="K108" s="15">
        <v>114203.5226</v>
      </c>
      <c r="L108" s="15">
        <v>10.528823529411765</v>
      </c>
      <c r="M108" s="15">
        <v>10.610492561575908</v>
      </c>
      <c r="N108" s="15">
        <v>10.197441828776141</v>
      </c>
      <c r="O108" s="17">
        <v>5443.4838231684107</v>
      </c>
    </row>
    <row r="109" spans="2:29" s="15" customFormat="1" x14ac:dyDescent="0.25">
      <c r="O109" s="17"/>
    </row>
    <row r="110" spans="2:29" s="15" customFormat="1" x14ac:dyDescent="0.25">
      <c r="B110" s="15" t="s">
        <v>162</v>
      </c>
      <c r="O110" s="17"/>
    </row>
    <row r="111" spans="2:29" s="15" customFormat="1" x14ac:dyDescent="0.25">
      <c r="B111" s="15" t="str">
        <f>B102</f>
        <v>nodo inicial</v>
      </c>
      <c r="C111" s="15" t="str">
        <f t="shared" ref="C111:I111" si="12">C102</f>
        <v>puerto O</v>
      </c>
      <c r="D111" s="15" t="str">
        <f t="shared" si="12"/>
        <v>nodo final</v>
      </c>
      <c r="E111" s="15" t="str">
        <f t="shared" si="12"/>
        <v>puerto D</v>
      </c>
      <c r="F111" s="15" t="str">
        <f t="shared" si="12"/>
        <v>Var1</v>
      </c>
      <c r="G111" s="15" t="str">
        <f t="shared" si="12"/>
        <v>Var2</v>
      </c>
      <c r="H111" s="15" t="str">
        <f t="shared" si="12"/>
        <v>Coste variable</v>
      </c>
      <c r="I111" s="15" t="str">
        <f t="shared" si="12"/>
        <v>Coste fijo</v>
      </c>
      <c r="J111" s="15" t="str">
        <f>J93</f>
        <v>Coste fijo/buque</v>
      </c>
      <c r="K111" s="15" t="str">
        <f>K102</f>
        <v>flow</v>
      </c>
      <c r="L111" s="15" t="str">
        <f>L102</f>
        <v>TiempoNav</v>
      </c>
      <c r="M111" s="15" t="str">
        <f>M102</f>
        <v>TiempoPort</v>
      </c>
      <c r="N111" s="15" t="str">
        <f>N102</f>
        <v>TiempoCD</v>
      </c>
      <c r="O111" s="17" t="str">
        <f>O102</f>
        <v>offer</v>
      </c>
      <c r="P111" s="15" t="str">
        <f>P93</f>
        <v>Tiempo C/D</v>
      </c>
      <c r="Q111" s="15" t="str">
        <f t="shared" ref="Q111:Y111" si="13">Q93</f>
        <v>Tiempo total</v>
      </c>
      <c r="R111" s="15" t="str">
        <f t="shared" si="13"/>
        <v>TEUs/buque</v>
      </c>
      <c r="S111" s="15" t="str">
        <f t="shared" si="13"/>
        <v>Coste variable</v>
      </c>
      <c r="T111" s="15" t="str">
        <f t="shared" si="13"/>
        <v>Coste fijo</v>
      </c>
      <c r="U111" s="15" t="str">
        <f t="shared" si="13"/>
        <v>Coste Total</v>
      </c>
      <c r="V111" s="15" t="str">
        <f t="shared" si="13"/>
        <v>Nodo inicial</v>
      </c>
      <c r="W111" s="15" t="str">
        <f t="shared" si="13"/>
        <v>Puerto O</v>
      </c>
      <c r="X111" s="15" t="str">
        <f t="shared" si="13"/>
        <v>Nodo final</v>
      </c>
      <c r="Y111" s="15" t="str">
        <f t="shared" si="13"/>
        <v>Puerto D</v>
      </c>
    </row>
    <row r="112" spans="2:29" s="15" customFormat="1" x14ac:dyDescent="0.25">
      <c r="B112" s="15" t="str">
        <f>VLOOKUP(F112,[1]NUTS_Europa!$A$2:$C$81,2,FALSE)</f>
        <v>ES61</v>
      </c>
      <c r="C112" s="15">
        <f>VLOOKUP(F112,[1]NUTS_Europa!$A$2:$C$81,3,FALSE)</f>
        <v>61</v>
      </c>
      <c r="D112" s="15" t="str">
        <f>VLOOKUP(G112,[1]NUTS_Europa!$A$2:$C$81,2,FALSE)</f>
        <v>FRG0</v>
      </c>
      <c r="E112" s="15">
        <f>VLOOKUP(G112,[1]NUTS_Europa!$A$2:$C$81,3,FALSE)</f>
        <v>282</v>
      </c>
      <c r="F112" s="15">
        <v>17</v>
      </c>
      <c r="G112" s="15">
        <v>22</v>
      </c>
      <c r="H112" s="15">
        <v>531110.39519082115</v>
      </c>
      <c r="I112" s="15">
        <v>878339.66588860867</v>
      </c>
      <c r="J112" s="15">
        <f t="shared" si="1"/>
        <v>28333.537609309958</v>
      </c>
      <c r="K112" s="15">
        <v>115262.5922</v>
      </c>
      <c r="L112" s="15">
        <v>61.872705882352939</v>
      </c>
      <c r="M112" s="15">
        <v>11.672152208295374</v>
      </c>
      <c r="N112" s="15">
        <v>1.522643835759881</v>
      </c>
      <c r="O112" s="17">
        <v>816.51860628420002</v>
      </c>
      <c r="P112" s="15">
        <f t="shared" si="2"/>
        <v>1.3482503457750004</v>
      </c>
      <c r="Q112" s="15">
        <f t="shared" si="3"/>
        <v>74.893108436423319</v>
      </c>
      <c r="R112" s="15">
        <v>723</v>
      </c>
      <c r="S112" s="15">
        <f t="shared" si="4"/>
        <v>470280.54568215186</v>
      </c>
      <c r="T112" s="15">
        <f t="shared" si="5"/>
        <v>56667.075218619917</v>
      </c>
      <c r="U112" s="15">
        <f t="shared" si="6"/>
        <v>526947.62090077181</v>
      </c>
      <c r="V112" s="15" t="str">
        <f>VLOOKUP(B112,NUTS_Europa!$B$2:$F$41,5,FALSE)</f>
        <v>Andalucía</v>
      </c>
      <c r="W112" s="15" t="str">
        <f>VLOOKUP(C112,Puertos!$N$3:$O$27,2,FALSE)</f>
        <v>Algeciras</v>
      </c>
      <c r="X112" s="15" t="str">
        <f>VLOOKUP(D112,NUTS_Europa!$B$2:$F$41,5,FALSE)</f>
        <v>Pays de la Loire</v>
      </c>
      <c r="Y112" s="15" t="str">
        <f>VLOOKUP(E112,Puertos!$N$3:$O$27,2,FALSE)</f>
        <v>Saint Nazaire</v>
      </c>
      <c r="Z112" s="15">
        <f t="shared" si="7"/>
        <v>3.1205461848509715</v>
      </c>
      <c r="AA112" s="15">
        <f>Q112+Q113+Q114+Q119</f>
        <v>324.21211619878522</v>
      </c>
      <c r="AB112" s="15">
        <f>AA112/24</f>
        <v>13.508838174949384</v>
      </c>
      <c r="AC112" s="15">
        <f>AB112/7</f>
        <v>1.929834024992769</v>
      </c>
    </row>
    <row r="113" spans="2:29" s="15" customFormat="1" x14ac:dyDescent="0.25">
      <c r="B113" s="15" t="str">
        <f>VLOOKUP(G113,[1]NUTS_Europa!$A$2:$C$81,2,FALSE)</f>
        <v>FRG0</v>
      </c>
      <c r="C113" s="15">
        <f>VLOOKUP(G113,[1]NUTS_Europa!$A$2:$C$81,3,FALSE)</f>
        <v>282</v>
      </c>
      <c r="D113" s="15" t="str">
        <f>VLOOKUP(F113,[1]NUTS_Europa!$A$2:$C$81,2,FALSE)</f>
        <v>ES62</v>
      </c>
      <c r="E113" s="15">
        <f>VLOOKUP(F113,[1]NUTS_Europa!$A$2:$C$81,3,FALSE)</f>
        <v>1064</v>
      </c>
      <c r="F113" s="15">
        <v>18</v>
      </c>
      <c r="G113" s="15">
        <v>22</v>
      </c>
      <c r="H113" s="15">
        <v>508837.36785760877</v>
      </c>
      <c r="I113" s="15">
        <v>990224.5294059572</v>
      </c>
      <c r="J113" s="15">
        <f t="shared" si="1"/>
        <v>31942.726755030879</v>
      </c>
      <c r="K113" s="15">
        <v>135416.16140000001</v>
      </c>
      <c r="L113" s="15">
        <v>73.942294117647066</v>
      </c>
      <c r="M113" s="15">
        <v>9.0548261349135402</v>
      </c>
      <c r="N113" s="15">
        <v>1.6173075649901503</v>
      </c>
      <c r="O113" s="17">
        <v>816.51860628420002</v>
      </c>
      <c r="P113" s="15">
        <f t="shared" si="2"/>
        <v>1.4320719215562907</v>
      </c>
      <c r="Q113" s="15">
        <f t="shared" si="3"/>
        <v>84.429192174116892</v>
      </c>
      <c r="R113" s="15">
        <v>723</v>
      </c>
      <c r="S113" s="15">
        <f t="shared" si="4"/>
        <v>450558.52264682186</v>
      </c>
      <c r="T113" s="15">
        <f t="shared" si="5"/>
        <v>63885.453510061758</v>
      </c>
      <c r="U113" s="15">
        <f t="shared" si="6"/>
        <v>514443.97615688364</v>
      </c>
      <c r="V113" s="15" t="str">
        <f>VLOOKUP(B113,NUTS_Europa!$B$2:$F$41,5,FALSE)</f>
        <v>Pays de la Loire</v>
      </c>
      <c r="W113" s="15" t="str">
        <f>VLOOKUP(C113,Puertos!$N$3:$O$27,2,FALSE)</f>
        <v>Saint Nazaire</v>
      </c>
      <c r="X113" s="15" t="str">
        <f>VLOOKUP(D113,NUTS_Europa!$B$2:$F$41,5,FALSE)</f>
        <v>Región de Murcia</v>
      </c>
      <c r="Y113" s="15" t="str">
        <f>VLOOKUP(E113,Puertos!$N$3:$O$27,2,FALSE)</f>
        <v>Valencia</v>
      </c>
      <c r="Z113" s="15">
        <f t="shared" si="7"/>
        <v>3.5178830072548704</v>
      </c>
    </row>
    <row r="114" spans="2:29" s="15" customFormat="1" x14ac:dyDescent="0.25">
      <c r="B114" s="15" t="str">
        <f>VLOOKUP(F114,[1]NUTS_Europa!$A$2:$C$81,2,FALSE)</f>
        <v>ES62</v>
      </c>
      <c r="C114" s="15">
        <f>VLOOKUP(F114,[1]NUTS_Europa!$A$2:$C$81,3,FALSE)</f>
        <v>1064</v>
      </c>
      <c r="D114" s="15" t="str">
        <f>VLOOKUP(G114,[1]NUTS_Europa!$A$2:$C$81,2,FALSE)</f>
        <v>FRH0</v>
      </c>
      <c r="E114" s="15">
        <f>VLOOKUP(G114,[1]NUTS_Europa!$A$2:$C$81,3,FALSE)</f>
        <v>283</v>
      </c>
      <c r="F114" s="15">
        <v>18</v>
      </c>
      <c r="G114" s="15">
        <v>23</v>
      </c>
      <c r="H114" s="15">
        <v>1607732.1880501835</v>
      </c>
      <c r="I114" s="15">
        <v>1012345.5316400445</v>
      </c>
      <c r="J114" s="15">
        <f t="shared" si="1"/>
        <v>32656.307472259501</v>
      </c>
      <c r="K114" s="15">
        <v>154854.3009</v>
      </c>
      <c r="L114" s="15">
        <v>83.566235294117647</v>
      </c>
      <c r="M114" s="15">
        <v>7.959935967630603</v>
      </c>
      <c r="N114" s="15">
        <v>3.9480170846334492</v>
      </c>
      <c r="O114" s="17">
        <v>2266.668199218178</v>
      </c>
      <c r="P114" s="15">
        <f t="shared" si="2"/>
        <v>1.2610422514687099</v>
      </c>
      <c r="Q114" s="15">
        <f t="shared" si="3"/>
        <v>92.787213513216955</v>
      </c>
      <c r="R114" s="15">
        <v>724</v>
      </c>
      <c r="S114" s="15">
        <f t="shared" si="4"/>
        <v>513528.22814994294</v>
      </c>
      <c r="T114" s="15">
        <f t="shared" si="5"/>
        <v>65312.614944519002</v>
      </c>
      <c r="U114" s="15">
        <f t="shared" si="6"/>
        <v>578840.84309446195</v>
      </c>
      <c r="V114" s="15" t="str">
        <f>VLOOKUP(B114,NUTS_Europa!$B$2:$F$41,5,FALSE)</f>
        <v>Región de Murcia</v>
      </c>
      <c r="W114" s="15" t="str">
        <f>VLOOKUP(C114,Puertos!$N$3:$O$27,2,FALSE)</f>
        <v>Valencia</v>
      </c>
      <c r="X114" s="15" t="str">
        <f>VLOOKUP(D114,NUTS_Europa!$B$2:$F$41,5,FALSE)</f>
        <v>Bretagne</v>
      </c>
      <c r="Y114" s="15" t="str">
        <f>VLOOKUP(E114,Puertos!$N$3:$O$27,2,FALSE)</f>
        <v>La Rochelle</v>
      </c>
      <c r="Z114" s="15">
        <f t="shared" si="7"/>
        <v>3.8661338963840399</v>
      </c>
    </row>
    <row r="115" spans="2:29" s="15" customFormat="1" x14ac:dyDescent="0.25">
      <c r="B115" s="15" t="str">
        <f>VLOOKUP(G115,[1]NUTS_Europa!$A$2:$C$81,2,FALSE)</f>
        <v>FRH0</v>
      </c>
      <c r="C115" s="15">
        <f>VLOOKUP(G115,[1]NUTS_Europa!$A$2:$C$81,3,FALSE)</f>
        <v>283</v>
      </c>
      <c r="D115" s="15" t="str">
        <f>VLOOKUP(F115,[1]NUTS_Europa!$A$2:$C$81,2,FALSE)</f>
        <v>FRD2</v>
      </c>
      <c r="E115" s="15">
        <f>VLOOKUP(F115,[1]NUTS_Europa!$A$2:$C$81,3,FALSE)</f>
        <v>269</v>
      </c>
      <c r="F115" s="15">
        <v>20</v>
      </c>
      <c r="G115" s="15">
        <v>23</v>
      </c>
      <c r="H115" s="15">
        <v>1084496.9599861044</v>
      </c>
      <c r="I115" s="15">
        <v>829518.73987031006</v>
      </c>
      <c r="J115" s="15">
        <f t="shared" si="1"/>
        <v>26758.669028074517</v>
      </c>
      <c r="K115" s="15">
        <v>159445.52859999999</v>
      </c>
      <c r="L115" s="15">
        <v>27.235294117647058</v>
      </c>
      <c r="M115" s="15">
        <v>11.300159290065302</v>
      </c>
      <c r="N115" s="15">
        <v>4.6389784331790116</v>
      </c>
      <c r="O115" s="17">
        <v>2266.668199218178</v>
      </c>
      <c r="P115" s="15">
        <f t="shared" si="2"/>
        <v>1.4817432859295701</v>
      </c>
      <c r="Q115" s="15">
        <f t="shared" si="3"/>
        <v>40.017196693641928</v>
      </c>
      <c r="R115" s="15">
        <v>724</v>
      </c>
      <c r="S115" s="15">
        <f t="shared" si="4"/>
        <v>346400.85359681817</v>
      </c>
      <c r="T115" s="15">
        <f t="shared" si="5"/>
        <v>53517.338056149034</v>
      </c>
      <c r="U115" s="15">
        <f t="shared" si="6"/>
        <v>399918.19165296719</v>
      </c>
      <c r="V115" s="15" t="str">
        <f>VLOOKUP(B115,NUTS_Europa!$B$2:$F$41,5,FALSE)</f>
        <v>Bretagne</v>
      </c>
      <c r="W115" s="15" t="str">
        <f>VLOOKUP(C115,Puertos!$N$3:$O$27,2,FALSE)</f>
        <v>La Rochelle</v>
      </c>
      <c r="X115" s="15" t="str">
        <f>VLOOKUP(D115,NUTS_Europa!$B$2:$F$41,5,FALSE)</f>
        <v xml:space="preserve">Haute-Normandie </v>
      </c>
      <c r="Y115" s="15" t="str">
        <f>VLOOKUP(E115,Puertos!$N$3:$O$27,2,FALSE)</f>
        <v>Le Havre</v>
      </c>
      <c r="Z115" s="15">
        <f t="shared" si="7"/>
        <v>1.6673831955684137</v>
      </c>
    </row>
    <row r="116" spans="2:29" s="15" customFormat="1" x14ac:dyDescent="0.25">
      <c r="B116" s="15" t="str">
        <f>VLOOKUP(F116,[1]NUTS_Europa!$A$2:$C$81,2,FALSE)</f>
        <v>FRD2</v>
      </c>
      <c r="C116" s="15">
        <f>VLOOKUP(F116,[1]NUTS_Europa!$A$2:$C$81,3,FALSE)</f>
        <v>269</v>
      </c>
      <c r="D116" s="15" t="str">
        <f>VLOOKUP(G116,[1]NUTS_Europa!$A$2:$C$81,2,FALSE)</f>
        <v>FRI3</v>
      </c>
      <c r="E116" s="15">
        <f>VLOOKUP(G116,[1]NUTS_Europa!$A$2:$C$81,3,FALSE)</f>
        <v>283</v>
      </c>
      <c r="F116" s="15">
        <v>20</v>
      </c>
      <c r="G116" s="15">
        <v>25</v>
      </c>
      <c r="H116" s="15">
        <v>535399.98872779962</v>
      </c>
      <c r="I116" s="15">
        <v>829518.73987031006</v>
      </c>
      <c r="J116" s="15">
        <f t="shared" si="1"/>
        <v>26758.669028074517</v>
      </c>
      <c r="K116" s="15">
        <v>141512.31529999999</v>
      </c>
      <c r="L116" s="15">
        <v>27.235294117647058</v>
      </c>
      <c r="M116" s="15">
        <v>11.300159290065302</v>
      </c>
      <c r="N116" s="15">
        <v>4.6389784331790116</v>
      </c>
      <c r="O116" s="17">
        <v>2266.668199218178</v>
      </c>
      <c r="P116" s="15">
        <f t="shared" si="2"/>
        <v>1.4817432859295701</v>
      </c>
      <c r="Q116" s="15">
        <f t="shared" si="3"/>
        <v>40.017196693641928</v>
      </c>
      <c r="R116" s="15">
        <v>724</v>
      </c>
      <c r="S116" s="15">
        <f t="shared" si="4"/>
        <v>171012.93959681818</v>
      </c>
      <c r="T116" s="15">
        <f t="shared" si="5"/>
        <v>53517.338056149034</v>
      </c>
      <c r="U116" s="15">
        <f t="shared" si="6"/>
        <v>224530.2776529672</v>
      </c>
      <c r="V116" s="15" t="str">
        <f>VLOOKUP(B116,NUTS_Europa!$B$2:$F$41,5,FALSE)</f>
        <v xml:space="preserve">Haute-Normandie </v>
      </c>
      <c r="W116" s="15" t="str">
        <f>VLOOKUP(C116,Puertos!$N$3:$O$27,2,FALSE)</f>
        <v>Le Havre</v>
      </c>
      <c r="X116" s="15" t="str">
        <f>VLOOKUP(D116,NUTS_Europa!$B$2:$F$41,5,FALSE)</f>
        <v>Poitou-Charentes</v>
      </c>
      <c r="Y116" s="15" t="str">
        <f>VLOOKUP(E116,Puertos!$N$3:$O$27,2,FALSE)</f>
        <v>La Rochelle</v>
      </c>
      <c r="Z116" s="15">
        <f t="shared" si="7"/>
        <v>1.6673831955684137</v>
      </c>
    </row>
    <row r="117" spans="2:29" s="15" customFormat="1" x14ac:dyDescent="0.25">
      <c r="B117" s="15" t="str">
        <f>VLOOKUP(G117,[1]NUTS_Europa!$A$2:$C$81,2,FALSE)</f>
        <v>FRI3</v>
      </c>
      <c r="C117" s="15">
        <f>VLOOKUP(G117,[1]NUTS_Europa!$A$2:$C$81,3,FALSE)</f>
        <v>283</v>
      </c>
      <c r="D117" s="15" t="str">
        <f>VLOOKUP(F117,[1]NUTS_Europa!$A$2:$C$81,2,FALSE)</f>
        <v>FRE1</v>
      </c>
      <c r="E117" s="15">
        <f>VLOOKUP(F117,[1]NUTS_Europa!$A$2:$C$81,3,FALSE)</f>
        <v>220</v>
      </c>
      <c r="F117" s="15">
        <v>21</v>
      </c>
      <c r="G117" s="15">
        <v>25</v>
      </c>
      <c r="H117" s="15">
        <v>659983.61723530665</v>
      </c>
      <c r="I117" s="15">
        <v>659077.96548004309</v>
      </c>
      <c r="J117" s="15">
        <f t="shared" si="1"/>
        <v>21260.579531614294</v>
      </c>
      <c r="K117" s="15">
        <v>117061.7148</v>
      </c>
      <c r="L117" s="15">
        <v>35.411176470588238</v>
      </c>
      <c r="M117" s="15">
        <v>10.974766565349277</v>
      </c>
      <c r="N117" s="15">
        <v>4.181666993792839</v>
      </c>
      <c r="O117" s="17">
        <v>2266.668199218178</v>
      </c>
      <c r="P117" s="15">
        <f t="shared" si="2"/>
        <v>1.335672730817097</v>
      </c>
      <c r="Q117" s="15">
        <f t="shared" si="3"/>
        <v>47.72161576675461</v>
      </c>
      <c r="R117" s="15">
        <v>724</v>
      </c>
      <c r="S117" s="15">
        <f t="shared" si="4"/>
        <v>210806.38932649035</v>
      </c>
      <c r="T117" s="15">
        <f t="shared" si="5"/>
        <v>42521.159063228588</v>
      </c>
      <c r="U117" s="15">
        <f t="shared" si="6"/>
        <v>253327.54838971893</v>
      </c>
      <c r="V117" s="15" t="str">
        <f>VLOOKUP(B117,NUTS_Europa!$B$2:$F$41,5,FALSE)</f>
        <v>Poitou-Charentes</v>
      </c>
      <c r="W117" s="15" t="str">
        <f>VLOOKUP(C117,Puertos!$N$3:$O$27,2,FALSE)</f>
        <v>La Rochelle</v>
      </c>
      <c r="X117" s="15" t="str">
        <f>VLOOKUP(D117,NUTS_Europa!$B$2:$F$41,5,FALSE)</f>
        <v>Nord-Pas de Calais</v>
      </c>
      <c r="Y117" s="15" t="str">
        <f>VLOOKUP(E117,Puertos!$N$3:$O$27,2,FALSE)</f>
        <v>Zeebrugge</v>
      </c>
      <c r="Z117" s="15">
        <f t="shared" si="7"/>
        <v>1.9884006569481087</v>
      </c>
    </row>
    <row r="118" spans="2:29" s="15" customFormat="1" x14ac:dyDescent="0.25">
      <c r="B118" s="15" t="str">
        <f>VLOOKUP(F118,[1]NUTS_Europa!$A$2:$C$81,2,FALSE)</f>
        <v>FRE1</v>
      </c>
      <c r="C118" s="15">
        <f>VLOOKUP(F118,[1]NUTS_Europa!$A$2:$C$81,3,FALSE)</f>
        <v>220</v>
      </c>
      <c r="D118" s="15" t="str">
        <f>VLOOKUP(G118,[1]NUTS_Europa!$A$2:$C$81,2,FALSE)</f>
        <v>FRI1</v>
      </c>
      <c r="E118" s="15">
        <f>VLOOKUP(G118,[1]NUTS_Europa!$A$2:$C$81,3,FALSE)</f>
        <v>283</v>
      </c>
      <c r="F118" s="15">
        <v>21</v>
      </c>
      <c r="G118" s="15">
        <v>24</v>
      </c>
      <c r="H118" s="15">
        <v>1018607.9263769095</v>
      </c>
      <c r="I118" s="15">
        <v>659077.96548004309</v>
      </c>
      <c r="J118" s="15">
        <f t="shared" si="1"/>
        <v>21260.579531614294</v>
      </c>
      <c r="K118" s="15">
        <v>123840.01519999999</v>
      </c>
      <c r="L118" s="15">
        <v>35.411176470588238</v>
      </c>
      <c r="M118" s="15">
        <v>10.974766565349277</v>
      </c>
      <c r="N118" s="15">
        <v>4.181666993792839</v>
      </c>
      <c r="O118" s="17">
        <v>2266.668199218178</v>
      </c>
      <c r="P118" s="15">
        <f t="shared" si="2"/>
        <v>1.335672730817097</v>
      </c>
      <c r="Q118" s="15">
        <f t="shared" si="3"/>
        <v>47.72161576675461</v>
      </c>
      <c r="R118" s="15">
        <v>724</v>
      </c>
      <c r="S118" s="15">
        <f t="shared" si="4"/>
        <v>325355.13532649033</v>
      </c>
      <c r="T118" s="15">
        <f t="shared" si="5"/>
        <v>42521.159063228588</v>
      </c>
      <c r="U118" s="15">
        <f t="shared" si="6"/>
        <v>367876.29438971891</v>
      </c>
      <c r="V118" s="15" t="str">
        <f>VLOOKUP(B118,NUTS_Europa!$B$2:$F$41,5,FALSE)</f>
        <v>Nord-Pas de Calais</v>
      </c>
      <c r="W118" s="15" t="str">
        <f>VLOOKUP(C118,Puertos!$N$3:$O$27,2,FALSE)</f>
        <v>Zeebrugge</v>
      </c>
      <c r="X118" s="15" t="str">
        <f>VLOOKUP(D118,NUTS_Europa!$B$2:$F$41,5,FALSE)</f>
        <v>Aquitaine</v>
      </c>
      <c r="Y118" s="15" t="str">
        <f>VLOOKUP(E118,Puertos!$N$3:$O$27,2,FALSE)</f>
        <v>La Rochelle</v>
      </c>
      <c r="Z118" s="15">
        <f t="shared" si="7"/>
        <v>1.9884006569481087</v>
      </c>
    </row>
    <row r="119" spans="2:29" s="15" customFormat="1" x14ac:dyDescent="0.25">
      <c r="B119" s="15" t="str">
        <f>VLOOKUP(G119,[1]NUTS_Europa!$A$2:$C$81,2,FALSE)</f>
        <v>FRI1</v>
      </c>
      <c r="C119" s="15">
        <f>VLOOKUP(G119,[1]NUTS_Europa!$A$2:$C$81,3,FALSE)</f>
        <v>283</v>
      </c>
      <c r="D119" s="15" t="str">
        <f>VLOOKUP(F119,[1]NUTS_Europa!$A$2:$C$81,2,FALSE)</f>
        <v>ES61</v>
      </c>
      <c r="E119" s="15">
        <f>VLOOKUP(F119,[1]NUTS_Europa!$A$2:$C$81,3,FALSE)</f>
        <v>61</v>
      </c>
      <c r="F119" s="15">
        <v>17</v>
      </c>
      <c r="G119" s="15">
        <v>24</v>
      </c>
      <c r="H119" s="15">
        <v>1479295.8288860333</v>
      </c>
      <c r="I119" s="15">
        <v>820260.82074542867</v>
      </c>
      <c r="J119" s="15">
        <f t="shared" si="1"/>
        <v>26460.02647565899</v>
      </c>
      <c r="K119" s="15">
        <v>163029.68049999999</v>
      </c>
      <c r="L119" s="15">
        <v>60.34823529411765</v>
      </c>
      <c r="M119" s="15">
        <v>10.577262041012439</v>
      </c>
      <c r="N119" s="15">
        <v>3.6852291175078511</v>
      </c>
      <c r="O119" s="17">
        <v>2266.668199218178</v>
      </c>
      <c r="P119" s="15">
        <f t="shared" si="2"/>
        <v>1.1771047398979571</v>
      </c>
      <c r="Q119" s="15">
        <f t="shared" si="3"/>
        <v>72.102602075028045</v>
      </c>
      <c r="R119" s="15">
        <v>724</v>
      </c>
      <c r="S119" s="15">
        <f t="shared" si="4"/>
        <v>472504.1717543407</v>
      </c>
      <c r="T119" s="15">
        <f t="shared" si="5"/>
        <v>52920.052951317979</v>
      </c>
      <c r="U119" s="15">
        <f t="shared" si="6"/>
        <v>525424.22470565862</v>
      </c>
      <c r="V119" s="15" t="str">
        <f>VLOOKUP(B119,NUTS_Europa!$B$2:$F$41,5,FALSE)</f>
        <v>Aquitaine</v>
      </c>
      <c r="W119" s="15" t="str">
        <f>VLOOKUP(C119,Puertos!$N$3:$O$27,2,FALSE)</f>
        <v>La Rochelle</v>
      </c>
      <c r="X119" s="15" t="str">
        <f>VLOOKUP(D119,NUTS_Europa!$B$2:$F$41,5,FALSE)</f>
        <v>Andalucía</v>
      </c>
      <c r="Y119" s="15" t="str">
        <f>VLOOKUP(E119,Puertos!$N$3:$O$27,2,FALSE)</f>
        <v>Algeciras</v>
      </c>
      <c r="Z119" s="15">
        <f t="shared" si="7"/>
        <v>3.004275086459502</v>
      </c>
    </row>
    <row r="120" spans="2:29" s="15" customFormat="1" x14ac:dyDescent="0.25">
      <c r="O120" s="17"/>
    </row>
    <row r="121" spans="2:29" s="15" customFormat="1" x14ac:dyDescent="0.25">
      <c r="B121" s="15" t="s">
        <v>163</v>
      </c>
      <c r="O121" s="17"/>
    </row>
    <row r="122" spans="2:29" s="15" customFormat="1" x14ac:dyDescent="0.25">
      <c r="B122" s="15" t="str">
        <f>B111</f>
        <v>nodo inicial</v>
      </c>
      <c r="C122" s="15" t="str">
        <f t="shared" ref="C122:I122" si="14">C111</f>
        <v>puerto O</v>
      </c>
      <c r="D122" s="15" t="str">
        <f t="shared" si="14"/>
        <v>nodo final</v>
      </c>
      <c r="E122" s="15" t="str">
        <f t="shared" si="14"/>
        <v>puerto D</v>
      </c>
      <c r="F122" s="15" t="str">
        <f t="shared" si="14"/>
        <v>Var1</v>
      </c>
      <c r="G122" s="15" t="str">
        <f t="shared" si="14"/>
        <v>Var2</v>
      </c>
      <c r="H122" s="15" t="str">
        <f t="shared" si="14"/>
        <v>Coste variable</v>
      </c>
      <c r="I122" s="15" t="str">
        <f t="shared" si="14"/>
        <v>Coste fijo</v>
      </c>
      <c r="J122" s="15" t="str">
        <f t="shared" ref="J122:O122" si="15">J111</f>
        <v>Coste fijo/buque</v>
      </c>
      <c r="K122" s="15" t="str">
        <f t="shared" si="15"/>
        <v>flow</v>
      </c>
      <c r="L122" s="15" t="str">
        <f t="shared" si="15"/>
        <v>TiempoNav</v>
      </c>
      <c r="M122" s="15" t="str">
        <f t="shared" si="15"/>
        <v>TiempoPort</v>
      </c>
      <c r="N122" s="15" t="str">
        <f t="shared" si="15"/>
        <v>TiempoCD</v>
      </c>
      <c r="O122" s="17" t="str">
        <f t="shared" si="15"/>
        <v>offer</v>
      </c>
      <c r="P122" s="15" t="str">
        <f>P111</f>
        <v>Tiempo C/D</v>
      </c>
      <c r="Q122" s="15" t="str">
        <f t="shared" ref="Q122:Y122" si="16">Q111</f>
        <v>Tiempo total</v>
      </c>
      <c r="R122" s="15" t="str">
        <f t="shared" si="16"/>
        <v>TEUs/buque</v>
      </c>
      <c r="S122" s="15" t="str">
        <f t="shared" si="16"/>
        <v>Coste variable</v>
      </c>
      <c r="T122" s="15" t="str">
        <f t="shared" si="16"/>
        <v>Coste fijo</v>
      </c>
      <c r="U122" s="15" t="str">
        <f t="shared" si="16"/>
        <v>Coste Total</v>
      </c>
      <c r="V122" s="15" t="str">
        <f t="shared" si="16"/>
        <v>Nodo inicial</v>
      </c>
      <c r="W122" s="15" t="str">
        <f t="shared" si="16"/>
        <v>Puerto O</v>
      </c>
      <c r="X122" s="15" t="str">
        <f t="shared" si="16"/>
        <v>Nodo final</v>
      </c>
      <c r="Y122" s="15" t="str">
        <f t="shared" si="16"/>
        <v>Puerto D</v>
      </c>
    </row>
    <row r="123" spans="2:29" s="15" customFormat="1" x14ac:dyDescent="0.25">
      <c r="B123" s="15" t="str">
        <f>VLOOKUP(F123,[1]NUTS_Europa!$A$2:$C$81,2,FALSE)</f>
        <v>ES51</v>
      </c>
      <c r="C123" s="15">
        <f>VLOOKUP(F123,[1]NUTS_Europa!$A$2:$C$81,3,FALSE)</f>
        <v>1063</v>
      </c>
      <c r="D123" s="15" t="str">
        <f>VLOOKUP(G123,[1]NUTS_Europa!$A$2:$C$81,2,FALSE)</f>
        <v>PT17</v>
      </c>
      <c r="E123" s="15">
        <f>VLOOKUP(G123,[1]NUTS_Europa!$A$2:$C$81,3,FALSE)</f>
        <v>294</v>
      </c>
      <c r="F123" s="15">
        <v>15</v>
      </c>
      <c r="G123" s="15">
        <v>39</v>
      </c>
      <c r="H123" s="15">
        <v>654770.9950842883</v>
      </c>
      <c r="I123" s="15">
        <v>9494912.9691362791</v>
      </c>
      <c r="J123" s="15">
        <f t="shared" si="1"/>
        <v>306287.51513342833</v>
      </c>
      <c r="K123" s="15">
        <v>119215.969</v>
      </c>
      <c r="L123" s="15">
        <v>47.882352941176471</v>
      </c>
      <c r="M123" s="15">
        <v>9.295100697811959</v>
      </c>
      <c r="N123" s="15">
        <v>5.5240077926415889</v>
      </c>
      <c r="O123" s="17">
        <v>3296.1439756520863</v>
      </c>
      <c r="P123" s="15">
        <f t="shared" si="2"/>
        <v>0</v>
      </c>
      <c r="Q123" s="15">
        <f t="shared" si="3"/>
        <v>57.177453638988432</v>
      </c>
      <c r="S123" s="15">
        <f t="shared" si="4"/>
        <v>0</v>
      </c>
      <c r="T123" s="15">
        <f t="shared" si="5"/>
        <v>612575.03026685666</v>
      </c>
      <c r="U123" s="15">
        <f t="shared" si="6"/>
        <v>612575.03026685666</v>
      </c>
      <c r="V123" s="15" t="str">
        <f>VLOOKUP(B123,NUTS_Europa!$B$2:$F$41,5,FALSE)</f>
        <v>Cataluña</v>
      </c>
      <c r="W123" s="15" t="str">
        <f>VLOOKUP(C123,Puertos!$N$3:$O$27,2,FALSE)</f>
        <v>Barcelona</v>
      </c>
      <c r="X123" s="15" t="str">
        <f>VLOOKUP(D123,NUTS_Europa!$B$2:$F$41,5,FALSE)</f>
        <v>Área Metropolitana de Lisboa</v>
      </c>
      <c r="Y123" s="15" t="str">
        <f>VLOOKUP(E123,Puertos!$N$3:$O$27,2,FALSE)</f>
        <v>Lisboa</v>
      </c>
      <c r="Z123" s="15">
        <f t="shared" si="7"/>
        <v>2.3823939016245181</v>
      </c>
    </row>
    <row r="124" spans="2:29" s="15" customFormat="1" x14ac:dyDescent="0.25">
      <c r="B124" s="15" t="str">
        <f>VLOOKUP(G124,[1]NUTS_Europa!$A$2:$C$81,2,FALSE)</f>
        <v>PT17</v>
      </c>
      <c r="C124" s="15">
        <f>VLOOKUP(G124,[1]NUTS_Europa!$A$2:$C$81,3,FALSE)</f>
        <v>294</v>
      </c>
      <c r="D124" s="15" t="str">
        <f>VLOOKUP(F124,[1]NUTS_Europa!$A$2:$C$81,2,FALSE)</f>
        <v>FRJ1</v>
      </c>
      <c r="E124" s="15">
        <f>VLOOKUP(F124,[1]NUTS_Europa!$A$2:$C$81,3,FALSE)</f>
        <v>1063</v>
      </c>
      <c r="F124" s="15">
        <v>26</v>
      </c>
      <c r="G124" s="15">
        <v>39</v>
      </c>
      <c r="H124" s="15">
        <v>1706002.6121078641</v>
      </c>
      <c r="I124" s="15">
        <v>9494912.9691362791</v>
      </c>
      <c r="J124" s="15">
        <f t="shared" si="1"/>
        <v>306287.51513342833</v>
      </c>
      <c r="K124" s="15">
        <v>137713.6226</v>
      </c>
      <c r="L124" s="15">
        <v>47.882352941176471</v>
      </c>
      <c r="M124" s="15">
        <v>9.295100697811959</v>
      </c>
      <c r="N124" s="15">
        <v>5.5240077926415889</v>
      </c>
      <c r="O124" s="17">
        <v>3296.1439756520863</v>
      </c>
      <c r="P124" s="15">
        <f t="shared" si="2"/>
        <v>0</v>
      </c>
      <c r="Q124" s="15">
        <f t="shared" si="3"/>
        <v>57.177453638988432</v>
      </c>
      <c r="S124" s="15">
        <f t="shared" si="4"/>
        <v>0</v>
      </c>
      <c r="T124" s="15">
        <f t="shared" si="5"/>
        <v>612575.03026685666</v>
      </c>
      <c r="U124" s="15">
        <f t="shared" si="6"/>
        <v>612575.03026685666</v>
      </c>
      <c r="V124" s="15" t="str">
        <f>VLOOKUP(B124,NUTS_Europa!$B$2:$F$41,5,FALSE)</f>
        <v>Área Metropolitana de Lisboa</v>
      </c>
      <c r="W124" s="15" t="str">
        <f>VLOOKUP(C124,Puertos!$N$3:$O$27,2,FALSE)</f>
        <v>Lisboa</v>
      </c>
      <c r="X124" s="15" t="str">
        <f>VLOOKUP(D124,NUTS_Europa!$B$2:$F$41,5,FALSE)</f>
        <v>Languedoc-Roussillon</v>
      </c>
      <c r="Y124" s="15" t="str">
        <f>VLOOKUP(E124,Puertos!$N$3:$O$27,2,FALSE)</f>
        <v>Barcelona</v>
      </c>
      <c r="Z124" s="15">
        <f t="shared" si="7"/>
        <v>2.3823939016245181</v>
      </c>
    </row>
    <row r="125" spans="2:29" s="15" customFormat="1" x14ac:dyDescent="0.25">
      <c r="B125" s="15" t="str">
        <f>VLOOKUP(F125,[1]NUTS_Europa!$A$2:$C$81,2,FALSE)</f>
        <v>FRJ1</v>
      </c>
      <c r="C125" s="15">
        <f>VLOOKUP(F125,[1]NUTS_Europa!$A$2:$C$81,3,FALSE)</f>
        <v>1063</v>
      </c>
      <c r="D125" s="15" t="str">
        <f>VLOOKUP(G125,[1]NUTS_Europa!$A$2:$C$81,2,FALSE)</f>
        <v>FRJ2</v>
      </c>
      <c r="E125" s="15">
        <f>VLOOKUP(G125,[1]NUTS_Europa!$A$2:$C$81,3,FALSE)</f>
        <v>283</v>
      </c>
      <c r="F125" s="15">
        <v>26</v>
      </c>
      <c r="G125" s="15">
        <v>28</v>
      </c>
      <c r="H125" s="15">
        <v>2293218.5340380045</v>
      </c>
      <c r="I125" s="15">
        <v>9746806.2395131886</v>
      </c>
      <c r="J125" s="15">
        <f t="shared" si="1"/>
        <v>314413.10450042546</v>
      </c>
      <c r="K125" s="15">
        <v>142841.86170000001</v>
      </c>
      <c r="L125" s="15">
        <v>90.808058823529421</v>
      </c>
      <c r="M125" s="15">
        <v>8.9297634555042507</v>
      </c>
      <c r="N125" s="15">
        <v>3.9480170846334492</v>
      </c>
      <c r="O125" s="17">
        <v>2266.668199218178</v>
      </c>
      <c r="P125" s="15">
        <f t="shared" si="2"/>
        <v>1.2610422514687099</v>
      </c>
      <c r="Q125" s="15">
        <f t="shared" si="3"/>
        <v>100.99886453050239</v>
      </c>
      <c r="R125" s="15">
        <v>724</v>
      </c>
      <c r="S125" s="15">
        <f t="shared" si="4"/>
        <v>732480.48356446018</v>
      </c>
      <c r="T125" s="15">
        <f t="shared" si="5"/>
        <v>628826.20900085091</v>
      </c>
      <c r="U125" s="15">
        <f t="shared" si="6"/>
        <v>1361306.6925653112</v>
      </c>
      <c r="V125" s="15" t="str">
        <f>VLOOKUP(B125,NUTS_Europa!$B$2:$F$41,5,FALSE)</f>
        <v>Languedoc-Roussillon</v>
      </c>
      <c r="W125" s="15" t="str">
        <f>VLOOKUP(C125,Puertos!$N$3:$O$27,2,FALSE)</f>
        <v>Barcelona</v>
      </c>
      <c r="X125" s="15" t="str">
        <f>VLOOKUP(D125,NUTS_Europa!$B$2:$F$41,5,FALSE)</f>
        <v>Midi-Pyrénées</v>
      </c>
      <c r="Y125" s="15" t="str">
        <f>VLOOKUP(E125,Puertos!$N$3:$O$27,2,FALSE)</f>
        <v>La Rochelle</v>
      </c>
      <c r="Z125" s="15">
        <f t="shared" si="7"/>
        <v>4.2082860221042662</v>
      </c>
      <c r="AA125" s="15">
        <f>Q125+Q126+Q131+Q134</f>
        <v>276.4026572873467</v>
      </c>
      <c r="AB125" s="15">
        <f>AA125/24</f>
        <v>11.516777386972779</v>
      </c>
      <c r="AC125" s="15">
        <f>AB125/7</f>
        <v>1.6452539124246826</v>
      </c>
    </row>
    <row r="126" spans="2:29" s="15" customFormat="1" x14ac:dyDescent="0.25">
      <c r="B126" s="15" t="str">
        <f>VLOOKUP(G126,[1]NUTS_Europa!$A$2:$C$81,2,FALSE)</f>
        <v>FRJ2</v>
      </c>
      <c r="C126" s="15">
        <f>VLOOKUP(G126,[1]NUTS_Europa!$A$2:$C$81,3,FALSE)</f>
        <v>283</v>
      </c>
      <c r="D126" s="15" t="str">
        <f>VLOOKUP(F127,[1]NUTS_Europa!$A$2:$C$81,2,FALSE)</f>
        <v>FRF2</v>
      </c>
      <c r="E126" s="15">
        <f>VLOOKUP(F127,[1]NUTS_Europa!$A$2:$C$81,3,FALSE)</f>
        <v>269</v>
      </c>
      <c r="F126" s="15">
        <v>27</v>
      </c>
      <c r="G126" s="15">
        <v>28</v>
      </c>
      <c r="H126" s="15">
        <v>1876744.1889777614</v>
      </c>
      <c r="I126" s="15">
        <v>829518.73987031006</v>
      </c>
      <c r="J126" s="15">
        <f t="shared" si="1"/>
        <v>26758.669028074517</v>
      </c>
      <c r="K126" s="15">
        <v>176841.96369999999</v>
      </c>
      <c r="L126" s="15">
        <v>27.235294117647058</v>
      </c>
      <c r="M126" s="15">
        <v>11.300159290065302</v>
      </c>
      <c r="N126" s="15">
        <v>4.6389784331790116</v>
      </c>
      <c r="O126" s="17">
        <v>2266.668199218178</v>
      </c>
      <c r="P126" s="15">
        <f t="shared" si="2"/>
        <v>1.4817432859295701</v>
      </c>
      <c r="Q126" s="15">
        <f t="shared" si="3"/>
        <v>40.017196693641928</v>
      </c>
      <c r="R126" s="15">
        <v>724</v>
      </c>
      <c r="S126" s="15">
        <f t="shared" si="4"/>
        <v>599453.76799681818</v>
      </c>
      <c r="T126" s="15">
        <f t="shared" si="5"/>
        <v>53517.338056149034</v>
      </c>
      <c r="U126" s="15">
        <f t="shared" si="6"/>
        <v>652971.10605296725</v>
      </c>
      <c r="V126" s="15" t="str">
        <f>VLOOKUP(B126,NUTS_Europa!$B$2:$F$41,5,FALSE)</f>
        <v>Midi-Pyrénées</v>
      </c>
      <c r="W126" s="15" t="str">
        <f>VLOOKUP(C126,Puertos!$N$3:$O$27,2,FALSE)</f>
        <v>La Rochelle</v>
      </c>
      <c r="X126" s="15" t="str">
        <f>VLOOKUP(D126,NUTS_Europa!$B$2:$F$41,5,FALSE)</f>
        <v>Champagne-Ardenne</v>
      </c>
      <c r="Y126" s="15" t="str">
        <f>VLOOKUP(E126,Puertos!$N$3:$O$27,2,FALSE)</f>
        <v>Le Havre</v>
      </c>
      <c r="Z126" s="15">
        <f t="shared" si="7"/>
        <v>1.6673831955684137</v>
      </c>
    </row>
    <row r="127" spans="2:29" s="15" customFormat="1" x14ac:dyDescent="0.25">
      <c r="B127" s="15" t="str">
        <f>VLOOKUP(F126,[1]NUTS_Europa!$A$2:$C$81,2,FALSE)</f>
        <v>FRF2</v>
      </c>
      <c r="C127" s="15">
        <f>VLOOKUP(F126,[1]NUTS_Europa!$A$2:$C$81,3,FALSE)</f>
        <v>269</v>
      </c>
      <c r="D127" s="15" t="str">
        <f>VLOOKUP(G127,[1]NUTS_Europa!$A$2:$C$81,2,FALSE)</f>
        <v>PT16</v>
      </c>
      <c r="E127" s="15">
        <f>VLOOKUP(G127,[1]NUTS_Europa!$A$2:$C$81,3,FALSE)</f>
        <v>111</v>
      </c>
      <c r="F127" s="15">
        <v>27</v>
      </c>
      <c r="G127" s="15">
        <v>38</v>
      </c>
      <c r="H127" s="15">
        <v>1351933.8630847484</v>
      </c>
      <c r="I127" s="15">
        <v>1018562.0240035912</v>
      </c>
      <c r="J127" s="15">
        <f t="shared" si="1"/>
        <v>32856.839483986812</v>
      </c>
      <c r="K127" s="15">
        <v>120437.3524</v>
      </c>
      <c r="L127" s="15">
        <v>46.88058823529412</v>
      </c>
      <c r="M127" s="15">
        <v>10.061682936228019</v>
      </c>
      <c r="N127" s="15">
        <v>5.7826426543194271</v>
      </c>
      <c r="O127" s="17">
        <v>2919.4418074543673</v>
      </c>
      <c r="P127" s="15">
        <f t="shared" si="2"/>
        <v>0</v>
      </c>
      <c r="Q127" s="15">
        <f t="shared" si="3"/>
        <v>56.942271171522137</v>
      </c>
      <c r="S127" s="15">
        <f t="shared" si="4"/>
        <v>0</v>
      </c>
      <c r="T127" s="15">
        <f t="shared" si="5"/>
        <v>65713.678967973625</v>
      </c>
      <c r="U127" s="15">
        <f t="shared" si="6"/>
        <v>65713.678967973625</v>
      </c>
      <c r="V127" s="15" t="str">
        <f>VLOOKUP(B127,NUTS_Europa!$B$2:$F$41,5,FALSE)</f>
        <v>Champagne-Ardenne</v>
      </c>
      <c r="W127" s="15" t="str">
        <f>VLOOKUP(C127,Puertos!$N$3:$O$27,2,FALSE)</f>
        <v>Le Havre</v>
      </c>
      <c r="X127" s="15" t="str">
        <f>VLOOKUP(D127,NUTS_Europa!$B$2:$F$41,5,FALSE)</f>
        <v>Centro (PT)</v>
      </c>
      <c r="Y127" s="15" t="str">
        <f>VLOOKUP(E127,Puertos!$N$3:$O$27,2,FALSE)</f>
        <v>Oporto</v>
      </c>
      <c r="Z127" s="15">
        <f t="shared" si="7"/>
        <v>2.3725946321467557</v>
      </c>
    </row>
    <row r="128" spans="2:29" s="15" customFormat="1" x14ac:dyDescent="0.25">
      <c r="B128" s="15" t="str">
        <f>VLOOKUP(G129,[1]NUTS_Europa!$A$2:$C$81,2,FALSE)</f>
        <v>PT11</v>
      </c>
      <c r="C128" s="15">
        <f>VLOOKUP(G129,[1]NUTS_Europa!$A$2:$C$81,3,FALSE)</f>
        <v>111</v>
      </c>
      <c r="D128" s="15" t="str">
        <f>VLOOKUP(F129,[1]NUTS_Europa!$A$2:$C$81,2,FALSE)</f>
        <v>NL34</v>
      </c>
      <c r="E128" s="15">
        <f>VLOOKUP(F129,[1]NUTS_Europa!$A$2:$C$81,3,FALSE)</f>
        <v>250</v>
      </c>
      <c r="F128" s="15">
        <v>34</v>
      </c>
      <c r="G128" s="15">
        <v>38</v>
      </c>
      <c r="H128" s="15">
        <v>1116459.6805850496</v>
      </c>
      <c r="I128" s="15">
        <v>1092969.1742060841</v>
      </c>
      <c r="J128" s="15">
        <f t="shared" si="1"/>
        <v>35257.070135680129</v>
      </c>
      <c r="K128" s="15">
        <v>199058.85829999999</v>
      </c>
      <c r="L128" s="15">
        <v>56.695294117647059</v>
      </c>
      <c r="M128" s="15">
        <v>9.2942647579489979</v>
      </c>
      <c r="N128" s="15">
        <v>5.7826426543194271</v>
      </c>
      <c r="O128" s="17">
        <v>2919.4418074543673</v>
      </c>
      <c r="P128" s="15">
        <f t="shared" si="2"/>
        <v>0</v>
      </c>
      <c r="Q128" s="15">
        <f t="shared" si="3"/>
        <v>65.98955887559606</v>
      </c>
      <c r="S128" s="15">
        <f t="shared" si="4"/>
        <v>0</v>
      </c>
      <c r="T128" s="15">
        <f t="shared" si="5"/>
        <v>70514.140271360258</v>
      </c>
      <c r="U128" s="15">
        <f t="shared" si="6"/>
        <v>70514.140271360258</v>
      </c>
      <c r="V128" s="15" t="str">
        <f>VLOOKUP(B128,NUTS_Europa!$B$2:$F$41,5,FALSE)</f>
        <v>Norte</v>
      </c>
      <c r="W128" s="15" t="str">
        <f>VLOOKUP(C128,Puertos!$N$3:$O$27,2,FALSE)</f>
        <v>Oporto</v>
      </c>
      <c r="X128" s="15" t="str">
        <f>VLOOKUP(D128,NUTS_Europa!$B$2:$F$41,5,FALSE)</f>
        <v>Zeeland</v>
      </c>
      <c r="Y128" s="15" t="str">
        <f>VLOOKUP(E128,Puertos!$N$3:$O$27,2,FALSE)</f>
        <v>Rotterdam</v>
      </c>
      <c r="Z128" s="15">
        <f t="shared" si="7"/>
        <v>2.7495649531498358</v>
      </c>
    </row>
    <row r="129" spans="2:26" s="15" customFormat="1" x14ac:dyDescent="0.25">
      <c r="B129" s="15" t="str">
        <f>VLOOKUP(F128,[1]NUTS_Europa!$A$2:$C$81,2,FALSE)</f>
        <v>NL34</v>
      </c>
      <c r="C129" s="15">
        <f>VLOOKUP(F128,[1]NUTS_Europa!$A$2:$C$81,3,FALSE)</f>
        <v>250</v>
      </c>
      <c r="D129" s="15" t="str">
        <f>VLOOKUP(G128,[1]NUTS_Europa!$A$2:$C$81,2,FALSE)</f>
        <v>PT16</v>
      </c>
      <c r="E129" s="15">
        <f>VLOOKUP(G128,[1]NUTS_Europa!$A$2:$C$81,3,FALSE)</f>
        <v>111</v>
      </c>
      <c r="F129" s="15">
        <v>34</v>
      </c>
      <c r="G129" s="15">
        <v>36</v>
      </c>
      <c r="H129" s="15">
        <v>1212290.3579147391</v>
      </c>
      <c r="I129" s="15">
        <v>1092969.1742060841</v>
      </c>
      <c r="J129" s="15">
        <f t="shared" si="1"/>
        <v>35257.070135680129</v>
      </c>
      <c r="K129" s="15">
        <v>176841.96369999999</v>
      </c>
      <c r="L129" s="15">
        <v>56.695294117647059</v>
      </c>
      <c r="M129" s="15">
        <v>9.2942647579489979</v>
      </c>
      <c r="N129" s="15">
        <v>5.7826426543194271</v>
      </c>
      <c r="O129" s="17">
        <v>2919.4418074543673</v>
      </c>
      <c r="P129" s="15">
        <f t="shared" si="2"/>
        <v>0</v>
      </c>
      <c r="Q129" s="15">
        <f t="shared" si="3"/>
        <v>65.98955887559606</v>
      </c>
      <c r="S129" s="15">
        <f t="shared" si="4"/>
        <v>0</v>
      </c>
      <c r="T129" s="15">
        <f t="shared" si="5"/>
        <v>70514.140271360258</v>
      </c>
      <c r="U129" s="15">
        <f t="shared" si="6"/>
        <v>70514.140271360258</v>
      </c>
      <c r="V129" s="15" t="str">
        <f>VLOOKUP(B129,NUTS_Europa!$B$2:$F$41,5,FALSE)</f>
        <v>Zeeland</v>
      </c>
      <c r="W129" s="15" t="str">
        <f>VLOOKUP(C129,Puertos!$N$3:$O$27,2,FALSE)</f>
        <v>Rotterdam</v>
      </c>
      <c r="X129" s="15" t="str">
        <f>VLOOKUP(D129,NUTS_Europa!$B$2:$F$41,5,FALSE)</f>
        <v>Centro (PT)</v>
      </c>
      <c r="Y129" s="15" t="str">
        <f>VLOOKUP(E129,Puertos!$N$3:$O$27,2,FALSE)</f>
        <v>Oporto</v>
      </c>
      <c r="Z129" s="15">
        <f t="shared" si="7"/>
        <v>2.7495649531498358</v>
      </c>
    </row>
    <row r="130" spans="2:26" s="15" customFormat="1" x14ac:dyDescent="0.25">
      <c r="B130" s="15" t="str">
        <f>VLOOKUP(G130,[1]NUTS_Europa!$A$2:$C$81,2,FALSE)</f>
        <v>PT11</v>
      </c>
      <c r="C130" s="15">
        <f>VLOOKUP(G130,[1]NUTS_Europa!$A$2:$C$81,3,FALSE)</f>
        <v>111</v>
      </c>
      <c r="D130" s="15" t="str">
        <f>VLOOKUP(F130,[1]NUTS_Europa!$A$2:$C$81,2,FALSE)</f>
        <v>FRI2</v>
      </c>
      <c r="E130" s="15">
        <f>VLOOKUP(F130,[1]NUTS_Europa!$A$2:$C$81,3,FALSE)</f>
        <v>269</v>
      </c>
      <c r="F130" s="15">
        <v>29</v>
      </c>
      <c r="G130" s="15">
        <v>36</v>
      </c>
      <c r="H130" s="15">
        <v>1463097.4487871884</v>
      </c>
      <c r="I130" s="15">
        <v>1018562.0240035912</v>
      </c>
      <c r="J130" s="15">
        <f t="shared" si="1"/>
        <v>32856.839483986812</v>
      </c>
      <c r="K130" s="15">
        <v>114346.8514</v>
      </c>
      <c r="L130" s="15">
        <v>46.88058823529412</v>
      </c>
      <c r="M130" s="15">
        <v>10.061682936228019</v>
      </c>
      <c r="N130" s="15">
        <v>5.7826426543194271</v>
      </c>
      <c r="O130" s="17">
        <v>2919.4418074543673</v>
      </c>
      <c r="P130" s="15">
        <f t="shared" si="2"/>
        <v>0</v>
      </c>
      <c r="Q130" s="15">
        <f t="shared" si="3"/>
        <v>56.942271171522137</v>
      </c>
      <c r="S130" s="15">
        <f t="shared" si="4"/>
        <v>0</v>
      </c>
      <c r="T130" s="15">
        <f t="shared" si="5"/>
        <v>65713.678967973625</v>
      </c>
      <c r="U130" s="15">
        <f t="shared" si="6"/>
        <v>65713.678967973625</v>
      </c>
      <c r="V130" s="15" t="str">
        <f>VLOOKUP(B130,NUTS_Europa!$B$2:$F$41,5,FALSE)</f>
        <v>Norte</v>
      </c>
      <c r="W130" s="15" t="str">
        <f>VLOOKUP(C130,Puertos!$N$3:$O$27,2,FALSE)</f>
        <v>Oporto</v>
      </c>
      <c r="X130" s="15" t="str">
        <f>VLOOKUP(D130,NUTS_Europa!$B$2:$F$41,5,FALSE)</f>
        <v>Limousin</v>
      </c>
      <c r="Y130" s="15" t="str">
        <f>VLOOKUP(E130,Puertos!$N$3:$O$27,2,FALSE)</f>
        <v>Le Havre</v>
      </c>
      <c r="Z130" s="15">
        <f t="shared" si="7"/>
        <v>2.3725946321467557</v>
      </c>
    </row>
    <row r="131" spans="2:26" s="15" customFormat="1" x14ac:dyDescent="0.25">
      <c r="B131" s="15" t="str">
        <f>VLOOKUP(F131,[1]NUTS_Europa!$A$2:$C$81,2,FALSE)</f>
        <v>FRI2</v>
      </c>
      <c r="C131" s="15">
        <f>VLOOKUP(F131,[1]NUTS_Europa!$A$2:$C$81,3,FALSE)</f>
        <v>269</v>
      </c>
      <c r="D131" s="15" t="str">
        <f>VLOOKUP(G131,[1]NUTS_Europa!$A$2:$C$81,2,FALSE)</f>
        <v>FRH0</v>
      </c>
      <c r="E131" s="15">
        <f>VLOOKUP(G131,[1]NUTS_Europa!$A$2:$C$81,3,FALSE)</f>
        <v>282</v>
      </c>
      <c r="F131" s="15">
        <v>29</v>
      </c>
      <c r="G131" s="15">
        <v>63</v>
      </c>
      <c r="H131" s="15">
        <v>420325.40788451472</v>
      </c>
      <c r="I131" s="15">
        <v>849752.62354674563</v>
      </c>
      <c r="J131" s="15">
        <f t="shared" si="1"/>
        <v>27411.374953120827</v>
      </c>
      <c r="K131" s="15">
        <v>127001.217</v>
      </c>
      <c r="L131" s="15">
        <v>23.411764705882351</v>
      </c>
      <c r="M131" s="15">
        <v>12.395049457348239</v>
      </c>
      <c r="N131" s="15">
        <v>1.8662115719838834</v>
      </c>
      <c r="O131" s="17">
        <v>816.51860628420002</v>
      </c>
      <c r="P131" s="15">
        <f t="shared" si="2"/>
        <v>1.652468120334194</v>
      </c>
      <c r="Q131" s="15">
        <f t="shared" si="3"/>
        <v>37.459282283564789</v>
      </c>
      <c r="R131" s="15">
        <v>723</v>
      </c>
      <c r="S131" s="15">
        <f t="shared" si="4"/>
        <v>372184.13341915864</v>
      </c>
      <c r="T131" s="15">
        <f t="shared" si="5"/>
        <v>54822.749906241654</v>
      </c>
      <c r="U131" s="15">
        <f t="shared" si="6"/>
        <v>427006.8833254003</v>
      </c>
      <c r="V131" s="15" t="str">
        <f>VLOOKUP(B131,NUTS_Europa!$B$2:$F$41,5,FALSE)</f>
        <v>Limousin</v>
      </c>
      <c r="W131" s="15" t="str">
        <f>VLOOKUP(C131,Puertos!$N$3:$O$27,2,FALSE)</f>
        <v>Le Havre</v>
      </c>
      <c r="X131" s="15" t="str">
        <f>VLOOKUP(D131,NUTS_Europa!$B$2:$F$41,5,FALSE)</f>
        <v>Bretagne</v>
      </c>
      <c r="Y131" s="15" t="str">
        <f>VLOOKUP(E131,Puertos!$N$3:$O$27,2,FALSE)</f>
        <v>Saint Nazaire</v>
      </c>
      <c r="Z131" s="15">
        <f t="shared" si="7"/>
        <v>1.5608034284818662</v>
      </c>
    </row>
    <row r="132" spans="2:26" s="15" customFormat="1" x14ac:dyDescent="0.25">
      <c r="B132" s="15" t="str">
        <f>VLOOKUP(G132,[1]NUTS_Europa!$A$2:$C$81,2,FALSE)</f>
        <v>FRH0</v>
      </c>
      <c r="C132" s="15">
        <f>VLOOKUP(G132,[1]NUTS_Europa!$A$2:$C$81,3,FALSE)</f>
        <v>282</v>
      </c>
      <c r="D132" s="15" t="str">
        <f>VLOOKUP(F132,[1]NUTS_Europa!$A$2:$C$81,2,FALSE)</f>
        <v>ES51</v>
      </c>
      <c r="E132" s="15">
        <f>VLOOKUP(F132,[1]NUTS_Europa!$A$2:$C$81,3,FALSE)</f>
        <v>1064</v>
      </c>
      <c r="F132" s="15">
        <v>55</v>
      </c>
      <c r="G132" s="15">
        <v>63</v>
      </c>
      <c r="H132" s="15">
        <v>573162.703660678</v>
      </c>
      <c r="I132" s="15">
        <v>990224.5294059572</v>
      </c>
      <c r="J132" s="15">
        <f t="shared" si="1"/>
        <v>31942.726755030879</v>
      </c>
      <c r="K132" s="15">
        <v>127001.217</v>
      </c>
      <c r="L132" s="15">
        <v>73.942294117647066</v>
      </c>
      <c r="M132" s="15">
        <v>9.0548261349135402</v>
      </c>
      <c r="N132" s="15">
        <v>1.6173075649901503</v>
      </c>
      <c r="O132" s="17">
        <v>816.51860628420002</v>
      </c>
      <c r="P132" s="15">
        <f t="shared" si="2"/>
        <v>1.4320719215562907</v>
      </c>
      <c r="Q132" s="15">
        <f t="shared" si="3"/>
        <v>84.429192174116892</v>
      </c>
      <c r="R132" s="15">
        <v>723</v>
      </c>
      <c r="S132" s="15">
        <f t="shared" si="4"/>
        <v>507516.4626468218</v>
      </c>
      <c r="T132" s="15">
        <f t="shared" si="5"/>
        <v>63885.453510061758</v>
      </c>
      <c r="U132" s="15">
        <f t="shared" si="6"/>
        <v>571401.91615688358</v>
      </c>
      <c r="V132" s="15" t="str">
        <f>VLOOKUP(B132,NUTS_Europa!$B$2:$F$41,5,FALSE)</f>
        <v>Bretagne</v>
      </c>
      <c r="W132" s="15" t="str">
        <f>VLOOKUP(C132,Puertos!$N$3:$O$27,2,FALSE)</f>
        <v>Saint Nazaire</v>
      </c>
      <c r="X132" s="15" t="str">
        <f>VLOOKUP(D132,NUTS_Europa!$B$2:$F$41,5,FALSE)</f>
        <v>Cataluña</v>
      </c>
      <c r="Y132" s="15" t="str">
        <f>VLOOKUP(E132,Puertos!$N$3:$O$27,2,FALSE)</f>
        <v>Valencia</v>
      </c>
      <c r="Z132" s="15">
        <f t="shared" si="7"/>
        <v>3.5178830072548704</v>
      </c>
    </row>
    <row r="133" spans="2:26" s="15" customFormat="1" x14ac:dyDescent="0.25">
      <c r="B133" s="15" t="str">
        <f>VLOOKUP(F133,[1]NUTS_Europa!$A$2:$C$81,2,FALSE)</f>
        <v>ES51</v>
      </c>
      <c r="C133" s="15">
        <f>VLOOKUP(F133,[1]NUTS_Europa!$A$2:$C$81,3,FALSE)</f>
        <v>1064</v>
      </c>
      <c r="D133" s="15" t="str">
        <f>VLOOKUP(G133,[1]NUTS_Europa!$A$2:$C$81,2,FALSE)</f>
        <v>FRI3</v>
      </c>
      <c r="E133" s="15">
        <f>VLOOKUP(G133,[1]NUTS_Europa!$A$2:$C$81,3,FALSE)</f>
        <v>282</v>
      </c>
      <c r="F133" s="15">
        <v>55</v>
      </c>
      <c r="G133" s="15">
        <v>65</v>
      </c>
      <c r="H133" s="15">
        <v>724327.24279789079</v>
      </c>
      <c r="I133" s="15">
        <v>990224.5294059572</v>
      </c>
      <c r="J133" s="15">
        <f t="shared" si="1"/>
        <v>31942.726755030879</v>
      </c>
      <c r="K133" s="15">
        <v>117768.50930000001</v>
      </c>
      <c r="L133" s="15">
        <v>73.942294117647066</v>
      </c>
      <c r="M133" s="15">
        <v>9.0548261349135402</v>
      </c>
      <c r="N133" s="15">
        <v>1.6173075649901503</v>
      </c>
      <c r="O133" s="17">
        <v>816.51860628420002</v>
      </c>
      <c r="P133" s="15">
        <f t="shared" si="2"/>
        <v>1.4320719215562907</v>
      </c>
      <c r="Q133" s="15">
        <f t="shared" si="3"/>
        <v>84.429192174116892</v>
      </c>
      <c r="R133" s="15">
        <v>723</v>
      </c>
      <c r="S133" s="15">
        <f t="shared" si="4"/>
        <v>641367.62164682173</v>
      </c>
      <c r="T133" s="15">
        <f t="shared" si="5"/>
        <v>63885.453510061758</v>
      </c>
      <c r="U133" s="15">
        <f t="shared" si="6"/>
        <v>705253.07515688345</v>
      </c>
      <c r="V133" s="15" t="str">
        <f>VLOOKUP(B133,NUTS_Europa!$B$2:$F$41,5,FALSE)</f>
        <v>Cataluña</v>
      </c>
      <c r="W133" s="15" t="str">
        <f>VLOOKUP(C133,Puertos!$N$3:$O$27,2,FALSE)</f>
        <v>Valencia</v>
      </c>
      <c r="X133" s="15" t="str">
        <f>VLOOKUP(D133,NUTS_Europa!$B$2:$F$41,5,FALSE)</f>
        <v>Poitou-Charentes</v>
      </c>
      <c r="Y133" s="15" t="str">
        <f>VLOOKUP(E133,Puertos!$N$3:$O$27,2,FALSE)</f>
        <v>Saint Nazaire</v>
      </c>
      <c r="Z133" s="15">
        <f t="shared" si="7"/>
        <v>3.5178830072548704</v>
      </c>
    </row>
    <row r="134" spans="2:26" s="15" customFormat="1" x14ac:dyDescent="0.25">
      <c r="B134" s="15" t="str">
        <f>VLOOKUP(G134,[1]NUTS_Europa!$A$2:$C$81,2,FALSE)</f>
        <v>FRI3</v>
      </c>
      <c r="C134" s="15">
        <f>VLOOKUP(G134,[1]NUTS_Europa!$A$2:$C$81,3,FALSE)</f>
        <v>282</v>
      </c>
      <c r="D134" s="15" t="str">
        <f>VLOOKUP(F134,[1]NUTS_Europa!$A$2:$C$81,2,FALSE)</f>
        <v>ES21</v>
      </c>
      <c r="E134" s="15">
        <f>VLOOKUP(F134,[1]NUTS_Europa!$A$2:$C$81,3,FALSE)</f>
        <v>1063</v>
      </c>
      <c r="F134" s="15">
        <v>54</v>
      </c>
      <c r="G134" s="15">
        <v>65</v>
      </c>
      <c r="H134" s="15">
        <v>996674.82300859643</v>
      </c>
      <c r="I134" s="15">
        <v>9766976.3204077072</v>
      </c>
      <c r="J134" s="15">
        <f t="shared" si="1"/>
        <v>315063.75227121636</v>
      </c>
      <c r="K134" s="15">
        <v>117923.68180000001</v>
      </c>
      <c r="L134" s="15">
        <v>86.470588235294116</v>
      </c>
      <c r="M134" s="15">
        <v>10.024653622787186</v>
      </c>
      <c r="N134" s="15">
        <v>1.6173075649901503</v>
      </c>
      <c r="O134" s="17">
        <v>816.51860628420002</v>
      </c>
      <c r="P134" s="15">
        <f t="shared" si="2"/>
        <v>1.4320719215562907</v>
      </c>
      <c r="Q134" s="15">
        <f t="shared" si="3"/>
        <v>97.927313779637586</v>
      </c>
      <c r="R134" s="15">
        <v>723</v>
      </c>
      <c r="S134" s="15">
        <f t="shared" si="4"/>
        <v>882522.32280963159</v>
      </c>
      <c r="T134" s="15">
        <f t="shared" si="5"/>
        <v>630127.50454243273</v>
      </c>
      <c r="U134" s="15">
        <f t="shared" si="6"/>
        <v>1512649.8273520642</v>
      </c>
      <c r="V134" s="15" t="str">
        <f>VLOOKUP(B134,NUTS_Europa!$B$2:$F$41,5,FALSE)</f>
        <v>Poitou-Charentes</v>
      </c>
      <c r="W134" s="15" t="str">
        <f>VLOOKUP(C134,Puertos!$N$3:$O$27,2,FALSE)</f>
        <v>Saint Nazaire</v>
      </c>
      <c r="X134" s="15" t="str">
        <f>VLOOKUP(D134,NUTS_Europa!$B$2:$F$41,5,FALSE)</f>
        <v>País Vasco</v>
      </c>
      <c r="Y134" s="15" t="str">
        <f>VLOOKUP(E134,Puertos!$N$3:$O$27,2,FALSE)</f>
        <v>Barcelona</v>
      </c>
      <c r="Z134" s="15">
        <f t="shared" si="7"/>
        <v>4.0803047408182325</v>
      </c>
    </row>
    <row r="135" spans="2:26" s="15" customFormat="1" x14ac:dyDescent="0.25">
      <c r="B135" s="15" t="str">
        <f>VLOOKUP(F135,[1]NUTS_Europa!$A$2:$C$81,2,FALSE)</f>
        <v>ES21</v>
      </c>
      <c r="C135" s="15">
        <f>VLOOKUP(F135,[1]NUTS_Europa!$A$2:$C$81,3,FALSE)</f>
        <v>1063</v>
      </c>
      <c r="D135" s="15" t="str">
        <f>VLOOKUP(G135,[1]NUTS_Europa!$A$2:$C$81,2,FALSE)</f>
        <v>FRD2</v>
      </c>
      <c r="E135" s="15">
        <f>VLOOKUP(G135,[1]NUTS_Europa!$A$2:$C$81,3,FALSE)</f>
        <v>271</v>
      </c>
      <c r="F135" s="15">
        <v>54</v>
      </c>
      <c r="G135" s="15">
        <v>60</v>
      </c>
      <c r="H135" s="15">
        <v>298900.03790558188</v>
      </c>
      <c r="I135" s="15">
        <v>9858736.4854220282</v>
      </c>
      <c r="J135" s="15">
        <f t="shared" si="1"/>
        <v>318023.75759425899</v>
      </c>
      <c r="K135" s="15">
        <v>159445.52859999999</v>
      </c>
      <c r="L135" s="15">
        <v>98.17647058823529</v>
      </c>
      <c r="M135" s="15">
        <v>10.475268749269812</v>
      </c>
      <c r="N135" s="15">
        <v>0.68836093849791391</v>
      </c>
      <c r="O135" s="17">
        <v>347.52790767179999</v>
      </c>
    </row>
    <row r="136" spans="2:26" s="15" customFormat="1" x14ac:dyDescent="0.25">
      <c r="B136" s="15" t="str">
        <f>VLOOKUP(G136,[1]NUTS_Europa!$A$2:$C$81,2,FALSE)</f>
        <v>FRD2</v>
      </c>
      <c r="C136" s="15">
        <f>VLOOKUP(G136,[1]NUTS_Europa!$A$2:$C$81,3,FALSE)</f>
        <v>271</v>
      </c>
      <c r="D136" s="15" t="str">
        <f>VLOOKUP(F136,[1]NUTS_Europa!$A$2:$C$81,2,FALSE)</f>
        <v>ES52</v>
      </c>
      <c r="E136" s="15">
        <f>VLOOKUP(F136,[1]NUTS_Europa!$A$2:$C$81,3,FALSE)</f>
        <v>1063</v>
      </c>
      <c r="F136" s="15">
        <v>56</v>
      </c>
      <c r="G136" s="15">
        <v>60</v>
      </c>
      <c r="H136" s="15">
        <v>187561.82706895197</v>
      </c>
      <c r="I136" s="15">
        <v>9858736.4854220282</v>
      </c>
      <c r="J136" s="15">
        <f t="shared" si="1"/>
        <v>318023.75759425899</v>
      </c>
      <c r="K136" s="15">
        <v>145035.59770000001</v>
      </c>
      <c r="L136" s="15">
        <v>98.17647058823529</v>
      </c>
      <c r="M136" s="15">
        <v>10.475268749269812</v>
      </c>
      <c r="N136" s="15">
        <v>0.68836093849791391</v>
      </c>
      <c r="O136" s="17">
        <v>347.52790767179999</v>
      </c>
      <c r="P136" s="15">
        <f t="shared" si="2"/>
        <v>0</v>
      </c>
      <c r="Q136" s="15">
        <f t="shared" si="3"/>
        <v>108.65173933750511</v>
      </c>
      <c r="S136" s="15">
        <f t="shared" si="4"/>
        <v>0</v>
      </c>
      <c r="T136" s="15">
        <f t="shared" si="5"/>
        <v>636047.51518851798</v>
      </c>
      <c r="U136" s="15">
        <f t="shared" si="6"/>
        <v>636047.51518851798</v>
      </c>
      <c r="V136" s="15" t="str">
        <f>VLOOKUP(B136,NUTS_Europa!$B$2:$F$41,5,FALSE)</f>
        <v xml:space="preserve">Haute-Normandie </v>
      </c>
      <c r="W136" s="15" t="str">
        <f>VLOOKUP(C136,Puertos!$N$3:$O$27,2,FALSE)</f>
        <v>Lyon</v>
      </c>
      <c r="X136" s="15" t="str">
        <f>VLOOKUP(D136,NUTS_Europa!$B$2:$F$41,5,FALSE)</f>
        <v xml:space="preserve">Comunitat Valenciana </v>
      </c>
      <c r="Y136" s="15" t="str">
        <f>VLOOKUP(E136,Puertos!$N$3:$O$27,2,FALSE)</f>
        <v>Barcelona</v>
      </c>
      <c r="Z136" s="15">
        <f t="shared" si="7"/>
        <v>4.5271558057293797</v>
      </c>
    </row>
    <row r="137" spans="2:26" s="15" customFormat="1" x14ac:dyDescent="0.25">
      <c r="B137" s="15" t="str">
        <f>VLOOKUP(F137,[1]NUTS_Europa!$A$2:$C$81,2,FALSE)</f>
        <v>ES52</v>
      </c>
      <c r="C137" s="15">
        <f>VLOOKUP(F137,[1]NUTS_Europa!$A$2:$C$81,3,FALSE)</f>
        <v>1063</v>
      </c>
      <c r="D137" s="15" t="str">
        <f>VLOOKUP(G137,[1]NUTS_Europa!$A$2:$C$81,2,FALSE)</f>
        <v>ES62</v>
      </c>
      <c r="E137" s="15">
        <f>VLOOKUP(G137,[1]NUTS_Europa!$A$2:$C$81,3,FALSE)</f>
        <v>462</v>
      </c>
      <c r="F137" s="15">
        <v>56</v>
      </c>
      <c r="G137" s="15">
        <v>58</v>
      </c>
      <c r="H137" s="15">
        <v>992188.76616264111</v>
      </c>
      <c r="I137" s="15">
        <v>9303298.1907079704</v>
      </c>
      <c r="J137" s="15">
        <f t="shared" si="1"/>
        <v>300106.39324864419</v>
      </c>
      <c r="K137" s="15">
        <v>163171.4883</v>
      </c>
      <c r="L137" s="15">
        <v>27.058823529411764</v>
      </c>
      <c r="M137" s="15">
        <v>8.2365730364736045</v>
      </c>
      <c r="N137" s="15">
        <v>1.5320969785510772</v>
      </c>
      <c r="O137" s="17">
        <v>914.1935376508535</v>
      </c>
      <c r="P137" s="15">
        <f t="shared" si="2"/>
        <v>0</v>
      </c>
      <c r="Q137" s="15">
        <f t="shared" si="3"/>
        <v>35.295396565885369</v>
      </c>
      <c r="S137" s="15">
        <f t="shared" si="4"/>
        <v>0</v>
      </c>
      <c r="T137" s="15">
        <f t="shared" si="5"/>
        <v>600212.78649728838</v>
      </c>
      <c r="U137" s="15">
        <f t="shared" si="6"/>
        <v>600212.78649728838</v>
      </c>
      <c r="V137" s="15" t="str">
        <f>VLOOKUP(B137,NUTS_Europa!$B$2:$F$41,5,FALSE)</f>
        <v xml:space="preserve">Comunitat Valenciana </v>
      </c>
      <c r="W137" s="15" t="str">
        <f>VLOOKUP(C137,Puertos!$N$3:$O$27,2,FALSE)</f>
        <v>Barcelona</v>
      </c>
      <c r="X137" s="15" t="str">
        <f>VLOOKUP(D137,NUTS_Europa!$B$2:$F$41,5,FALSE)</f>
        <v>Región de Murcia</v>
      </c>
      <c r="Y137" s="15" t="str">
        <f>VLOOKUP(E137,Puertos!$N$3:$O$27,2,FALSE)</f>
        <v>Málaga</v>
      </c>
      <c r="Z137" s="15">
        <f t="shared" si="7"/>
        <v>1.470641523578557</v>
      </c>
    </row>
    <row r="138" spans="2:26" s="15" customFormat="1" x14ac:dyDescent="0.25">
      <c r="B138" s="15" t="str">
        <f>VLOOKUP(G138,[1]NUTS_Europa!$A$2:$C$81,2,FALSE)</f>
        <v>ES62</v>
      </c>
      <c r="C138" s="15">
        <f>VLOOKUP(G138,[1]NUTS_Europa!$A$2:$C$81,3,FALSE)</f>
        <v>462</v>
      </c>
      <c r="D138" s="15" t="str">
        <f>VLOOKUP(F138,[1]NUTS_Europa!$A$2:$C$81,2,FALSE)</f>
        <v>DEF0</v>
      </c>
      <c r="E138" s="15">
        <f>VLOOKUP(F138,[1]NUTS_Europa!$A$2:$C$81,3,FALSE)</f>
        <v>245</v>
      </c>
      <c r="F138" s="15">
        <v>50</v>
      </c>
      <c r="G138" s="15">
        <v>58</v>
      </c>
      <c r="H138" s="15">
        <v>2201977.9303521602</v>
      </c>
      <c r="I138" s="15">
        <v>11727759.132737199</v>
      </c>
      <c r="J138" s="15">
        <f t="shared" si="1"/>
        <v>378314.81073345803</v>
      </c>
      <c r="K138" s="15">
        <v>117923.68180000001</v>
      </c>
      <c r="L138" s="15">
        <v>100.59058823529412</v>
      </c>
      <c r="M138" s="15">
        <v>12.857515452279934</v>
      </c>
      <c r="N138" s="15">
        <v>1.8107757899557411</v>
      </c>
      <c r="O138" s="17">
        <v>914.1935376508535</v>
      </c>
      <c r="P138" s="15">
        <f t="shared" si="2"/>
        <v>0</v>
      </c>
      <c r="Q138" s="15">
        <f t="shared" si="3"/>
        <v>113.44810368757405</v>
      </c>
      <c r="S138" s="15">
        <f t="shared" si="4"/>
        <v>0</v>
      </c>
      <c r="T138" s="15">
        <f t="shared" si="5"/>
        <v>756629.62146691605</v>
      </c>
      <c r="U138" s="15">
        <f t="shared" si="6"/>
        <v>756629.62146691605</v>
      </c>
      <c r="V138" s="15" t="str">
        <f>VLOOKUP(B138,NUTS_Europa!$B$2:$F$41,5,FALSE)</f>
        <v>Región de Murcia</v>
      </c>
      <c r="W138" s="15" t="str">
        <f>VLOOKUP(C138,Puertos!$N$3:$O$27,2,FALSE)</f>
        <v>Málaga</v>
      </c>
      <c r="X138" s="15" t="str">
        <f>VLOOKUP(D138,NUTS_Europa!$B$2:$F$41,5,FALSE)</f>
        <v>Schleswig-Holstein</v>
      </c>
      <c r="Y138" s="15" t="str">
        <f>VLOOKUP(E138,Puertos!$N$3:$O$27,2,FALSE)</f>
        <v>Bremerhaven</v>
      </c>
      <c r="Z138" s="15">
        <f t="shared" si="7"/>
        <v>4.7270043203155856</v>
      </c>
    </row>
    <row r="139" spans="2:26" s="15" customFormat="1" x14ac:dyDescent="0.25">
      <c r="B139" s="15" t="str">
        <f>VLOOKUP(F139,[1]NUTS_Europa!$A$2:$C$81,2,FALSE)</f>
        <v>DEF0</v>
      </c>
      <c r="C139" s="15">
        <f>VLOOKUP(F139,[1]NUTS_Europa!$A$2:$C$81,3,FALSE)</f>
        <v>245</v>
      </c>
      <c r="D139" s="15" t="str">
        <f>VLOOKUP(G139,[1]NUTS_Europa!$A$2:$C$81,2,FALSE)</f>
        <v>PT11</v>
      </c>
      <c r="E139" s="15">
        <f>VLOOKUP(G139,[1]NUTS_Europa!$A$2:$C$81,3,FALSE)</f>
        <v>288</v>
      </c>
      <c r="F139" s="15">
        <v>50</v>
      </c>
      <c r="G139" s="15">
        <v>76</v>
      </c>
      <c r="H139" s="15">
        <v>1954411.5171879872</v>
      </c>
      <c r="I139" s="15">
        <v>10269708.81602172</v>
      </c>
      <c r="J139" s="15">
        <f t="shared" si="1"/>
        <v>331280.92954908771</v>
      </c>
      <c r="K139" s="15">
        <v>114203.5226</v>
      </c>
      <c r="L139" s="15">
        <v>65.335294117647067</v>
      </c>
      <c r="M139" s="15">
        <v>11.257673081318</v>
      </c>
      <c r="N139" s="15">
        <v>1.7835573308596475</v>
      </c>
      <c r="O139" s="17">
        <v>900.45194714114655</v>
      </c>
      <c r="P139" s="15">
        <f t="shared" si="2"/>
        <v>0</v>
      </c>
      <c r="Q139" s="15">
        <f t="shared" si="3"/>
        <v>76.59296719896507</v>
      </c>
      <c r="S139" s="15">
        <f t="shared" si="4"/>
        <v>0</v>
      </c>
      <c r="T139" s="15">
        <f t="shared" si="5"/>
        <v>662561.85909817542</v>
      </c>
      <c r="U139" s="15">
        <f t="shared" si="6"/>
        <v>662561.85909817542</v>
      </c>
      <c r="V139" s="15" t="str">
        <f>VLOOKUP(B139,NUTS_Europa!$B$2:$F$41,5,FALSE)</f>
        <v>Schleswig-Holstein</v>
      </c>
      <c r="W139" s="15" t="str">
        <f>VLOOKUP(C139,Puertos!$N$3:$O$27,2,FALSE)</f>
        <v>Bremerhaven</v>
      </c>
      <c r="X139" s="15" t="str">
        <f>VLOOKUP(D139,NUTS_Europa!$B$2:$F$41,5,FALSE)</f>
        <v>Norte</v>
      </c>
      <c r="Y139" s="15" t="str">
        <f>VLOOKUP(E139,Puertos!$N$3:$O$27,2,FALSE)</f>
        <v>Vigo</v>
      </c>
      <c r="Z139" s="15">
        <f t="shared" si="7"/>
        <v>3.1913736332902114</v>
      </c>
    </row>
    <row r="140" spans="2:26" s="15" customFormat="1" x14ac:dyDescent="0.25">
      <c r="B140" s="15" t="str">
        <f>VLOOKUP(G140,[1]NUTS_Europa!$A$2:$C$81,2,FALSE)</f>
        <v>PT11</v>
      </c>
      <c r="C140" s="15">
        <f>VLOOKUP(G140,[1]NUTS_Europa!$A$2:$C$81,3,FALSE)</f>
        <v>288</v>
      </c>
      <c r="D140" s="15" t="str">
        <f>VLOOKUP(F140,[1]NUTS_Europa!$A$2:$C$81,2,FALSE)</f>
        <v>DE60</v>
      </c>
      <c r="E140" s="15">
        <f>VLOOKUP(F140,[1]NUTS_Europa!$A$2:$C$81,3,FALSE)</f>
        <v>245</v>
      </c>
      <c r="F140" s="15">
        <v>45</v>
      </c>
      <c r="G140" s="15">
        <v>76</v>
      </c>
      <c r="H140" s="15">
        <v>2000520.9600452438</v>
      </c>
      <c r="I140" s="15">
        <v>10269708.81602172</v>
      </c>
      <c r="J140" s="15">
        <f t="shared" si="1"/>
        <v>331280.92954908771</v>
      </c>
      <c r="K140" s="15">
        <v>192445.7181</v>
      </c>
      <c r="L140" s="15">
        <v>65.335294117647067</v>
      </c>
      <c r="M140" s="15">
        <v>11.257673081318</v>
      </c>
      <c r="N140" s="15">
        <v>1.7835573308596475</v>
      </c>
      <c r="O140" s="17">
        <v>900.45194714114655</v>
      </c>
      <c r="P140" s="15">
        <f t="shared" si="2"/>
        <v>0</v>
      </c>
      <c r="Q140" s="15">
        <f t="shared" si="3"/>
        <v>76.59296719896507</v>
      </c>
      <c r="S140" s="15">
        <f t="shared" si="4"/>
        <v>0</v>
      </c>
      <c r="T140" s="15">
        <f t="shared" si="5"/>
        <v>662561.85909817542</v>
      </c>
      <c r="U140" s="15">
        <f t="shared" si="6"/>
        <v>662561.85909817542</v>
      </c>
      <c r="V140" s="15" t="str">
        <f>VLOOKUP(B140,NUTS_Europa!$B$2:$F$41,5,FALSE)</f>
        <v>Norte</v>
      </c>
      <c r="W140" s="15" t="str">
        <f>VLOOKUP(C140,Puertos!$N$3:$O$27,2,FALSE)</f>
        <v>Vigo</v>
      </c>
      <c r="X140" s="15" t="str">
        <f>VLOOKUP(D140,NUTS_Europa!$B$2:$F$41,5,FALSE)</f>
        <v>Hamburg</v>
      </c>
      <c r="Y140" s="15" t="str">
        <f>VLOOKUP(E140,Puertos!$N$3:$O$27,2,FALSE)</f>
        <v>Bremerhaven</v>
      </c>
      <c r="Z140" s="15">
        <f t="shared" si="7"/>
        <v>3.1913736332902114</v>
      </c>
    </row>
    <row r="141" spans="2:26" s="15" customFormat="1" x14ac:dyDescent="0.25">
      <c r="B141" s="15" t="str">
        <f>VLOOKUP(F141,[1]NUTS_Europa!$A$2:$C$81,2,FALSE)</f>
        <v>DE60</v>
      </c>
      <c r="C141" s="15">
        <f>VLOOKUP(F141,[1]NUTS_Europa!$A$2:$C$81,3,FALSE)</f>
        <v>245</v>
      </c>
      <c r="D141" s="15" t="str">
        <f>VLOOKUP(G141,[1]NUTS_Europa!$A$2:$C$81,2,FALSE)</f>
        <v>ES61</v>
      </c>
      <c r="E141" s="15">
        <f>VLOOKUP(G141,[1]NUTS_Europa!$A$2:$C$81,3,FALSE)</f>
        <v>297</v>
      </c>
      <c r="F141" s="15">
        <v>45</v>
      </c>
      <c r="G141" s="15">
        <v>57</v>
      </c>
      <c r="H141" s="15">
        <v>1880426.2411166234</v>
      </c>
      <c r="I141" s="15">
        <v>11028566.376738697</v>
      </c>
      <c r="J141" s="15">
        <f t="shared" si="1"/>
        <v>355760.20570124831</v>
      </c>
      <c r="K141" s="15">
        <v>159445.52859999999</v>
      </c>
      <c r="L141" s="15">
        <v>91.919411764705885</v>
      </c>
      <c r="M141" s="15">
        <v>12.154439830938717</v>
      </c>
      <c r="N141" s="15">
        <v>1.6747770290100377</v>
      </c>
      <c r="O141" s="17">
        <v>845.53280721987937</v>
      </c>
      <c r="P141" s="15">
        <f t="shared" si="2"/>
        <v>0</v>
      </c>
      <c r="Q141" s="15">
        <f t="shared" si="3"/>
        <v>104.0738515956446</v>
      </c>
      <c r="S141" s="15">
        <f t="shared" si="4"/>
        <v>0</v>
      </c>
      <c r="T141" s="15">
        <f t="shared" si="5"/>
        <v>711520.41140249663</v>
      </c>
      <c r="U141" s="15">
        <f t="shared" si="6"/>
        <v>711520.41140249663</v>
      </c>
      <c r="V141" s="15" t="str">
        <f>VLOOKUP(B141,NUTS_Europa!$B$2:$F$41,5,FALSE)</f>
        <v>Hamburg</v>
      </c>
      <c r="W141" s="15" t="str">
        <f>VLOOKUP(C141,Puertos!$N$3:$O$27,2,FALSE)</f>
        <v>Bremerhaven</v>
      </c>
      <c r="X141" s="15" t="str">
        <f>VLOOKUP(D141,NUTS_Europa!$B$2:$F$41,5,FALSE)</f>
        <v>Andalucía</v>
      </c>
      <c r="Y141" s="15" t="str">
        <f>VLOOKUP(E141,Puertos!$N$3:$O$27,2,FALSE)</f>
        <v>Cádiz</v>
      </c>
      <c r="Z141" s="15">
        <f t="shared" si="7"/>
        <v>4.336410483151858</v>
      </c>
    </row>
    <row r="142" spans="2:26" s="15" customFormat="1" x14ac:dyDescent="0.25">
      <c r="B142" s="15" t="str">
        <f>VLOOKUP(G142,[1]NUTS_Europa!$A$2:$C$81,2,FALSE)</f>
        <v>ES61</v>
      </c>
      <c r="C142" s="15">
        <f>VLOOKUP(G142,[1]NUTS_Europa!$A$2:$C$81,3,FALSE)</f>
        <v>297</v>
      </c>
      <c r="D142" s="15" t="str">
        <f>VLOOKUP(F142,[1]NUTS_Europa!$A$2:$C$81,2,FALSE)</f>
        <v>NL11</v>
      </c>
      <c r="E142" s="15">
        <f>VLOOKUP(F142,[1]NUTS_Europa!$A$2:$C$81,3,FALSE)</f>
        <v>245</v>
      </c>
      <c r="F142" s="15">
        <v>30</v>
      </c>
      <c r="G142" s="15">
        <v>57</v>
      </c>
      <c r="H142" s="15">
        <v>1888197.5331477814</v>
      </c>
      <c r="I142" s="15">
        <v>11028566.376738697</v>
      </c>
      <c r="J142" s="15">
        <f t="shared" si="1"/>
        <v>355760.20570124831</v>
      </c>
      <c r="K142" s="15">
        <v>141696.47589999999</v>
      </c>
      <c r="L142" s="15">
        <v>91.919411764705885</v>
      </c>
      <c r="M142" s="15">
        <v>12.154439830938717</v>
      </c>
      <c r="N142" s="15">
        <v>1.6747770290100377</v>
      </c>
      <c r="O142" s="17">
        <v>845.53280721987937</v>
      </c>
      <c r="P142" s="15">
        <f t="shared" si="2"/>
        <v>0</v>
      </c>
      <c r="Q142" s="15">
        <f t="shared" si="3"/>
        <v>104.0738515956446</v>
      </c>
      <c r="S142" s="15">
        <f t="shared" si="4"/>
        <v>0</v>
      </c>
      <c r="T142" s="15">
        <f t="shared" si="5"/>
        <v>711520.41140249663</v>
      </c>
      <c r="U142" s="15">
        <f t="shared" si="6"/>
        <v>711520.41140249663</v>
      </c>
      <c r="V142" s="15" t="str">
        <f>VLOOKUP(B142,NUTS_Europa!$B$2:$F$41,5,FALSE)</f>
        <v>Andalucía</v>
      </c>
      <c r="W142" s="15" t="str">
        <f>VLOOKUP(C142,Puertos!$N$3:$O$27,2,FALSE)</f>
        <v>Cádiz</v>
      </c>
      <c r="X142" s="15" t="str">
        <f>VLOOKUP(D142,NUTS_Europa!$B$2:$F$41,5,FALSE)</f>
        <v>Groningen</v>
      </c>
      <c r="Y142" s="15" t="str">
        <f>VLOOKUP(E142,Puertos!$N$3:$O$27,2,FALSE)</f>
        <v>Bremerhaven</v>
      </c>
      <c r="Z142" s="15">
        <f t="shared" si="7"/>
        <v>4.336410483151858</v>
      </c>
    </row>
    <row r="143" spans="2:26" s="15" customFormat="1" x14ac:dyDescent="0.25">
      <c r="B143" s="15" t="str">
        <f>VLOOKUP(F143,[1]NUTS_Europa!$A$2:$C$81,2,FALSE)</f>
        <v>NL11</v>
      </c>
      <c r="C143" s="15">
        <f>VLOOKUP(F143,[1]NUTS_Europa!$A$2:$C$81,3,FALSE)</f>
        <v>245</v>
      </c>
      <c r="D143" s="15" t="str">
        <f>VLOOKUP(G143,[1]NUTS_Europa!$A$2:$C$81,2,FALSE)</f>
        <v>FRI1</v>
      </c>
      <c r="E143" s="15">
        <f>VLOOKUP(G143,[1]NUTS_Europa!$A$2:$C$81,3,FALSE)</f>
        <v>275</v>
      </c>
      <c r="F143" s="15">
        <v>30</v>
      </c>
      <c r="G143" s="15">
        <v>64</v>
      </c>
      <c r="H143" s="15">
        <v>541423.77563641593</v>
      </c>
      <c r="I143" s="15">
        <v>12729217.776007256</v>
      </c>
      <c r="J143" s="15">
        <f t="shared" si="1"/>
        <v>410619.92825829855</v>
      </c>
      <c r="K143" s="15">
        <v>114346.8514</v>
      </c>
      <c r="L143" s="15">
        <v>70</v>
      </c>
      <c r="M143" s="15">
        <v>14.375335052006484</v>
      </c>
      <c r="N143" s="15">
        <v>0.474286731052459</v>
      </c>
      <c r="O143" s="17">
        <v>207.51341725223611</v>
      </c>
      <c r="P143" s="15">
        <f t="shared" si="2"/>
        <v>0</v>
      </c>
      <c r="Q143" s="15">
        <f t="shared" si="3"/>
        <v>84.375335052006477</v>
      </c>
      <c r="S143" s="15">
        <f t="shared" si="4"/>
        <v>0</v>
      </c>
      <c r="T143" s="15">
        <f t="shared" si="5"/>
        <v>821239.85651659709</v>
      </c>
      <c r="U143" s="15">
        <f t="shared" si="6"/>
        <v>821239.85651659709</v>
      </c>
      <c r="V143" s="15" t="str">
        <f>VLOOKUP(B143,NUTS_Europa!$B$2:$F$41,5,FALSE)</f>
        <v>Groningen</v>
      </c>
      <c r="W143" s="15" t="str">
        <f>VLOOKUP(C143,Puertos!$N$3:$O$27,2,FALSE)</f>
        <v>Bremerhaven</v>
      </c>
      <c r="X143" s="15" t="str">
        <f>VLOOKUP(D143,NUTS_Europa!$B$2:$F$41,5,FALSE)</f>
        <v>Aquitaine</v>
      </c>
      <c r="Y143" s="15" t="str">
        <f>VLOOKUP(E143,Puertos!$N$3:$O$27,2,FALSE)</f>
        <v>Burdeos</v>
      </c>
      <c r="Z143" s="15">
        <f t="shared" si="7"/>
        <v>3.51563896050027</v>
      </c>
    </row>
    <row r="144" spans="2:26" s="15" customFormat="1" x14ac:dyDescent="0.25">
      <c r="B144" s="15" t="str">
        <f>VLOOKUP(G144,[1]NUTS_Europa!$A$2:$C$81,2,FALSE)</f>
        <v>FRI1</v>
      </c>
      <c r="C144" s="15">
        <f>VLOOKUP(G144,[1]NUTS_Europa!$A$2:$C$81,3,FALSE)</f>
        <v>275</v>
      </c>
      <c r="D144" s="15" t="str">
        <f>VLOOKUP(F144,[1]NUTS_Europa!$A$2:$C$81,2,FALSE)</f>
        <v>DE93</v>
      </c>
      <c r="E144" s="15">
        <f>VLOOKUP(F144,[1]NUTS_Europa!$A$2:$C$81,3,FALSE)</f>
        <v>245</v>
      </c>
      <c r="F144" s="15">
        <v>47</v>
      </c>
      <c r="G144" s="15">
        <v>64</v>
      </c>
      <c r="H144" s="15">
        <v>543603.49657123338</v>
      </c>
      <c r="I144" s="15">
        <v>12729217.776007256</v>
      </c>
      <c r="J144" s="15">
        <f t="shared" si="1"/>
        <v>410619.92825829855</v>
      </c>
      <c r="K144" s="15">
        <v>154854.3009</v>
      </c>
      <c r="L144" s="15">
        <v>70</v>
      </c>
      <c r="M144" s="15">
        <v>14.375335052006484</v>
      </c>
      <c r="N144" s="15">
        <v>0.474286731052459</v>
      </c>
      <c r="O144" s="17">
        <v>207.51341725223611</v>
      </c>
      <c r="P144" s="15">
        <f t="shared" si="2"/>
        <v>0</v>
      </c>
      <c r="Q144" s="15">
        <f t="shared" si="3"/>
        <v>84.375335052006477</v>
      </c>
      <c r="S144" s="15">
        <f t="shared" si="4"/>
        <v>0</v>
      </c>
      <c r="T144" s="15">
        <f t="shared" si="5"/>
        <v>821239.85651659709</v>
      </c>
      <c r="U144" s="15">
        <f t="shared" si="6"/>
        <v>821239.85651659709</v>
      </c>
      <c r="V144" s="15" t="str">
        <f>VLOOKUP(B144,NUTS_Europa!$B$2:$F$41,5,FALSE)</f>
        <v>Aquitaine</v>
      </c>
      <c r="W144" s="15" t="str">
        <f>VLOOKUP(C144,Puertos!$N$3:$O$27,2,FALSE)</f>
        <v>Burdeos</v>
      </c>
      <c r="X144" s="15" t="str">
        <f>VLOOKUP(D144,NUTS_Europa!$B$2:$F$41,5,FALSE)</f>
        <v>Lüneburg</v>
      </c>
      <c r="Y144" s="15" t="str">
        <f>VLOOKUP(E144,Puertos!$N$3:$O$27,2,FALSE)</f>
        <v>Bremerhaven</v>
      </c>
      <c r="Z144" s="15">
        <f t="shared" si="7"/>
        <v>3.51563896050027</v>
      </c>
    </row>
    <row r="145" spans="2:29" s="15" customFormat="1" x14ac:dyDescent="0.25">
      <c r="B145" s="15" t="str">
        <f>VLOOKUP(F145,[1]NUTS_Europa!$A$2:$C$81,2,FALSE)</f>
        <v>DE93</v>
      </c>
      <c r="C145" s="15">
        <f>VLOOKUP(F145,[1]NUTS_Europa!$A$2:$C$81,3,FALSE)</f>
        <v>245</v>
      </c>
      <c r="D145" s="15" t="str">
        <f>VLOOKUP(G145,[1]NUTS_Europa!$A$2:$C$81,2,FALSE)</f>
        <v>FRI2</v>
      </c>
      <c r="E145" s="15">
        <f>VLOOKUP(G145,[1]NUTS_Europa!$A$2:$C$81,3,FALSE)</f>
        <v>275</v>
      </c>
      <c r="F145" s="15">
        <v>47</v>
      </c>
      <c r="G145" s="15">
        <v>69</v>
      </c>
      <c r="H145" s="15">
        <v>507638.1011467448</v>
      </c>
      <c r="I145" s="15">
        <v>12729217.776007256</v>
      </c>
      <c r="J145" s="15">
        <f t="shared" si="1"/>
        <v>410619.92825829855</v>
      </c>
      <c r="K145" s="15">
        <v>114346.8514</v>
      </c>
      <c r="L145" s="15">
        <v>70</v>
      </c>
      <c r="M145" s="15">
        <v>14.375335052006484</v>
      </c>
      <c r="N145" s="15">
        <v>0.474286731052459</v>
      </c>
      <c r="O145" s="17">
        <v>207.51341725223611</v>
      </c>
      <c r="P145" s="15">
        <f t="shared" si="2"/>
        <v>0</v>
      </c>
      <c r="Q145" s="15">
        <f t="shared" si="3"/>
        <v>84.375335052006477</v>
      </c>
      <c r="S145" s="15">
        <f t="shared" si="4"/>
        <v>0</v>
      </c>
      <c r="T145" s="15">
        <f t="shared" si="5"/>
        <v>821239.85651659709</v>
      </c>
      <c r="U145" s="15">
        <f t="shared" si="6"/>
        <v>821239.85651659709</v>
      </c>
      <c r="V145" s="15" t="str">
        <f>VLOOKUP(B145,NUTS_Europa!$B$2:$F$41,5,FALSE)</f>
        <v>Lüneburg</v>
      </c>
      <c r="W145" s="15" t="str">
        <f>VLOOKUP(C145,Puertos!$N$3:$O$27,2,FALSE)</f>
        <v>Bremerhaven</v>
      </c>
      <c r="X145" s="15" t="str">
        <f>VLOOKUP(D145,NUTS_Europa!$B$2:$F$41,5,FALSE)</f>
        <v>Limousin</v>
      </c>
      <c r="Y145" s="15" t="str">
        <f>VLOOKUP(E145,Puertos!$N$3:$O$27,2,FALSE)</f>
        <v>Burdeos</v>
      </c>
      <c r="Z145" s="15">
        <f t="shared" si="7"/>
        <v>3.51563896050027</v>
      </c>
    </row>
    <row r="146" spans="2:29" s="15" customFormat="1" x14ac:dyDescent="0.25">
      <c r="B146" s="15" t="str">
        <f>VLOOKUP(G146,[1]NUTS_Europa!$A$2:$C$81,2,FALSE)</f>
        <v>FRI2</v>
      </c>
      <c r="C146" s="15">
        <f>VLOOKUP(G146,[1]NUTS_Europa!$A$2:$C$81,3,FALSE)</f>
        <v>275</v>
      </c>
      <c r="D146" s="15" t="str">
        <f>VLOOKUP(F146,[1]NUTS_Europa!$A$2:$C$81,2,FALSE)</f>
        <v>FRJ1</v>
      </c>
      <c r="E146" s="15">
        <f>VLOOKUP(F146,[1]NUTS_Europa!$A$2:$C$81,3,FALSE)</f>
        <v>1064</v>
      </c>
      <c r="F146" s="15">
        <v>66</v>
      </c>
      <c r="G146" s="15">
        <v>69</v>
      </c>
      <c r="H146" s="15">
        <v>163774.95944256906</v>
      </c>
      <c r="I146" s="15">
        <v>1169220.0013059699</v>
      </c>
      <c r="J146" s="15">
        <f t="shared" si="1"/>
        <v>37716.77423567645</v>
      </c>
      <c r="K146" s="15">
        <v>199058.85829999999</v>
      </c>
      <c r="L146" s="15">
        <v>104.70588235294117</v>
      </c>
      <c r="M146" s="15">
        <v>8.7845651483265055</v>
      </c>
      <c r="N146" s="15">
        <v>0.41102923678163494</v>
      </c>
      <c r="O146" s="17">
        <v>207.51341725223611</v>
      </c>
      <c r="P146" s="15">
        <f t="shared" si="2"/>
        <v>0</v>
      </c>
      <c r="Q146" s="15">
        <f t="shared" si="3"/>
        <v>113.49044750126768</v>
      </c>
      <c r="S146" s="15">
        <f t="shared" si="4"/>
        <v>0</v>
      </c>
      <c r="T146" s="15">
        <f t="shared" si="5"/>
        <v>75433.5484713529</v>
      </c>
      <c r="U146" s="15">
        <f t="shared" si="6"/>
        <v>75433.5484713529</v>
      </c>
      <c r="V146" s="15" t="str">
        <f>VLOOKUP(B146,NUTS_Europa!$B$2:$F$41,5,FALSE)</f>
        <v>Limousin</v>
      </c>
      <c r="W146" s="15" t="str">
        <f>VLOOKUP(C146,Puertos!$N$3:$O$27,2,FALSE)</f>
        <v>Burdeos</v>
      </c>
      <c r="X146" s="15" t="str">
        <f>VLOOKUP(D146,NUTS_Europa!$B$2:$F$41,5,FALSE)</f>
        <v>Languedoc-Roussillon</v>
      </c>
      <c r="Y146" s="15" t="str">
        <f>VLOOKUP(E146,Puertos!$N$3:$O$27,2,FALSE)</f>
        <v>Valencia</v>
      </c>
      <c r="Z146" s="15">
        <f t="shared" si="7"/>
        <v>4.7287686458861531</v>
      </c>
    </row>
    <row r="147" spans="2:29" s="15" customFormat="1" x14ac:dyDescent="0.25">
      <c r="B147" s="15" t="str">
        <f>VLOOKUP(F147,[1]NUTS_Europa!$A$2:$C$81,2,FALSE)</f>
        <v>FRJ1</v>
      </c>
      <c r="C147" s="15">
        <f>VLOOKUP(F147,[1]NUTS_Europa!$A$2:$C$81,3,FALSE)</f>
        <v>1064</v>
      </c>
      <c r="D147" s="15" t="str">
        <f>VLOOKUP(G147,[1]NUTS_Europa!$A$2:$C$81,2,FALSE)</f>
        <v>FRJ2</v>
      </c>
      <c r="E147" s="15">
        <f>VLOOKUP(G147,[1]NUTS_Europa!$A$2:$C$81,3,FALSE)</f>
        <v>163</v>
      </c>
      <c r="F147" s="15">
        <v>66</v>
      </c>
      <c r="G147" s="15">
        <v>68</v>
      </c>
      <c r="H147" s="15">
        <v>3465070.2599644382</v>
      </c>
      <c r="I147" s="15">
        <v>1029892.5782406235</v>
      </c>
      <c r="J147" s="15">
        <f t="shared" si="1"/>
        <v>33222.341233568499</v>
      </c>
      <c r="K147" s="15">
        <v>163171.4883</v>
      </c>
      <c r="L147" s="15">
        <v>73.294117647058826</v>
      </c>
      <c r="M147" s="15">
        <v>10.579670472846949</v>
      </c>
      <c r="N147" s="15">
        <v>5.728734161040304</v>
      </c>
      <c r="O147" s="17">
        <v>2892.2254085751483</v>
      </c>
      <c r="P147" s="15">
        <f t="shared" si="2"/>
        <v>0</v>
      </c>
      <c r="Q147" s="15">
        <f t="shared" si="3"/>
        <v>83.873788119905782</v>
      </c>
      <c r="S147" s="15">
        <f t="shared" si="4"/>
        <v>0</v>
      </c>
      <c r="T147" s="15">
        <f t="shared" si="5"/>
        <v>66444.682467136998</v>
      </c>
      <c r="U147" s="15">
        <f t="shared" si="6"/>
        <v>66444.682467136998</v>
      </c>
      <c r="V147" s="15" t="str">
        <f>VLOOKUP(B147,NUTS_Europa!$B$2:$F$41,5,FALSE)</f>
        <v>Languedoc-Roussillon</v>
      </c>
      <c r="W147" s="15" t="str">
        <f>VLOOKUP(C147,Puertos!$N$3:$O$27,2,FALSE)</f>
        <v>Valencia</v>
      </c>
      <c r="X147" s="15" t="str">
        <f>VLOOKUP(D147,NUTS_Europa!$B$2:$F$41,5,FALSE)</f>
        <v>Midi-Pyrénées</v>
      </c>
      <c r="Y147" s="15" t="str">
        <f>VLOOKUP(E147,Puertos!$N$3:$O$27,2,FALSE)</f>
        <v>Bilbao</v>
      </c>
      <c r="Z147" s="15">
        <f t="shared" si="7"/>
        <v>3.4947411716627408</v>
      </c>
    </row>
    <row r="148" spans="2:29" s="15" customFormat="1" x14ac:dyDescent="0.25">
      <c r="B148" s="15" t="str">
        <f>VLOOKUP(G148,[1]NUTS_Europa!$A$2:$C$81,2,FALSE)</f>
        <v>FRJ2</v>
      </c>
      <c r="C148" s="15">
        <f>VLOOKUP(G148,[1]NUTS_Europa!$A$2:$C$81,3,FALSE)</f>
        <v>163</v>
      </c>
      <c r="D148" s="15" t="str">
        <f>VLOOKUP(F148,[1]NUTS_Europa!$A$2:$C$81,2,FALSE)</f>
        <v>FRD1</v>
      </c>
      <c r="E148" s="15">
        <f>VLOOKUP(F148,[1]NUTS_Europa!$A$2:$C$81,3,FALSE)</f>
        <v>269</v>
      </c>
      <c r="F148" s="15">
        <v>59</v>
      </c>
      <c r="G148" s="15">
        <v>68</v>
      </c>
      <c r="H148" s="15">
        <v>2627097.7811959977</v>
      </c>
      <c r="I148" s="15">
        <v>980321.56943305919</v>
      </c>
      <c r="J148" s="15">
        <f t="shared" si="1"/>
        <v>31623.276433324489</v>
      </c>
      <c r="K148" s="15">
        <v>145277.79319999999</v>
      </c>
      <c r="L148" s="15">
        <v>35.764117647058825</v>
      </c>
      <c r="M148" s="15">
        <v>13.919893795281649</v>
      </c>
      <c r="N148" s="15">
        <v>6.6103876687288672</v>
      </c>
      <c r="O148" s="17">
        <v>2892.2254085751483</v>
      </c>
      <c r="P148" s="15">
        <f t="shared" si="2"/>
        <v>0</v>
      </c>
      <c r="Q148" s="15">
        <f t="shared" si="3"/>
        <v>49.684011442340477</v>
      </c>
      <c r="S148" s="15">
        <f t="shared" si="4"/>
        <v>0</v>
      </c>
      <c r="T148" s="15">
        <f t="shared" si="5"/>
        <v>63246.552866648977</v>
      </c>
      <c r="U148" s="15">
        <f t="shared" si="6"/>
        <v>63246.552866648977</v>
      </c>
      <c r="V148" s="15" t="str">
        <f>VLOOKUP(B148,NUTS_Europa!$B$2:$F$41,5,FALSE)</f>
        <v>Midi-Pyrénées</v>
      </c>
      <c r="W148" s="15" t="str">
        <f>VLOOKUP(C148,Puertos!$N$3:$O$27,2,FALSE)</f>
        <v>Bilbao</v>
      </c>
      <c r="X148" s="15" t="str">
        <f>VLOOKUP(D148,NUTS_Europa!$B$2:$F$41,5,FALSE)</f>
        <v xml:space="preserve">Basse-Normandie </v>
      </c>
      <c r="Y148" s="15" t="str">
        <f>VLOOKUP(E148,Puertos!$N$3:$O$27,2,FALSE)</f>
        <v>Le Havre</v>
      </c>
      <c r="Z148" s="15">
        <f t="shared" si="7"/>
        <v>2.0701671434308531</v>
      </c>
    </row>
    <row r="149" spans="2:29" s="15" customFormat="1" x14ac:dyDescent="0.25">
      <c r="B149" s="15" t="str">
        <f>VLOOKUP(F149,[1]NUTS_Europa!$A$2:$C$81,2,FALSE)</f>
        <v>FRD1</v>
      </c>
      <c r="C149" s="15">
        <f>VLOOKUP(F149,[1]NUTS_Europa!$A$2:$C$81,3,FALSE)</f>
        <v>269</v>
      </c>
      <c r="D149" s="15" t="str">
        <f>VLOOKUP(G149,[1]NUTS_Europa!$A$2:$C$81,2,FALSE)</f>
        <v>FRG0</v>
      </c>
      <c r="E149" s="15">
        <f>VLOOKUP(G149,[1]NUTS_Europa!$A$2:$C$81,3,FALSE)</f>
        <v>283</v>
      </c>
      <c r="F149" s="15">
        <v>59</v>
      </c>
      <c r="G149" s="15">
        <v>62</v>
      </c>
      <c r="H149" s="15">
        <v>1120805.8112021007</v>
      </c>
      <c r="I149" s="15">
        <v>829518.73987031006</v>
      </c>
      <c r="J149" s="15">
        <f t="shared" si="1"/>
        <v>26758.669028074517</v>
      </c>
      <c r="K149" s="15">
        <v>159445.52859999999</v>
      </c>
      <c r="L149" s="15">
        <v>27.235294117647058</v>
      </c>
      <c r="M149" s="15">
        <v>11.300159290065302</v>
      </c>
      <c r="N149" s="15">
        <v>4.6389784331790116</v>
      </c>
      <c r="O149" s="17">
        <v>2266.668199218178</v>
      </c>
      <c r="P149" s="15">
        <f t="shared" si="2"/>
        <v>0</v>
      </c>
      <c r="Q149" s="15">
        <f t="shared" si="3"/>
        <v>38.53545340771236</v>
      </c>
      <c r="S149" s="15">
        <f t="shared" si="4"/>
        <v>0</v>
      </c>
      <c r="T149" s="15">
        <f t="shared" si="5"/>
        <v>53517.338056149034</v>
      </c>
      <c r="U149" s="15">
        <f t="shared" si="6"/>
        <v>53517.338056149034</v>
      </c>
      <c r="V149" s="15" t="str">
        <f>VLOOKUP(B149,NUTS_Europa!$B$2:$F$41,5,FALSE)</f>
        <v xml:space="preserve">Basse-Normandie </v>
      </c>
      <c r="W149" s="15" t="str">
        <f>VLOOKUP(C149,Puertos!$N$3:$O$27,2,FALSE)</f>
        <v>Le Havre</v>
      </c>
      <c r="X149" s="15" t="str">
        <f>VLOOKUP(D149,NUTS_Europa!$B$2:$F$41,5,FALSE)</f>
        <v>Pays de la Loire</v>
      </c>
      <c r="Y149" s="15" t="str">
        <f>VLOOKUP(E149,Puertos!$N$3:$O$27,2,FALSE)</f>
        <v>La Rochelle</v>
      </c>
      <c r="Z149" s="15">
        <f t="shared" si="7"/>
        <v>1.6056438919880149</v>
      </c>
    </row>
    <row r="150" spans="2:29" s="15" customFormat="1" x14ac:dyDescent="0.25">
      <c r="B150" s="15" t="str">
        <f>VLOOKUP(G150,[1]NUTS_Europa!$A$2:$C$81,2,FALSE)</f>
        <v>FRG0</v>
      </c>
      <c r="C150" s="15">
        <f>VLOOKUP(G150,[1]NUTS_Europa!$A$2:$C$81,3,FALSE)</f>
        <v>283</v>
      </c>
      <c r="D150" s="15" t="str">
        <f>VLOOKUP(F150,[1]NUTS_Europa!$A$2:$C$81,2,FALSE)</f>
        <v>DE50</v>
      </c>
      <c r="E150" s="15">
        <f>VLOOKUP(F150,[1]NUTS_Europa!$A$2:$C$81,3,FALSE)</f>
        <v>1069</v>
      </c>
      <c r="F150" s="15">
        <v>44</v>
      </c>
      <c r="G150" s="15">
        <v>62</v>
      </c>
      <c r="H150" s="15">
        <v>1056492.520891971</v>
      </c>
      <c r="I150" s="15">
        <v>867326.64500977902</v>
      </c>
      <c r="J150" s="15">
        <f t="shared" si="1"/>
        <v>27978.278871283193</v>
      </c>
      <c r="K150" s="15">
        <v>199058.85829999999</v>
      </c>
      <c r="L150" s="15">
        <v>56.345882352941175</v>
      </c>
      <c r="M150" s="15">
        <v>8.3129777056492902</v>
      </c>
      <c r="N150" s="15">
        <v>3.9480170846334492</v>
      </c>
      <c r="O150" s="17">
        <v>2266.668199218178</v>
      </c>
      <c r="P150" s="15">
        <f t="shared" si="2"/>
        <v>0</v>
      </c>
      <c r="Q150" s="15">
        <f t="shared" si="3"/>
        <v>64.658860058590463</v>
      </c>
      <c r="S150" s="15">
        <f t="shared" si="4"/>
        <v>0</v>
      </c>
      <c r="T150" s="15">
        <f t="shared" si="5"/>
        <v>55956.557742566387</v>
      </c>
      <c r="U150" s="15">
        <f t="shared" si="6"/>
        <v>55956.557742566387</v>
      </c>
      <c r="V150" s="15" t="str">
        <f>VLOOKUP(B150,NUTS_Europa!$B$2:$F$41,5,FALSE)</f>
        <v>Pays de la Loire</v>
      </c>
      <c r="W150" s="15" t="str">
        <f>VLOOKUP(C150,Puertos!$N$3:$O$27,2,FALSE)</f>
        <v>La Rochelle</v>
      </c>
      <c r="X150" s="15" t="str">
        <f>VLOOKUP(D150,NUTS_Europa!$B$2:$F$41,5,FALSE)</f>
        <v>Bremen</v>
      </c>
      <c r="Y150" s="15" t="str">
        <f>VLOOKUP(E150,Puertos!$N$3:$O$27,2,FALSE)</f>
        <v>Hamburgo</v>
      </c>
      <c r="Z150" s="15">
        <f t="shared" si="7"/>
        <v>2.6941191691079358</v>
      </c>
    </row>
    <row r="151" spans="2:29" s="15" customFormat="1" x14ac:dyDescent="0.25">
      <c r="B151" s="15" t="str">
        <f>VLOOKUP(F151,[1]NUTS_Europa!$A$2:$C$81,2,FALSE)</f>
        <v>DE50</v>
      </c>
      <c r="C151" s="15">
        <f>VLOOKUP(F151,[1]NUTS_Europa!$A$2:$C$81,3,FALSE)</f>
        <v>1069</v>
      </c>
      <c r="D151" s="15" t="str">
        <f>VLOOKUP(G151,[1]NUTS_Europa!$A$2:$C$81,2,FALSE)</f>
        <v>ES12</v>
      </c>
      <c r="E151" s="15">
        <f>VLOOKUP(G151,[1]NUTS_Europa!$A$2:$C$81,3,FALSE)</f>
        <v>163</v>
      </c>
      <c r="F151" s="15">
        <v>44</v>
      </c>
      <c r="G151" s="15">
        <v>52</v>
      </c>
      <c r="H151" s="15">
        <v>1584508.0096986725</v>
      </c>
      <c r="I151" s="15">
        <v>996010.64409032662</v>
      </c>
      <c r="J151" s="15">
        <f t="shared" si="1"/>
        <v>32129.375615816989</v>
      </c>
      <c r="K151" s="15">
        <v>120125.8052</v>
      </c>
      <c r="L151" s="15">
        <v>61.65</v>
      </c>
      <c r="M151" s="15">
        <v>10.932712210865635</v>
      </c>
      <c r="N151" s="15">
        <v>5.728734161040304</v>
      </c>
      <c r="O151" s="17">
        <v>2892.2254085751483</v>
      </c>
      <c r="P151" s="15">
        <f t="shared" si="2"/>
        <v>1.4340526572707528</v>
      </c>
      <c r="Q151" s="15">
        <f t="shared" si="3"/>
        <v>74.016764868136391</v>
      </c>
      <c r="R151" s="15">
        <v>724</v>
      </c>
      <c r="S151" s="15">
        <f t="shared" si="4"/>
        <v>396643.98065951496</v>
      </c>
      <c r="T151" s="15">
        <f t="shared" si="5"/>
        <v>64258.751231633978</v>
      </c>
      <c r="U151" s="15">
        <f t="shared" si="6"/>
        <v>460902.73189114896</v>
      </c>
      <c r="V151" s="15" t="str">
        <f>VLOOKUP(B151,NUTS_Europa!$B$2:$F$41,5,FALSE)</f>
        <v>Bremen</v>
      </c>
      <c r="W151" s="15" t="str">
        <f>VLOOKUP(C151,Puertos!$N$3:$O$27,2,FALSE)</f>
        <v>Hamburgo</v>
      </c>
      <c r="X151" s="15" t="str">
        <f>VLOOKUP(D151,NUTS_Europa!$B$2:$F$41,5,FALSE)</f>
        <v>Principado de Asturias</v>
      </c>
      <c r="Y151" s="15" t="str">
        <f>VLOOKUP(E151,Puertos!$N$3:$O$27,2,FALSE)</f>
        <v>Bilbao</v>
      </c>
      <c r="Z151" s="15">
        <f t="shared" si="7"/>
        <v>3.084031869505683</v>
      </c>
      <c r="AA151" s="15">
        <f>Q151+Q152+Q155+Q156</f>
        <v>331.96973188199883</v>
      </c>
      <c r="AB151" s="15">
        <f>AA151/24</f>
        <v>13.83207216174995</v>
      </c>
      <c r="AC151" s="15">
        <f>AB151/7</f>
        <v>1.9760103088214216</v>
      </c>
    </row>
    <row r="152" spans="2:29" s="15" customFormat="1" x14ac:dyDescent="0.25">
      <c r="B152" s="15" t="str">
        <f>VLOOKUP(G152,[1]NUTS_Europa!$A$2:$C$81,2,FALSE)</f>
        <v>ES12</v>
      </c>
      <c r="C152" s="15">
        <f>VLOOKUP(G152,[1]NUTS_Europa!$A$2:$C$81,3,FALSE)</f>
        <v>163</v>
      </c>
      <c r="D152" s="15" t="str">
        <f>VLOOKUP(F152,[1]NUTS_Europa!$A$2:$C$81,2,FALSE)</f>
        <v>BE23</v>
      </c>
      <c r="E152" s="15">
        <f>VLOOKUP(F152,[1]NUTS_Europa!$A$2:$C$81,3,FALSE)</f>
        <v>220</v>
      </c>
      <c r="F152" s="15">
        <v>42</v>
      </c>
      <c r="G152" s="15">
        <v>52</v>
      </c>
      <c r="H152" s="15">
        <v>1436722.1008125211</v>
      </c>
      <c r="I152" s="15">
        <v>805117.19838232186</v>
      </c>
      <c r="J152" s="15">
        <f t="shared" ref="J152:J156" si="17">I152/31</f>
        <v>25971.522528461996</v>
      </c>
      <c r="K152" s="15">
        <v>137713.6226</v>
      </c>
      <c r="L152" s="15">
        <v>42.941176470588232</v>
      </c>
      <c r="M152" s="15">
        <v>13.594501070565624</v>
      </c>
      <c r="N152" s="15">
        <v>6.0268669906336019</v>
      </c>
      <c r="O152" s="17">
        <v>2892.2254085751483</v>
      </c>
      <c r="P152" s="15">
        <f t="shared" ref="P152:P156" si="18">N152*(R152/O152)</f>
        <v>1.5086831366191398</v>
      </c>
      <c r="Q152" s="15">
        <f t="shared" ref="Q152:Q156" si="19">P152+M152+L152</f>
        <v>58.044360677773</v>
      </c>
      <c r="R152" s="15">
        <v>724</v>
      </c>
      <c r="S152" s="15">
        <f t="shared" ref="S152:S156" si="20">H152*(R152/O152)</f>
        <v>359649.28525426105</v>
      </c>
      <c r="T152" s="15">
        <f t="shared" ref="T152:T156" si="21">2*J152</f>
        <v>51943.045056923991</v>
      </c>
      <c r="U152" s="15">
        <f t="shared" ref="U152:U156" si="22">T152+S152</f>
        <v>411592.33031118504</v>
      </c>
      <c r="V152" s="15" t="str">
        <f>VLOOKUP(B152,NUTS_Europa!$B$2:$F$41,5,FALSE)</f>
        <v>Principado de Asturias</v>
      </c>
      <c r="W152" s="15" t="str">
        <f>VLOOKUP(C152,Puertos!$N$3:$O$27,2,FALSE)</f>
        <v>Bilbao</v>
      </c>
      <c r="X152" s="15" t="str">
        <f>VLOOKUP(D152,NUTS_Europa!$B$2:$F$41,5,FALSE)</f>
        <v>Prov. Oost-Vlaanderen</v>
      </c>
      <c r="Y152" s="15" t="str">
        <f>VLOOKUP(E152,Puertos!$N$3:$O$27,2,FALSE)</f>
        <v>Zeebrugge</v>
      </c>
      <c r="Z152" s="15">
        <f t="shared" ref="Z152:Z156" si="23">Q152/24</f>
        <v>2.4185150282405417</v>
      </c>
    </row>
    <row r="153" spans="2:29" s="15" customFormat="1" x14ac:dyDescent="0.25">
      <c r="B153" s="15" t="str">
        <f>VLOOKUP(F153,[1]NUTS_Europa!$A$2:$C$81,2,FALSE)</f>
        <v>BE23</v>
      </c>
      <c r="C153" s="15">
        <f>VLOOKUP(F153,[1]NUTS_Europa!$A$2:$C$81,3,FALSE)</f>
        <v>220</v>
      </c>
      <c r="D153" s="15" t="str">
        <f>VLOOKUP(G153,[1]NUTS_Europa!$A$2:$C$81,2,FALSE)</f>
        <v>NL11</v>
      </c>
      <c r="E153" s="15">
        <f>VLOOKUP(G153,[1]NUTS_Europa!$A$2:$C$81,3,FALSE)</f>
        <v>218</v>
      </c>
      <c r="F153" s="15">
        <v>42</v>
      </c>
      <c r="G153" s="15">
        <v>70</v>
      </c>
      <c r="H153" s="15">
        <v>1904403.4635194319</v>
      </c>
      <c r="I153" s="15">
        <v>695704.4415046355</v>
      </c>
      <c r="J153" s="15">
        <f t="shared" si="17"/>
        <v>22442.078758214047</v>
      </c>
      <c r="K153" s="15">
        <v>117061.7148</v>
      </c>
      <c r="L153" s="15">
        <v>7.3529411764705879</v>
      </c>
      <c r="M153" s="15">
        <v>8.934975806252659</v>
      </c>
      <c r="N153" s="15">
        <v>9.0991922378977161</v>
      </c>
      <c r="O153" s="17">
        <v>5443.4838231684107</v>
      </c>
      <c r="P153" s="15">
        <f t="shared" si="18"/>
        <v>1.2102204019049461</v>
      </c>
      <c r="Q153" s="15">
        <f t="shared" si="19"/>
        <v>17.498137384628194</v>
      </c>
      <c r="R153" s="15">
        <v>724</v>
      </c>
      <c r="S153" s="15">
        <f t="shared" si="20"/>
        <v>253291.48618384931</v>
      </c>
      <c r="T153" s="15">
        <f t="shared" si="21"/>
        <v>44884.157516428095</v>
      </c>
      <c r="U153" s="15">
        <f t="shared" si="22"/>
        <v>298175.64370027743</v>
      </c>
      <c r="V153" s="15" t="str">
        <f>VLOOKUP(B153,NUTS_Europa!$B$2:$F$41,5,FALSE)</f>
        <v>Prov. Oost-Vlaanderen</v>
      </c>
      <c r="W153" s="15" t="str">
        <f>VLOOKUP(C153,Puertos!$N$3:$O$27,2,FALSE)</f>
        <v>Zeebrugge</v>
      </c>
      <c r="X153" s="15" t="str">
        <f>VLOOKUP(D153,NUTS_Europa!$B$2:$F$41,5,FALSE)</f>
        <v>Groningen</v>
      </c>
      <c r="Y153" s="15" t="str">
        <f>VLOOKUP(E153,Puertos!$N$3:$O$27,2,FALSE)</f>
        <v>Amsterdam</v>
      </c>
      <c r="Z153" s="15">
        <f t="shared" si="23"/>
        <v>0.72908905769284138</v>
      </c>
    </row>
    <row r="154" spans="2:29" s="15" customFormat="1" x14ac:dyDescent="0.25">
      <c r="B154" s="15" t="str">
        <f>VLOOKUP(G154,[1]NUTS_Europa!$A$2:$C$81,2,FALSE)</f>
        <v>NL11</v>
      </c>
      <c r="C154" s="15">
        <f>VLOOKUP(G154,[1]NUTS_Europa!$A$2:$C$81,3,FALSE)</f>
        <v>218</v>
      </c>
      <c r="D154" s="15" t="str">
        <f>VLOOKUP(F154,[1]NUTS_Europa!$A$2:$C$81,2,FALSE)</f>
        <v>BE25</v>
      </c>
      <c r="E154" s="15">
        <f>VLOOKUP(F154,[1]NUTS_Europa!$A$2:$C$81,3,FALSE)</f>
        <v>220</v>
      </c>
      <c r="F154" s="15">
        <v>43</v>
      </c>
      <c r="G154" s="15">
        <v>70</v>
      </c>
      <c r="H154" s="15">
        <v>1698561.3888366122</v>
      </c>
      <c r="I154" s="15">
        <v>695704.4415046355</v>
      </c>
      <c r="J154" s="15">
        <f t="shared" si="17"/>
        <v>22442.078758214047</v>
      </c>
      <c r="K154" s="15">
        <v>156784.57750000001</v>
      </c>
      <c r="L154" s="15">
        <v>7.3529411764705879</v>
      </c>
      <c r="M154" s="15">
        <v>8.934975806252659</v>
      </c>
      <c r="N154" s="15">
        <v>9.0991922378977161</v>
      </c>
      <c r="O154" s="17">
        <v>5443.4838231684107</v>
      </c>
      <c r="P154" s="15">
        <f t="shared" si="18"/>
        <v>1.2102204019049461</v>
      </c>
      <c r="Q154" s="15">
        <f t="shared" si="19"/>
        <v>17.498137384628194</v>
      </c>
      <c r="R154" s="15">
        <v>724</v>
      </c>
      <c r="S154" s="15">
        <f t="shared" si="20"/>
        <v>225913.86058384931</v>
      </c>
      <c r="T154" s="15">
        <f t="shared" si="21"/>
        <v>44884.157516428095</v>
      </c>
      <c r="U154" s="15">
        <f t="shared" si="22"/>
        <v>270798.0181002774</v>
      </c>
      <c r="V154" s="15" t="str">
        <f>VLOOKUP(B154,NUTS_Europa!$B$2:$F$41,5,FALSE)</f>
        <v>Groningen</v>
      </c>
      <c r="W154" s="15" t="str">
        <f>VLOOKUP(C154,Puertos!$N$3:$O$27,2,FALSE)</f>
        <v>Amsterdam</v>
      </c>
      <c r="X154" s="15" t="str">
        <f>VLOOKUP(D154,NUTS_Europa!$B$2:$F$41,5,FALSE)</f>
        <v>Prov. West-Vlaanderen</v>
      </c>
      <c r="Y154" s="15" t="str">
        <f>VLOOKUP(E154,Puertos!$N$3:$O$27,2,FALSE)</f>
        <v>Zeebrugge</v>
      </c>
      <c r="Z154" s="15">
        <f t="shared" si="23"/>
        <v>0.72908905769284138</v>
      </c>
    </row>
    <row r="155" spans="2:29" s="15" customFormat="1" x14ac:dyDescent="0.25">
      <c r="B155" s="15" t="str">
        <f>VLOOKUP(F155,[1]NUTS_Europa!$A$2:$C$81,2,FALSE)</f>
        <v>BE25</v>
      </c>
      <c r="C155" s="15">
        <f>VLOOKUP(F155,[1]NUTS_Europa!$A$2:$C$81,3,FALSE)</f>
        <v>220</v>
      </c>
      <c r="D155" s="15" t="str">
        <f>VLOOKUP(G155,[1]NUTS_Europa!$A$2:$C$81,2,FALSE)</f>
        <v>PT18</v>
      </c>
      <c r="E155" s="15">
        <f>VLOOKUP(G155,[1]NUTS_Europa!$A$2:$C$81,3,FALSE)</f>
        <v>61</v>
      </c>
      <c r="F155" s="15">
        <v>43</v>
      </c>
      <c r="G155" s="15">
        <v>80</v>
      </c>
      <c r="H155" s="15">
        <v>11583968.363585267</v>
      </c>
      <c r="I155" s="15">
        <v>972900.37888407335</v>
      </c>
      <c r="J155" s="15">
        <f t="shared" si="17"/>
        <v>31383.883189808817</v>
      </c>
      <c r="K155" s="15">
        <v>117768.50930000001</v>
      </c>
      <c r="L155" s="15">
        <v>79.627647058823527</v>
      </c>
      <c r="M155" s="15">
        <v>11.105232952863739</v>
      </c>
      <c r="N155" s="15">
        <v>28.901534645435373</v>
      </c>
      <c r="O155" s="17">
        <v>17378.684516231049</v>
      </c>
      <c r="P155" s="15">
        <f t="shared" si="18"/>
        <v>1.2040445905875272</v>
      </c>
      <c r="Q155" s="15">
        <f t="shared" si="19"/>
        <v>91.936924602274786</v>
      </c>
      <c r="R155" s="15">
        <v>724</v>
      </c>
      <c r="S155" s="15">
        <f t="shared" si="20"/>
        <v>482590.79030997882</v>
      </c>
      <c r="T155" s="15">
        <f t="shared" si="21"/>
        <v>62767.766379617635</v>
      </c>
      <c r="U155" s="15">
        <f t="shared" si="22"/>
        <v>545358.5566895965</v>
      </c>
      <c r="V155" s="15" t="str">
        <f>VLOOKUP(B155,NUTS_Europa!$B$2:$F$41,5,FALSE)</f>
        <v>Prov. West-Vlaanderen</v>
      </c>
      <c r="W155" s="15" t="str">
        <f>VLOOKUP(C155,Puertos!$N$3:$O$27,2,FALSE)</f>
        <v>Zeebrugge</v>
      </c>
      <c r="X155" s="15" t="str">
        <f>VLOOKUP(D155,NUTS_Europa!$B$2:$F$41,5,FALSE)</f>
        <v>Alentejo</v>
      </c>
      <c r="Y155" s="15" t="str">
        <f>VLOOKUP(E155,Puertos!$N$3:$O$27,2,FALSE)</f>
        <v>Algeciras</v>
      </c>
      <c r="Z155" s="15">
        <f t="shared" si="23"/>
        <v>3.8307051917614494</v>
      </c>
    </row>
    <row r="156" spans="2:29" s="15" customFormat="1" x14ac:dyDescent="0.25">
      <c r="B156" s="15" t="str">
        <f>VLOOKUP(G156,[1]NUTS_Europa!$A$2:$C$81,2,FALSE)</f>
        <v>PT18</v>
      </c>
      <c r="C156" s="15">
        <f>VLOOKUP(G156,[1]NUTS_Europa!$A$2:$C$81,3,FALSE)</f>
        <v>61</v>
      </c>
      <c r="D156" s="15" t="str">
        <f>VLOOKUP(F156,[1]NUTS_Europa!$A$2:$C$81,2,FALSE)</f>
        <v>DE60</v>
      </c>
      <c r="E156" s="15">
        <f>VLOOKUP(F156,[1]NUTS_Europa!$A$2:$C$81,3,FALSE)</f>
        <v>1069</v>
      </c>
      <c r="F156" s="15">
        <v>5</v>
      </c>
      <c r="G156" s="15">
        <v>80</v>
      </c>
      <c r="H156" s="15">
        <v>10806526.66146097</v>
      </c>
      <c r="I156" s="15">
        <v>1165920.811547796</v>
      </c>
      <c r="J156" s="15">
        <f t="shared" si="17"/>
        <v>37610.348759606321</v>
      </c>
      <c r="K156" s="15">
        <v>118487.9544</v>
      </c>
      <c r="L156" s="15">
        <v>98.398823529411757</v>
      </c>
      <c r="M156" s="15">
        <v>8.44344409316375</v>
      </c>
      <c r="N156" s="15">
        <v>27.110126419066983</v>
      </c>
      <c r="O156" s="17">
        <v>17378.684516231049</v>
      </c>
      <c r="P156" s="15">
        <f t="shared" si="18"/>
        <v>1.1294141112391403</v>
      </c>
      <c r="Q156" s="15">
        <f t="shared" si="19"/>
        <v>107.97168173381465</v>
      </c>
      <c r="R156" s="15">
        <v>724</v>
      </c>
      <c r="S156" s="15">
        <f t="shared" si="20"/>
        <v>450202.38992142846</v>
      </c>
      <c r="T156" s="15">
        <f t="shared" si="21"/>
        <v>75220.697519212641</v>
      </c>
      <c r="U156" s="15">
        <f t="shared" si="22"/>
        <v>525423.08744064113</v>
      </c>
      <c r="V156" s="15" t="str">
        <f>VLOOKUP(B156,NUTS_Europa!$B$2:$F$41,5,FALSE)</f>
        <v>Alentejo</v>
      </c>
      <c r="W156" s="15" t="str">
        <f>VLOOKUP(C156,Puertos!$N$3:$O$27,2,FALSE)</f>
        <v>Algeciras</v>
      </c>
      <c r="X156" s="15" t="str">
        <f>VLOOKUP(D156,NUTS_Europa!$B$2:$F$41,5,FALSE)</f>
        <v>Hamburg</v>
      </c>
      <c r="Y156" s="15" t="str">
        <f>VLOOKUP(E156,Puertos!$N$3:$O$27,2,FALSE)</f>
        <v>Hamburgo</v>
      </c>
      <c r="Z156" s="15">
        <f t="shared" si="23"/>
        <v>4.4988200722422773</v>
      </c>
    </row>
    <row r="157" spans="2:29" s="15" customFormat="1" x14ac:dyDescent="0.25">
      <c r="B157" s="15" t="str">
        <f>VLOOKUP(F157,[1]NUTS_Europa!$A$2:$C$81,2,FALSE)</f>
        <v>DE60</v>
      </c>
      <c r="C157" s="15">
        <f>VLOOKUP(F157,[1]NUTS_Europa!$A$2:$C$81,3,FALSE)</f>
        <v>1069</v>
      </c>
      <c r="D157" s="15" t="str">
        <f>VLOOKUP(G157,[1]NUTS_Europa!$A$2:$C$81,2,FALSE)</f>
        <v>ES52</v>
      </c>
      <c r="E157" s="15">
        <f>VLOOKUP(G157,[1]NUTS_Europa!$A$2:$C$81,3,FALSE)</f>
        <v>1064</v>
      </c>
      <c r="F157" s="15">
        <v>5</v>
      </c>
      <c r="G157" s="15">
        <v>16</v>
      </c>
      <c r="H157" s="15">
        <v>1320115.3509419316</v>
      </c>
      <c r="I157" s="15">
        <v>1329292.097814397</v>
      </c>
      <c r="J157" s="15">
        <v>141512.31529999999</v>
      </c>
      <c r="K157" s="15">
        <v>117.70411764705882</v>
      </c>
      <c r="L157" s="15">
        <v>5.8261180197819158</v>
      </c>
      <c r="M157" s="15">
        <v>17.915795240071812</v>
      </c>
      <c r="N157" s="15">
        <v>10690.2529406715</v>
      </c>
      <c r="O157" s="17"/>
    </row>
    <row r="158" spans="2:29" s="15" customFormat="1" x14ac:dyDescent="0.25">
      <c r="B158" s="15" t="str">
        <f>VLOOKUP(G158,[1]NUTS_Europa!$A$2:$C$81,2,FALSE)</f>
        <v>ES52</v>
      </c>
      <c r="C158" s="15">
        <f>VLOOKUP(G158,[1]NUTS_Europa!$A$2:$C$81,3,FALSE)</f>
        <v>1064</v>
      </c>
      <c r="D158" s="15" t="str">
        <f>VLOOKUP(F158,[1]NUTS_Europa!$A$2:$C$81,2,FALSE)</f>
        <v>ES51</v>
      </c>
      <c r="E158" s="15">
        <f>VLOOKUP(F158,[1]NUTS_Europa!$A$2:$C$81,3,FALSE)</f>
        <v>1063</v>
      </c>
      <c r="F158" s="15">
        <v>15</v>
      </c>
      <c r="G158" s="15">
        <v>16</v>
      </c>
      <c r="H158" s="15">
        <v>2673988.1530501968</v>
      </c>
      <c r="I158" s="15">
        <v>9182376.4317863695</v>
      </c>
      <c r="J158" s="15">
        <v>135416.16140000001</v>
      </c>
      <c r="K158" s="15">
        <v>9.5294117647058822</v>
      </c>
      <c r="L158" s="15">
        <v>6.4429037696368754</v>
      </c>
      <c r="M158" s="15">
        <v>17.915795240071812</v>
      </c>
      <c r="N158" s="15">
        <v>10690.2529406715</v>
      </c>
      <c r="O158" s="17"/>
    </row>
    <row r="159" spans="2:29" s="15" customFormat="1" x14ac:dyDescent="0.25">
      <c r="O159" s="17"/>
    </row>
    <row r="160" spans="2:29" s="15" customFormat="1" x14ac:dyDescent="0.25">
      <c r="O160" s="17"/>
    </row>
    <row r="161" s="15" customFormat="1" x14ac:dyDescent="0.25"/>
    <row r="162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3C9D-D26E-4C2B-824A-AF27E2ADA462}">
  <dimension ref="B1:AC160"/>
  <sheetViews>
    <sheetView topLeftCell="E1" workbookViewId="0">
      <selection activeCell="H17" sqref="H17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3" width="12" bestFit="1" customWidth="1"/>
    <col min="14" max="14" width="12.42578125" bestFit="1" customWidth="1"/>
    <col min="27" max="27" width="11.28515625" bestFit="1" customWidth="1"/>
  </cols>
  <sheetData>
    <row r="1" spans="2:14" x14ac:dyDescent="0.25">
      <c r="N1" t="s">
        <v>157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320654.76947719097</v>
      </c>
      <c r="I4" s="16">
        <v>561252.44629233389</v>
      </c>
      <c r="J4" s="15">
        <v>135416.16140000001</v>
      </c>
      <c r="K4" s="15">
        <v>7.3999999999999995</v>
      </c>
      <c r="L4" s="15">
        <v>12.581079015133067</v>
      </c>
      <c r="M4" s="15">
        <v>3.6205510893002586</v>
      </c>
      <c r="N4" s="15">
        <v>1766.2818862468553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NL32</v>
      </c>
      <c r="E5" s="15">
        <f>VLOOKUP(G5,[1]NUTS_Europa!$A$2:$C$81,3,FALSE)</f>
        <v>218</v>
      </c>
      <c r="F5" s="15">
        <v>1</v>
      </c>
      <c r="G5" s="15">
        <v>32</v>
      </c>
      <c r="H5" s="15">
        <v>487549.80609878903</v>
      </c>
      <c r="I5" s="15">
        <v>828255.12601550075</v>
      </c>
      <c r="J5" s="15">
        <v>198656.2873</v>
      </c>
      <c r="K5" s="15">
        <v>10.528823529411765</v>
      </c>
      <c r="L5" s="15">
        <v>10.286822345493437</v>
      </c>
      <c r="M5" s="15">
        <v>10.847278807790037</v>
      </c>
      <c r="N5" s="15">
        <v>5603.586288415795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399505.12544302311</v>
      </c>
      <c r="I6" s="15">
        <v>561252.44629233389</v>
      </c>
      <c r="J6" s="15">
        <v>135416.16140000001</v>
      </c>
      <c r="K6" s="15">
        <v>7.3999999999999995</v>
      </c>
      <c r="L6" s="15">
        <v>12.581079015133067</v>
      </c>
      <c r="M6" s="15">
        <v>3.6205510893002586</v>
      </c>
      <c r="N6" s="15">
        <v>1766.2818862468553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938846.01622490946</v>
      </c>
      <c r="I7" s="15">
        <v>899862.21476108686</v>
      </c>
      <c r="J7" s="15">
        <v>117923.68180000001</v>
      </c>
      <c r="K7" s="15">
        <v>45.641764705882352</v>
      </c>
      <c r="L7" s="15">
        <v>13.153165003050516</v>
      </c>
      <c r="M7" s="15">
        <v>7.2861161862696395</v>
      </c>
      <c r="N7" s="15">
        <v>3085.0404359375229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7616655.5362737998</v>
      </c>
      <c r="J8" s="15">
        <v>114346.8514</v>
      </c>
      <c r="K8" s="15">
        <v>59.172941176470594</v>
      </c>
      <c r="L8" s="15">
        <v>8.5404153232857549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243233.03918918682</v>
      </c>
      <c r="I9" s="15">
        <v>9796836.7395303119</v>
      </c>
      <c r="J9" s="15">
        <v>163171.4883</v>
      </c>
      <c r="K9" s="15">
        <v>34.290588235294123</v>
      </c>
      <c r="L9" s="15">
        <v>11.228749613155173</v>
      </c>
      <c r="M9" s="15">
        <v>0.24504814426725466</v>
      </c>
      <c r="N9" s="15">
        <v>103.75670857960644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ES52</v>
      </c>
      <c r="E10" s="15">
        <f>VLOOKUP(G10,[1]NUTS_Europa!$A$2:$C$81,3,FALSE)</f>
        <v>1064</v>
      </c>
      <c r="F10" s="15">
        <v>5</v>
      </c>
      <c r="G10" s="15">
        <v>16</v>
      </c>
      <c r="H10" s="15">
        <v>1408123.0410047271</v>
      </c>
      <c r="I10" s="15">
        <v>1318129.1822144284</v>
      </c>
      <c r="J10" s="15">
        <v>141512.31529999999</v>
      </c>
      <c r="K10" s="15">
        <v>117.70411764705882</v>
      </c>
      <c r="L10" s="15">
        <v>10.896510493025755</v>
      </c>
      <c r="M10" s="15">
        <v>19.747187642390266</v>
      </c>
      <c r="N10" s="15">
        <v>11402.936470049601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PT18</v>
      </c>
      <c r="E11" s="15">
        <f>VLOOKUP(G11,[1]NUTS_Europa!$A$2:$C$81,3,FALSE)</f>
        <v>61</v>
      </c>
      <c r="F11" s="15">
        <v>5</v>
      </c>
      <c r="G11" s="15">
        <v>80</v>
      </c>
      <c r="H11" s="15">
        <v>11526961.77100683</v>
      </c>
      <c r="I11" s="15">
        <v>1125885.510464194</v>
      </c>
      <c r="J11" s="15">
        <v>118487.9544</v>
      </c>
      <c r="K11" s="15">
        <v>98.398823529411757</v>
      </c>
      <c r="L11" s="15">
        <v>6.6963995978874484</v>
      </c>
      <c r="M11" s="15">
        <v>29.881383783191428</v>
      </c>
      <c r="N11" s="15">
        <v>18537.263482020709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507486.76789287879</v>
      </c>
      <c r="I12" s="15">
        <v>1059952.8724343732</v>
      </c>
      <c r="J12" s="15">
        <v>142841.86170000001</v>
      </c>
      <c r="K12" s="15">
        <v>68.161764705882348</v>
      </c>
      <c r="L12" s="15">
        <v>9.6402902505037069</v>
      </c>
      <c r="M12" s="15">
        <v>1.6633276750070858</v>
      </c>
      <c r="N12" s="15">
        <v>960.48207726886733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ES21</v>
      </c>
      <c r="E13" s="15">
        <f>VLOOKUP(G13,[1]NUTS_Europa!$A$2:$C$81,3,FALSE)</f>
        <v>163</v>
      </c>
      <c r="F13" s="15">
        <v>6</v>
      </c>
      <c r="G13" s="15">
        <v>14</v>
      </c>
      <c r="H13" s="15">
        <v>1456013.839339959</v>
      </c>
      <c r="I13" s="15">
        <v>966099.16859324987</v>
      </c>
      <c r="J13" s="15">
        <v>154854.3009</v>
      </c>
      <c r="K13" s="15">
        <v>61.65</v>
      </c>
      <c r="L13" s="15">
        <v>10.560250114942292</v>
      </c>
      <c r="M13" s="15">
        <v>6.3143380977560648</v>
      </c>
      <c r="N13" s="15">
        <v>3085.0404359375229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1479371.2860987328</v>
      </c>
      <c r="I14" s="15">
        <v>822080.95699114189</v>
      </c>
      <c r="J14" s="15">
        <v>163171.4883</v>
      </c>
      <c r="K14" s="15">
        <v>15.88058823529412</v>
      </c>
      <c r="L14" s="15">
        <v>7.6939074573852153</v>
      </c>
      <c r="M14" s="15">
        <v>9.0821666527777971</v>
      </c>
      <c r="N14" s="15">
        <v>5603.586288415795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613392.50072832708</v>
      </c>
      <c r="I15" s="15">
        <v>822080.95699114189</v>
      </c>
      <c r="J15" s="15">
        <v>199058.85829999999</v>
      </c>
      <c r="K15" s="15">
        <v>15.88058823529412</v>
      </c>
      <c r="L15" s="15">
        <v>7.6939074573852153</v>
      </c>
      <c r="M15" s="15">
        <v>9.0821666527777971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7616655.5362737998</v>
      </c>
      <c r="J16" s="15">
        <v>117061.7148</v>
      </c>
      <c r="K16" s="15">
        <v>59.172941176470594</v>
      </c>
      <c r="L16" s="15">
        <v>8.5404153232857549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245113.04849462415</v>
      </c>
      <c r="I17" s="15">
        <v>9796836.7395303119</v>
      </c>
      <c r="J17" s="15">
        <v>113696.3812</v>
      </c>
      <c r="K17" s="15">
        <v>34.290588235294123</v>
      </c>
      <c r="L17" s="15">
        <v>11.228749613155173</v>
      </c>
      <c r="M17" s="15">
        <v>0.24504814426725466</v>
      </c>
      <c r="N17" s="15">
        <v>103.75670857960644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527683.67123114981</v>
      </c>
      <c r="I18" s="15">
        <v>1005373.1653178566</v>
      </c>
      <c r="J18" s="15">
        <v>142392.87169999999</v>
      </c>
      <c r="K18" s="15">
        <v>52.185294117647061</v>
      </c>
      <c r="L18" s="15">
        <v>12.233205138611931</v>
      </c>
      <c r="M18" s="15">
        <v>1.9658765253323622</v>
      </c>
      <c r="N18" s="15">
        <v>960.48207726886733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FRI3</v>
      </c>
      <c r="E19" s="15">
        <f>VLOOKUP(G19,[1]NUTS_Europa!$A$2:$C$81,3,FALSE)</f>
        <v>283</v>
      </c>
      <c r="F19" s="15">
        <v>9</v>
      </c>
      <c r="G19" s="15">
        <v>25</v>
      </c>
      <c r="H19" s="15">
        <v>1054894.1375918267</v>
      </c>
      <c r="I19" s="15">
        <v>765620.17886464042</v>
      </c>
      <c r="J19" s="15">
        <v>127001.217</v>
      </c>
      <c r="K19" s="15">
        <v>40.623529411764707</v>
      </c>
      <c r="L19" s="15">
        <v>10.464253891784686</v>
      </c>
      <c r="M19" s="15">
        <v>4.7936110476183122</v>
      </c>
      <c r="N19" s="15">
        <v>2266.668199218178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1069986.1231355763</v>
      </c>
      <c r="I20" s="15">
        <v>966099.16859324987</v>
      </c>
      <c r="J20" s="15">
        <v>163171.4883</v>
      </c>
      <c r="K20" s="15">
        <v>61.65</v>
      </c>
      <c r="L20" s="15">
        <v>10.560250114942292</v>
      </c>
      <c r="M20" s="15">
        <v>6.3143380977560648</v>
      </c>
      <c r="N20" s="15">
        <v>3085.0404359375229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888516.640596685</v>
      </c>
      <c r="I21" s="15">
        <v>966099.16859324987</v>
      </c>
      <c r="J21" s="15">
        <v>199058.85829999999</v>
      </c>
      <c r="K21" s="15">
        <v>61.65</v>
      </c>
      <c r="L21" s="15">
        <v>10.560250114942292</v>
      </c>
      <c r="M21" s="15">
        <v>6.3143380977560648</v>
      </c>
      <c r="N21" s="15">
        <v>3085.0404359375229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2852254.0299202101</v>
      </c>
      <c r="I22" s="15">
        <v>8919292.6694727689</v>
      </c>
      <c r="J22" s="15">
        <v>135416.16140000001</v>
      </c>
      <c r="K22" s="15">
        <v>9.5294117647058822</v>
      </c>
      <c r="L22" s="15">
        <v>9.6043459896325345</v>
      </c>
      <c r="M22" s="15">
        <v>19.747187642390266</v>
      </c>
      <c r="N22" s="15">
        <v>11402.936470049601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PT17</v>
      </c>
      <c r="E23" s="15">
        <f>VLOOKUP(G23,[1]NUTS_Europa!$A$2:$C$81,3,FALSE)</f>
        <v>294</v>
      </c>
      <c r="F23" s="15">
        <v>15</v>
      </c>
      <c r="G23" s="15">
        <v>39</v>
      </c>
      <c r="H23" s="15">
        <v>654770.9950842883</v>
      </c>
      <c r="I23" s="15">
        <v>9173829.4166391846</v>
      </c>
      <c r="J23" s="15">
        <v>119215.969</v>
      </c>
      <c r="K23" s="15">
        <v>47.882352941176471</v>
      </c>
      <c r="L23" s="15">
        <v>7.2412894045505123</v>
      </c>
      <c r="M23" s="15">
        <v>5.7081413857296415</v>
      </c>
      <c r="N23" s="15">
        <v>3296.1439756520863</v>
      </c>
    </row>
    <row r="24" spans="2:14" s="15" customFormat="1" x14ac:dyDescent="0.25">
      <c r="B24" s="15" t="str">
        <f>VLOOKUP(F24,[1]NUTS_Europa!$A$2:$C$81,2,FALSE)</f>
        <v>ES61</v>
      </c>
      <c r="C24" s="15">
        <f>VLOOKUP(F24,[1]NUTS_Europa!$A$2:$C$81,3,FALSE)</f>
        <v>61</v>
      </c>
      <c r="D24" s="15" t="str">
        <f>VLOOKUP(G24,[1]NUTS_Europa!$A$2:$C$81,2,FALSE)</f>
        <v>FRG0</v>
      </c>
      <c r="E24" s="15">
        <f>VLOOKUP(G24,[1]NUTS_Europa!$A$2:$C$81,3,FALSE)</f>
        <v>282</v>
      </c>
      <c r="F24" s="15">
        <v>17</v>
      </c>
      <c r="G24" s="15">
        <v>22</v>
      </c>
      <c r="H24" s="15">
        <v>531110.39519082115</v>
      </c>
      <c r="I24" s="15">
        <v>839621.38653658493</v>
      </c>
      <c r="J24" s="15">
        <v>115262.5922</v>
      </c>
      <c r="K24" s="15">
        <v>61.872705882352939</v>
      </c>
      <c r="L24" s="15">
        <v>8.7825300663774524</v>
      </c>
      <c r="M24" s="15">
        <v>1.5733986302852103</v>
      </c>
      <c r="N24" s="15">
        <v>816.51860628420002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1669768.4910027354</v>
      </c>
      <c r="I25" s="15">
        <v>765745.54299819702</v>
      </c>
      <c r="J25" s="15">
        <v>191087.21979999999</v>
      </c>
      <c r="K25" s="15">
        <v>60.34823529411765</v>
      </c>
      <c r="L25" s="15">
        <v>5.1551216695136981</v>
      </c>
      <c r="M25" s="15">
        <v>3.808070088091446</v>
      </c>
      <c r="N25" s="15">
        <v>2266.668199218178</v>
      </c>
    </row>
    <row r="26" spans="2:14" s="15" customFormat="1" x14ac:dyDescent="0.25">
      <c r="B26" s="15" t="str">
        <f>VLOOKUP(F26,[1]NUTS_Europa!$A$2:$C$81,2,FALSE)</f>
        <v>ES62</v>
      </c>
      <c r="C26" s="15">
        <f>VLOOKUP(F26,[1]NUTS_Europa!$A$2:$C$81,3,FALSE)</f>
        <v>1064</v>
      </c>
      <c r="D26" s="15" t="str">
        <f>VLOOKUP(G26,[1]NUTS_Europa!$A$2:$C$81,2,FALSE)</f>
        <v>FRG0</v>
      </c>
      <c r="E26" s="15">
        <f>VLOOKUP(G26,[1]NUTS_Europa!$A$2:$C$81,3,FALSE)</f>
        <v>282</v>
      </c>
      <c r="F26" s="15">
        <v>18</v>
      </c>
      <c r="G26" s="15">
        <v>22</v>
      </c>
      <c r="H26" s="15">
        <v>508837.36785760877</v>
      </c>
      <c r="I26" s="15">
        <v>983233.39788946218</v>
      </c>
      <c r="J26" s="15">
        <v>135416.16140000001</v>
      </c>
      <c r="K26" s="15">
        <v>73.942294117647066</v>
      </c>
      <c r="L26" s="15">
        <v>12.982640961515756</v>
      </c>
      <c r="M26" s="15">
        <v>1.6712178171564884</v>
      </c>
      <c r="N26" s="15">
        <v>816.51860628420002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FRH0</v>
      </c>
      <c r="E27" s="15">
        <f>VLOOKUP(G27,[1]NUTS_Europa!$A$2:$C$81,3,FALSE)</f>
        <v>283</v>
      </c>
      <c r="F27" s="15">
        <v>18</v>
      </c>
      <c r="G27" s="15">
        <v>23</v>
      </c>
      <c r="H27" s="15">
        <v>1607732.1880501835</v>
      </c>
      <c r="I27" s="15">
        <v>984088.18888020585</v>
      </c>
      <c r="J27" s="15">
        <v>154854.3009</v>
      </c>
      <c r="K27" s="15">
        <v>83.566235294117647</v>
      </c>
      <c r="L27" s="15">
        <v>9.3552325646520025</v>
      </c>
      <c r="M27" s="15">
        <v>4.0796176541212308</v>
      </c>
      <c r="N27" s="15">
        <v>2266.668199218178</v>
      </c>
    </row>
    <row r="28" spans="2:14" s="15" customFormat="1" x14ac:dyDescent="0.25">
      <c r="B28" s="15" t="str">
        <f>VLOOKUP(F28,[1]NUTS_Europa!$A$2:$C$81,2,FALSE)</f>
        <v>FRD2</v>
      </c>
      <c r="C28" s="15">
        <f>VLOOKUP(F28,[1]NUTS_Europa!$A$2:$C$81,3,FALSE)</f>
        <v>269</v>
      </c>
      <c r="D28" s="15" t="str">
        <f>VLOOKUP(G28,[1]NUTS_Europa!$A$2:$C$81,2,FALSE)</f>
        <v>FRI1</v>
      </c>
      <c r="E28" s="15">
        <f>VLOOKUP(G28,[1]NUTS_Europa!$A$2:$C$81,3,FALSE)</f>
        <v>283</v>
      </c>
      <c r="F28" s="15">
        <v>20</v>
      </c>
      <c r="G28" s="15">
        <v>24</v>
      </c>
      <c r="H28" s="15">
        <v>894024.29786940257</v>
      </c>
      <c r="I28" s="15">
        <v>798863.57260992436</v>
      </c>
      <c r="J28" s="15">
        <v>114346.8514</v>
      </c>
      <c r="K28" s="15">
        <v>27.235294117647058</v>
      </c>
      <c r="L28" s="15">
        <v>12.087324667123852</v>
      </c>
      <c r="M28" s="15">
        <v>4.7936110476183122</v>
      </c>
      <c r="N28" s="15">
        <v>2266.668199218178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NL12</v>
      </c>
      <c r="E29" s="15">
        <f>VLOOKUP(G29,[1]NUTS_Europa!$A$2:$C$81,3,FALSE)</f>
        <v>218</v>
      </c>
      <c r="F29" s="15">
        <v>20</v>
      </c>
      <c r="G29" s="15">
        <v>31</v>
      </c>
      <c r="H29" s="15">
        <v>1699605.331580543</v>
      </c>
      <c r="I29" s="15">
        <v>992905.7831806289</v>
      </c>
      <c r="J29" s="15">
        <v>163171.4883</v>
      </c>
      <c r="K29" s="15">
        <v>16.176470588235293</v>
      </c>
      <c r="L29" s="15">
        <v>11.909893120832603</v>
      </c>
      <c r="M29" s="15">
        <v>10.847278807790037</v>
      </c>
      <c r="N29" s="15">
        <v>5603.586288415795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21</v>
      </c>
      <c r="G30" s="15">
        <v>24</v>
      </c>
      <c r="H30" s="15">
        <v>1018607.9263769095</v>
      </c>
      <c r="I30" s="15">
        <v>618398.26238024537</v>
      </c>
      <c r="J30" s="15">
        <v>123840.01519999999</v>
      </c>
      <c r="K30" s="15">
        <v>35.411176470588238</v>
      </c>
      <c r="L30" s="15">
        <v>8.8020889587416455</v>
      </c>
      <c r="M30" s="15">
        <v>4.3210558935859327</v>
      </c>
      <c r="N30" s="15">
        <v>2266.668199218178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659983.61723530665</v>
      </c>
      <c r="I31" s="15">
        <v>618398.26238024537</v>
      </c>
      <c r="J31" s="15">
        <v>117061.7148</v>
      </c>
      <c r="K31" s="15">
        <v>35.411176470588238</v>
      </c>
      <c r="L31" s="15">
        <v>8.8020889587416455</v>
      </c>
      <c r="M31" s="15">
        <v>4.3210558935859327</v>
      </c>
      <c r="N31" s="15">
        <v>2266.668199218178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2293218.5340380045</v>
      </c>
      <c r="I32" s="15">
        <v>9405004.4469620753</v>
      </c>
      <c r="J32" s="15">
        <v>142841.86170000001</v>
      </c>
      <c r="K32" s="15">
        <v>90.808058823529421</v>
      </c>
      <c r="L32" s="15">
        <v>6.5791745002832442</v>
      </c>
      <c r="M32" s="15">
        <v>4.0796176541212308</v>
      </c>
      <c r="N32" s="15">
        <v>2266.668199218178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1706002.6121078641</v>
      </c>
      <c r="I33" s="15">
        <v>9173829.4166391846</v>
      </c>
      <c r="J33" s="15">
        <v>137713.6226</v>
      </c>
      <c r="K33" s="15">
        <v>47.882352941176471</v>
      </c>
      <c r="L33" s="15">
        <v>7.2412894045505123</v>
      </c>
      <c r="M33" s="15">
        <v>5.7081413857296415</v>
      </c>
      <c r="N33" s="15">
        <v>3296.1439756520863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1876744.1889777614</v>
      </c>
      <c r="I34" s="15">
        <v>798863.57260992436</v>
      </c>
      <c r="J34" s="15">
        <v>176841.96369999999</v>
      </c>
      <c r="K34" s="15">
        <v>27.235294117647058</v>
      </c>
      <c r="L34" s="15">
        <v>12.087324667123852</v>
      </c>
      <c r="M34" s="15">
        <v>4.7936110476183122</v>
      </c>
      <c r="N34" s="15">
        <v>2266.668199218178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PT11</v>
      </c>
      <c r="E35" s="15">
        <f>VLOOKUP(G35,[1]NUTS_Europa!$A$2:$C$81,3,FALSE)</f>
        <v>111</v>
      </c>
      <c r="F35" s="15">
        <v>27</v>
      </c>
      <c r="G35" s="15">
        <v>36</v>
      </c>
      <c r="H35" s="15">
        <v>1634572.8679588865</v>
      </c>
      <c r="I35" s="15">
        <v>1004873.9175412223</v>
      </c>
      <c r="J35" s="15">
        <v>122072.6309</v>
      </c>
      <c r="K35" s="15">
        <v>46.88058823529412</v>
      </c>
      <c r="L35" s="15">
        <v>14.552378082696686</v>
      </c>
      <c r="M35" s="15">
        <v>6.7464164290035269</v>
      </c>
      <c r="N35" s="15">
        <v>3296.1439756520863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PT16</v>
      </c>
      <c r="E36" s="15">
        <f>VLOOKUP(G36,[1]NUTS_Europa!$A$2:$C$81,3,FALSE)</f>
        <v>111</v>
      </c>
      <c r="F36" s="15">
        <v>29</v>
      </c>
      <c r="G36" s="15">
        <v>38</v>
      </c>
      <c r="H36" s="15">
        <v>1543688.2901182314</v>
      </c>
      <c r="I36" s="15">
        <v>1004873.9175412223</v>
      </c>
      <c r="J36" s="15">
        <v>141734.02660000001</v>
      </c>
      <c r="K36" s="15">
        <v>46.88058823529412</v>
      </c>
      <c r="L36" s="15">
        <v>14.552378082696686</v>
      </c>
      <c r="M36" s="15">
        <v>6.7464164290035269</v>
      </c>
      <c r="N36" s="15">
        <v>3296.1439756520863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FRH0</v>
      </c>
      <c r="E37" s="15">
        <f>VLOOKUP(G37,[1]NUTS_Europa!$A$2:$C$81,3,FALSE)</f>
        <v>282</v>
      </c>
      <c r="F37" s="15">
        <v>29</v>
      </c>
      <c r="G37" s="15">
        <v>63</v>
      </c>
      <c r="H37" s="15">
        <v>420325.40788451472</v>
      </c>
      <c r="I37" s="15">
        <v>838331.59635199781</v>
      </c>
      <c r="J37" s="15">
        <v>127001.217</v>
      </c>
      <c r="K37" s="15">
        <v>23.411764705882351</v>
      </c>
      <c r="L37" s="15">
        <v>15.714733063987605</v>
      </c>
      <c r="M37" s="15">
        <v>1.9284186243833461</v>
      </c>
      <c r="N37" s="15">
        <v>816.51860628420002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ES61</v>
      </c>
      <c r="E38" s="15">
        <f>VLOOKUP(G38,[1]NUTS_Europa!$A$2:$C$81,3,FALSE)</f>
        <v>297</v>
      </c>
      <c r="F38" s="15">
        <v>30</v>
      </c>
      <c r="G38" s="15">
        <v>57</v>
      </c>
      <c r="H38" s="15">
        <v>2014077.3699095405</v>
      </c>
      <c r="I38" s="15">
        <v>8139944.9547850192</v>
      </c>
      <c r="J38" s="15">
        <v>141696.47589999999</v>
      </c>
      <c r="K38" s="15">
        <v>91.919411764705885</v>
      </c>
      <c r="L38" s="15">
        <v>8.9667401011323022</v>
      </c>
      <c r="M38" s="15">
        <v>1.8459764597590427</v>
      </c>
      <c r="N38" s="15">
        <v>901.90166158021395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PT17</v>
      </c>
      <c r="E39" s="15">
        <f>VLOOKUP(G39,[1]NUTS_Europa!$A$2:$C$81,3,FALSE)</f>
        <v>297</v>
      </c>
      <c r="F39" s="15">
        <v>30</v>
      </c>
      <c r="G39" s="15">
        <v>79</v>
      </c>
      <c r="H39" s="15">
        <v>2098155.3485070327</v>
      </c>
      <c r="I39" s="15">
        <v>8139944.9547850192</v>
      </c>
      <c r="J39" s="15">
        <v>123614.25509999999</v>
      </c>
      <c r="K39" s="15">
        <v>91.919411764705885</v>
      </c>
      <c r="L39" s="15">
        <v>8.9667401011323022</v>
      </c>
      <c r="M39" s="15">
        <v>1.8459764597590427</v>
      </c>
      <c r="N39" s="15">
        <v>901.90166158021395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PT15</v>
      </c>
      <c r="E40" s="15">
        <f>VLOOKUP(G40,[1]NUTS_Europa!$A$2:$C$81,3,FALSE)</f>
        <v>1065</v>
      </c>
      <c r="F40" s="15">
        <v>33</v>
      </c>
      <c r="G40" s="15">
        <v>37</v>
      </c>
      <c r="H40" s="15">
        <v>2962494.456737814</v>
      </c>
      <c r="I40" s="15">
        <v>1220964.1787327202</v>
      </c>
      <c r="J40" s="15">
        <v>114346.8514</v>
      </c>
      <c r="K40" s="15">
        <v>68.574117647058827</v>
      </c>
      <c r="L40" s="15">
        <v>10.409118109218905</v>
      </c>
      <c r="M40" s="15">
        <v>16.914105329318701</v>
      </c>
      <c r="N40" s="15">
        <v>8263.843030071208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2376571.4582197061</v>
      </c>
      <c r="I41" s="15">
        <v>1220964.1787327202</v>
      </c>
      <c r="J41" s="15">
        <v>137713.6226</v>
      </c>
      <c r="K41" s="15">
        <v>68.574117647058827</v>
      </c>
      <c r="L41" s="15">
        <v>10.409118109218905</v>
      </c>
      <c r="M41" s="15">
        <v>16.914105329318701</v>
      </c>
      <c r="N41" s="15">
        <v>8263.843030071208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PT11</v>
      </c>
      <c r="E42" s="15">
        <f>VLOOKUP(G42,[1]NUTS_Europa!$A$2:$C$81,3,FALSE)</f>
        <v>111</v>
      </c>
      <c r="F42" s="15">
        <v>34</v>
      </c>
      <c r="G42" s="15">
        <v>36</v>
      </c>
      <c r="H42" s="15">
        <v>1368714.920016174</v>
      </c>
      <c r="I42" s="15">
        <v>1132702.9837311397</v>
      </c>
      <c r="J42" s="15">
        <v>176841.96369999999</v>
      </c>
      <c r="K42" s="15">
        <v>56.695294117647059</v>
      </c>
      <c r="L42" s="15">
        <v>13.231500907961909</v>
      </c>
      <c r="M42" s="15">
        <v>6.7464164290035269</v>
      </c>
      <c r="N42" s="15">
        <v>3296.1439756520863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PT16</v>
      </c>
      <c r="E43" s="15">
        <f>VLOOKUP(G43,[1]NUTS_Europa!$A$2:$C$81,3,FALSE)</f>
        <v>111</v>
      </c>
      <c r="F43" s="15">
        <v>34</v>
      </c>
      <c r="G43" s="15">
        <v>38</v>
      </c>
      <c r="H43" s="15">
        <v>1260518.9940153942</v>
      </c>
      <c r="I43" s="15">
        <v>1132702.9837311397</v>
      </c>
      <c r="J43" s="15">
        <v>199058.85829999999</v>
      </c>
      <c r="K43" s="15">
        <v>56.695294117647059</v>
      </c>
      <c r="L43" s="15">
        <v>13.231500907961909</v>
      </c>
      <c r="M43" s="15">
        <v>6.7464164290035269</v>
      </c>
      <c r="N43" s="15">
        <v>3296.1439756520863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PT15</v>
      </c>
      <c r="E44" s="15">
        <f>VLOOKUP(G44,[1]NUTS_Europa!$A$2:$C$81,3,FALSE)</f>
        <v>1065</v>
      </c>
      <c r="F44" s="15">
        <v>35</v>
      </c>
      <c r="G44" s="15">
        <v>37</v>
      </c>
      <c r="H44" s="15">
        <v>3214751.8834406277</v>
      </c>
      <c r="I44" s="15">
        <v>1063823.4580790841</v>
      </c>
      <c r="J44" s="15">
        <v>142392.87169999999</v>
      </c>
      <c r="K44" s="15">
        <v>68.574529411764715</v>
      </c>
      <c r="L44" s="15">
        <v>10.106924508614519</v>
      </c>
      <c r="M44" s="15">
        <v>16.914105329318701</v>
      </c>
      <c r="N44" s="15">
        <v>8263.843030071208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2628828.8849225189</v>
      </c>
      <c r="I45" s="15">
        <v>1063823.4580790841</v>
      </c>
      <c r="J45" s="15">
        <v>120437.3524</v>
      </c>
      <c r="K45" s="15">
        <v>68.574529411764715</v>
      </c>
      <c r="L45" s="15">
        <v>10.106924508614519</v>
      </c>
      <c r="M45" s="15">
        <v>16.914105329318701</v>
      </c>
      <c r="N45" s="15">
        <v>8263.843030071208</v>
      </c>
    </row>
    <row r="46" spans="2:14" s="15" customFormat="1" x14ac:dyDescent="0.25">
      <c r="B46" s="15" t="str">
        <f>VLOOKUP(F46,[1]NUTS_Europa!$A$2:$C$81,2,FALSE)</f>
        <v>BE21</v>
      </c>
      <c r="C46" s="15">
        <f>VLOOKUP(F46,[1]NUTS_Europa!$A$2:$C$81,3,FALSE)</f>
        <v>250</v>
      </c>
      <c r="D46" s="15" t="str">
        <f>VLOOKUP(G46,[1]NUTS_Europa!$A$2:$C$81,2,FALSE)</f>
        <v>FRE1</v>
      </c>
      <c r="E46" s="15">
        <f>VLOOKUP(G46,[1]NUTS_Europa!$A$2:$C$81,3,FALSE)</f>
        <v>235</v>
      </c>
      <c r="F46" s="15">
        <v>41</v>
      </c>
      <c r="G46" s="15">
        <v>61</v>
      </c>
      <c r="H46" s="15">
        <v>591934.09495960653</v>
      </c>
      <c r="I46" s="15">
        <v>748244.44076627342</v>
      </c>
      <c r="J46" s="15">
        <v>142392.87169999999</v>
      </c>
      <c r="K46" s="15">
        <v>8.2941176470588243</v>
      </c>
      <c r="L46" s="15">
        <v>12.883272615737454</v>
      </c>
      <c r="M46" s="15">
        <v>3.6205510893002586</v>
      </c>
      <c r="N46" s="15">
        <v>1766.2818862468553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FRF2</v>
      </c>
      <c r="E47" s="15">
        <f>VLOOKUP(G47,[1]NUTS_Europa!$A$2:$C$81,3,FALSE)</f>
        <v>235</v>
      </c>
      <c r="F47" s="15">
        <v>41</v>
      </c>
      <c r="G47" s="15">
        <v>67</v>
      </c>
      <c r="H47" s="15">
        <v>1168005.5191335091</v>
      </c>
      <c r="I47" s="15">
        <v>748244.44076627342</v>
      </c>
      <c r="J47" s="15">
        <v>156784.57750000001</v>
      </c>
      <c r="K47" s="15">
        <v>8.2941176470588243</v>
      </c>
      <c r="L47" s="15">
        <v>12.883272615737454</v>
      </c>
      <c r="M47" s="15">
        <v>3.6205510893002586</v>
      </c>
      <c r="N47" s="15">
        <v>1766.2818862468553</v>
      </c>
    </row>
    <row r="48" spans="2:14" s="15" customFormat="1" x14ac:dyDescent="0.25">
      <c r="B48" s="15" t="str">
        <f>VLOOKUP(F48,[1]NUTS_Europa!$A$2:$C$81,2,FALSE)</f>
        <v>BE23</v>
      </c>
      <c r="C48" s="15">
        <f>VLOOKUP(F48,[1]NUTS_Europa!$A$2:$C$81,3,FALSE)</f>
        <v>220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42</v>
      </c>
      <c r="G48" s="15">
        <v>52</v>
      </c>
      <c r="H48" s="15">
        <v>1532503.5742616353</v>
      </c>
      <c r="I48" s="15">
        <v>770642.17538078211</v>
      </c>
      <c r="J48" s="15">
        <v>137713.6226</v>
      </c>
      <c r="K48" s="15">
        <v>42.941176470588232</v>
      </c>
      <c r="L48" s="15">
        <v>11.491000070007475</v>
      </c>
      <c r="M48" s="15">
        <v>6.6429467277210001</v>
      </c>
      <c r="N48" s="15">
        <v>3085.0404359375229</v>
      </c>
    </row>
    <row r="49" spans="2:14" s="15" customFormat="1" x14ac:dyDescent="0.25">
      <c r="B49" s="15" t="str">
        <f>VLOOKUP(F49,[1]NUTS_Europa!$A$2:$C$81,2,FALSE)</f>
        <v>BE23</v>
      </c>
      <c r="C49" s="15">
        <f>VLOOKUP(F49,[1]NUTS_Europa!$A$2:$C$81,3,FALSE)</f>
        <v>220</v>
      </c>
      <c r="D49" s="15" t="str">
        <f>VLOOKUP(G49,[1]NUTS_Europa!$A$2:$C$81,2,FALSE)</f>
        <v>NL11</v>
      </c>
      <c r="E49" s="15">
        <f>VLOOKUP(G49,[1]NUTS_Europa!$A$2:$C$81,3,FALSE)</f>
        <v>218</v>
      </c>
      <c r="F49" s="15">
        <v>42</v>
      </c>
      <c r="G49" s="15">
        <v>70</v>
      </c>
      <c r="H49" s="15">
        <v>1960415.3300445811</v>
      </c>
      <c r="I49" s="15">
        <v>695096.43727836607</v>
      </c>
      <c r="J49" s="15">
        <v>117061.7148</v>
      </c>
      <c r="K49" s="15">
        <v>7.3529411764705879</v>
      </c>
      <c r="L49" s="15">
        <v>8.6246574124503965</v>
      </c>
      <c r="M49" s="15">
        <v>9.6790427234044145</v>
      </c>
      <c r="N49" s="15">
        <v>5603.586288415795</v>
      </c>
    </row>
    <row r="50" spans="2:14" s="15" customFormat="1" x14ac:dyDescent="0.25">
      <c r="B50" s="15" t="str">
        <f>VLOOKUP(F50,[1]NUTS_Europa!$A$2:$C$81,2,FALSE)</f>
        <v>BE25</v>
      </c>
      <c r="C50" s="15">
        <f>VLOOKUP(F50,[1]NUTS_Europa!$A$2:$C$81,3,FALSE)</f>
        <v>220</v>
      </c>
      <c r="D50" s="15" t="str">
        <f>VLOOKUP(G50,[1]NUTS_Europa!$A$2:$C$81,2,FALSE)</f>
        <v>NL11</v>
      </c>
      <c r="E50" s="15">
        <f>VLOOKUP(G50,[1]NUTS_Europa!$A$2:$C$81,3,FALSE)</f>
        <v>218</v>
      </c>
      <c r="F50" s="15">
        <v>43</v>
      </c>
      <c r="G50" s="15">
        <v>70</v>
      </c>
      <c r="H50" s="15">
        <v>1748519.0766999107</v>
      </c>
      <c r="I50" s="15">
        <v>695096.43727836607</v>
      </c>
      <c r="J50" s="15">
        <v>156784.57750000001</v>
      </c>
      <c r="K50" s="15">
        <v>7.3529411764705879</v>
      </c>
      <c r="L50" s="15">
        <v>8.6246574124503965</v>
      </c>
      <c r="M50" s="15">
        <v>9.6790427234044145</v>
      </c>
      <c r="N50" s="15">
        <v>5603.586288415795</v>
      </c>
    </row>
    <row r="51" spans="2:14" s="15" customFormat="1" x14ac:dyDescent="0.25">
      <c r="B51" s="15" t="str">
        <f>VLOOKUP(F51,[1]NUTS_Europa!$A$2:$C$81,2,FALSE)</f>
        <v>BE25</v>
      </c>
      <c r="C51" s="15">
        <f>VLOOKUP(F51,[1]NUTS_Europa!$A$2:$C$81,3,FALSE)</f>
        <v>220</v>
      </c>
      <c r="D51" s="15" t="str">
        <f>VLOOKUP(G51,[1]NUTS_Europa!$A$2:$C$81,2,FALSE)</f>
        <v>PT18</v>
      </c>
      <c r="E51" s="15">
        <f>VLOOKUP(G51,[1]NUTS_Europa!$A$2:$C$81,3,FALSE)</f>
        <v>61</v>
      </c>
      <c r="F51" s="15">
        <v>43</v>
      </c>
      <c r="G51" s="15">
        <v>80</v>
      </c>
      <c r="H51" s="15">
        <v>12356232.919851772</v>
      </c>
      <c r="I51" s="15">
        <v>927522.82687151106</v>
      </c>
      <c r="J51" s="15">
        <v>117768.50930000001</v>
      </c>
      <c r="K51" s="15">
        <v>79.627647058823527</v>
      </c>
      <c r="L51" s="15">
        <v>7.6271495529526305</v>
      </c>
      <c r="M51" s="15">
        <v>31.855913739157689</v>
      </c>
      <c r="N51" s="15">
        <v>18537.263482020709</v>
      </c>
    </row>
    <row r="52" spans="2:14" s="15" customFormat="1" x14ac:dyDescent="0.25">
      <c r="B52" s="15" t="str">
        <f>VLOOKUP(F52,[1]NUTS_Europa!$A$2:$C$81,2,FALSE)</f>
        <v>DE50</v>
      </c>
      <c r="C52" s="15">
        <f>VLOOKUP(F52,[1]NUTS_Europa!$A$2:$C$81,3,FALSE)</f>
        <v>1069</v>
      </c>
      <c r="D52" s="15" t="str">
        <f>VLOOKUP(G52,[1]NUTS_Europa!$A$2:$C$81,2,FALSE)</f>
        <v>ES12</v>
      </c>
      <c r="E52" s="15">
        <f>VLOOKUP(G52,[1]NUTS_Europa!$A$2:$C$81,3,FALSE)</f>
        <v>163</v>
      </c>
      <c r="F52" s="15">
        <v>44</v>
      </c>
      <c r="G52" s="15">
        <v>52</v>
      </c>
      <c r="H52" s="15">
        <v>1690141.877079868</v>
      </c>
      <c r="I52" s="15">
        <v>966099.16859324987</v>
      </c>
      <c r="J52" s="15">
        <v>120125.8052</v>
      </c>
      <c r="K52" s="15">
        <v>61.65</v>
      </c>
      <c r="L52" s="15">
        <v>10.560250114942292</v>
      </c>
      <c r="M52" s="15">
        <v>6.3143380977560648</v>
      </c>
      <c r="N52" s="15">
        <v>3085.0404359375229</v>
      </c>
    </row>
    <row r="53" spans="2:14" s="15" customFormat="1" x14ac:dyDescent="0.25">
      <c r="B53" s="15" t="str">
        <f>VLOOKUP(F53,[1]NUTS_Europa!$A$2:$C$81,2,FALSE)</f>
        <v>DE50</v>
      </c>
      <c r="C53" s="15">
        <f>VLOOKUP(F53,[1]NUTS_Europa!$A$2:$C$81,3,FALSE)</f>
        <v>1069</v>
      </c>
      <c r="D53" s="15" t="str">
        <f>VLOOKUP(G53,[1]NUTS_Europa!$A$2:$C$81,2,FALSE)</f>
        <v>FRG0</v>
      </c>
      <c r="E53" s="15">
        <f>VLOOKUP(G53,[1]NUTS_Europa!$A$2:$C$81,3,FALSE)</f>
        <v>283</v>
      </c>
      <c r="F53" s="15">
        <v>44</v>
      </c>
      <c r="G53" s="15">
        <v>62</v>
      </c>
      <c r="H53" s="15">
        <v>1056492.520891971</v>
      </c>
      <c r="I53" s="15">
        <v>830844.31040316366</v>
      </c>
      <c r="J53" s="15">
        <v>199058.85829999999</v>
      </c>
      <c r="K53" s="15">
        <v>56.345882352941175</v>
      </c>
      <c r="L53" s="15">
        <v>7.8713390036764643</v>
      </c>
      <c r="M53" s="15">
        <v>4.0796176541212308</v>
      </c>
      <c r="N53" s="15">
        <v>2266.668199218178</v>
      </c>
    </row>
    <row r="54" spans="2:14" s="15" customFormat="1" x14ac:dyDescent="0.25">
      <c r="B54" s="15" t="str">
        <f>VLOOKUP(F54,[1]NUTS_Europa!$A$2:$C$81,2,FALSE)</f>
        <v>DE60</v>
      </c>
      <c r="C54" s="15">
        <f>VLOOKUP(F54,[1]NUTS_Europa!$A$2:$C$81,3,FALSE)</f>
        <v>245</v>
      </c>
      <c r="D54" s="15" t="str">
        <f>VLOOKUP(G54,[1]NUTS_Europa!$A$2:$C$81,2,FALSE)</f>
        <v>ES61</v>
      </c>
      <c r="E54" s="15">
        <f>VLOOKUP(G54,[1]NUTS_Europa!$A$2:$C$81,3,FALSE)</f>
        <v>297</v>
      </c>
      <c r="F54" s="15">
        <v>45</v>
      </c>
      <c r="G54" s="15">
        <v>57</v>
      </c>
      <c r="H54" s="15">
        <v>2005787.9917379566</v>
      </c>
      <c r="I54" s="15">
        <v>8139944.9547850192</v>
      </c>
      <c r="J54" s="15">
        <v>159445.52859999999</v>
      </c>
      <c r="K54" s="15">
        <v>91.919411764705885</v>
      </c>
      <c r="L54" s="15">
        <v>8.9667401011323022</v>
      </c>
      <c r="M54" s="15">
        <v>1.8459764597590427</v>
      </c>
      <c r="N54" s="15">
        <v>901.90166158021395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ES62</v>
      </c>
      <c r="E55" s="15">
        <f>VLOOKUP(G55,[1]NUTS_Europa!$A$2:$C$81,3,FALSE)</f>
        <v>462</v>
      </c>
      <c r="F55" s="15">
        <v>45</v>
      </c>
      <c r="G55" s="15">
        <v>58</v>
      </c>
      <c r="H55" s="15">
        <v>2398710.4406406227</v>
      </c>
      <c r="I55" s="15">
        <v>7323441.9287070977</v>
      </c>
      <c r="J55" s="15">
        <v>114346.8514</v>
      </c>
      <c r="K55" s="15">
        <v>100.59058823529412</v>
      </c>
      <c r="L55" s="15">
        <v>7.8115734003722421</v>
      </c>
      <c r="M55" s="15">
        <v>1.9958773144997102</v>
      </c>
      <c r="N55" s="15">
        <v>975.13977317593265</v>
      </c>
    </row>
    <row r="56" spans="2:14" s="15" customFormat="1" x14ac:dyDescent="0.25">
      <c r="B56" s="15" t="str">
        <f>VLOOKUP(F56,[1]NUTS_Europa!$A$2:$C$81,2,FALSE)</f>
        <v>DE80</v>
      </c>
      <c r="C56" s="15">
        <f>VLOOKUP(F56,[1]NUTS_Europa!$A$2:$C$81,3,FALSE)</f>
        <v>245</v>
      </c>
      <c r="D56" s="15" t="str">
        <f>VLOOKUP(G56,[1]NUTS_Europa!$A$2:$C$81,2,FALSE)</f>
        <v>ES11</v>
      </c>
      <c r="E56" s="15">
        <f>VLOOKUP(G56,[1]NUTS_Europa!$A$2:$C$81,3,FALSE)</f>
        <v>285</v>
      </c>
      <c r="F56" s="15">
        <v>46</v>
      </c>
      <c r="G56" s="15">
        <v>51</v>
      </c>
      <c r="H56" s="15">
        <v>37151.401447667464</v>
      </c>
      <c r="I56" s="15">
        <v>7616655.5362737998</v>
      </c>
      <c r="J56" s="15">
        <v>127001.217</v>
      </c>
      <c r="K56" s="15">
        <v>59.172941176470594</v>
      </c>
      <c r="L56" s="15">
        <v>8.5404153232857549</v>
      </c>
      <c r="M56" s="15">
        <v>3.1948865603431971E-2</v>
      </c>
      <c r="N56" s="15">
        <v>15.609481269928793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ES13</v>
      </c>
      <c r="E57" s="15">
        <f>VLOOKUP(G57,[1]NUTS_Europa!$A$2:$C$81,3,FALSE)</f>
        <v>285</v>
      </c>
      <c r="F57" s="15">
        <v>46</v>
      </c>
      <c r="G57" s="15">
        <v>53</v>
      </c>
      <c r="H57" s="15">
        <v>43894.33833820749</v>
      </c>
      <c r="I57" s="15">
        <v>7616655.5362737998</v>
      </c>
      <c r="J57" s="15">
        <v>117768.50930000001</v>
      </c>
      <c r="K57" s="15">
        <v>59.172941176470594</v>
      </c>
      <c r="L57" s="15">
        <v>8.5404153232857549</v>
      </c>
      <c r="M57" s="15">
        <v>3.1948865603431971E-2</v>
      </c>
      <c r="N57" s="15">
        <v>15.609481269928793</v>
      </c>
    </row>
    <row r="58" spans="2:14" s="15" customFormat="1" x14ac:dyDescent="0.25">
      <c r="B58" s="15" t="str">
        <f>VLOOKUP(F58,[1]NUTS_Europa!$A$2:$C$81,2,FALSE)</f>
        <v>DE93</v>
      </c>
      <c r="C58" s="15">
        <f>VLOOKUP(F58,[1]NUTS_Europa!$A$2:$C$81,3,FALSE)</f>
        <v>245</v>
      </c>
      <c r="D58" s="15" t="str">
        <f>VLOOKUP(G58,[1]NUTS_Europa!$A$2:$C$81,2,FALSE)</f>
        <v>FRI1</v>
      </c>
      <c r="E58" s="15">
        <f>VLOOKUP(G58,[1]NUTS_Europa!$A$2:$C$81,3,FALSE)</f>
        <v>275</v>
      </c>
      <c r="F58" s="15">
        <v>47</v>
      </c>
      <c r="G58" s="15">
        <v>64</v>
      </c>
      <c r="H58" s="15">
        <v>543603.49657123338</v>
      </c>
      <c r="I58" s="15">
        <v>10568000.597718118</v>
      </c>
      <c r="J58" s="15">
        <v>154854.3009</v>
      </c>
      <c r="K58" s="15">
        <v>70</v>
      </c>
      <c r="L58" s="15">
        <v>12.172799968531645</v>
      </c>
      <c r="M58" s="15">
        <v>0.49009628875420763</v>
      </c>
      <c r="N58" s="15">
        <v>207.51341725223611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FRI2</v>
      </c>
      <c r="E59" s="15">
        <f>VLOOKUP(G59,[1]NUTS_Europa!$A$2:$C$81,3,FALSE)</f>
        <v>275</v>
      </c>
      <c r="F59" s="15">
        <v>47</v>
      </c>
      <c r="G59" s="15">
        <v>69</v>
      </c>
      <c r="H59" s="15">
        <v>507638.1011467448</v>
      </c>
      <c r="I59" s="15">
        <v>10568000.597718118</v>
      </c>
      <c r="J59" s="15">
        <v>114346.8514</v>
      </c>
      <c r="K59" s="15">
        <v>70</v>
      </c>
      <c r="L59" s="15">
        <v>12.172799968531645</v>
      </c>
      <c r="M59" s="15">
        <v>0.49009628875420763</v>
      </c>
      <c r="N59" s="15">
        <v>207.51341725223611</v>
      </c>
    </row>
    <row r="60" spans="2:14" s="15" customFormat="1" x14ac:dyDescent="0.25">
      <c r="B60" s="15" t="str">
        <f>VLOOKUP(F60,[1]NUTS_Europa!$A$2:$C$81,2,FALSE)</f>
        <v>DE94</v>
      </c>
      <c r="C60" s="15">
        <f>VLOOKUP(F60,[1]NUTS_Europa!$A$2:$C$81,3,FALSE)</f>
        <v>1069</v>
      </c>
      <c r="D60" s="15" t="str">
        <f>VLOOKUP(G60,[1]NUTS_Europa!$A$2:$C$81,2,FALSE)</f>
        <v>FRE1</v>
      </c>
      <c r="E60" s="15">
        <f>VLOOKUP(G60,[1]NUTS_Europa!$A$2:$C$81,3,FALSE)</f>
        <v>235</v>
      </c>
      <c r="F60" s="15">
        <v>48</v>
      </c>
      <c r="G60" s="15">
        <v>61</v>
      </c>
      <c r="H60" s="15">
        <v>651501.31884002802</v>
      </c>
      <c r="I60" s="15">
        <v>630392.19343292108</v>
      </c>
      <c r="J60" s="15">
        <v>507158.32770000002</v>
      </c>
      <c r="K60" s="15">
        <v>23.98</v>
      </c>
      <c r="L60" s="15">
        <v>9.9881641270248434</v>
      </c>
      <c r="M60" s="15">
        <v>3.0641778193753515</v>
      </c>
      <c r="N60" s="15">
        <v>1766.2818862468553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FRF2</v>
      </c>
      <c r="E61" s="15">
        <f>VLOOKUP(G61,[1]NUTS_Europa!$A$2:$C$81,3,FALSE)</f>
        <v>235</v>
      </c>
      <c r="F61" s="15">
        <v>48</v>
      </c>
      <c r="G61" s="15">
        <v>67</v>
      </c>
      <c r="H61" s="15">
        <v>1227572.7430139307</v>
      </c>
      <c r="I61" s="15">
        <v>630392.19343292108</v>
      </c>
      <c r="J61" s="15">
        <v>126450.71709999999</v>
      </c>
      <c r="K61" s="15">
        <v>23.98</v>
      </c>
      <c r="L61" s="15">
        <v>9.9881641270248434</v>
      </c>
      <c r="M61" s="15">
        <v>3.0641778193753515</v>
      </c>
      <c r="N61" s="15">
        <v>1766.2818862468553</v>
      </c>
    </row>
    <row r="62" spans="2:14" s="15" customFormat="1" x14ac:dyDescent="0.25">
      <c r="B62" s="15" t="str">
        <f>VLOOKUP(F62,[1]NUTS_Europa!$A$2:$C$81,2,FALSE)</f>
        <v>DEA1</v>
      </c>
      <c r="C62" s="15">
        <f>VLOOKUP(F62,[1]NUTS_Europa!$A$2:$C$81,3,FALSE)</f>
        <v>245</v>
      </c>
      <c r="D62" s="15" t="str">
        <f>VLOOKUP(G62,[1]NUTS_Europa!$A$2:$C$81,2,FALSE)</f>
        <v>ES11</v>
      </c>
      <c r="E62" s="15">
        <f>VLOOKUP(G62,[1]NUTS_Europa!$A$2:$C$81,3,FALSE)</f>
        <v>285</v>
      </c>
      <c r="F62" s="15">
        <v>49</v>
      </c>
      <c r="G62" s="15">
        <v>51</v>
      </c>
      <c r="H62" s="15">
        <v>35942.181762129891</v>
      </c>
      <c r="I62" s="15">
        <v>7616655.5362737998</v>
      </c>
      <c r="J62" s="15">
        <v>176841.96369999999</v>
      </c>
      <c r="K62" s="15">
        <v>59.172941176470594</v>
      </c>
      <c r="L62" s="15">
        <v>8.5404153232857549</v>
      </c>
      <c r="M62" s="15">
        <v>3.1948865603431971E-2</v>
      </c>
      <c r="N62" s="15">
        <v>15.609481269928793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ES13</v>
      </c>
      <c r="E63" s="15">
        <f>VLOOKUP(G63,[1]NUTS_Europa!$A$2:$C$81,3,FALSE)</f>
        <v>285</v>
      </c>
      <c r="F63" s="15">
        <v>49</v>
      </c>
      <c r="G63" s="15">
        <v>53</v>
      </c>
      <c r="H63" s="15">
        <v>42685.118652669917</v>
      </c>
      <c r="I63" s="15">
        <v>7616655.5362737998</v>
      </c>
      <c r="J63" s="15">
        <v>199058.85829999999</v>
      </c>
      <c r="K63" s="15">
        <v>59.172941176470594</v>
      </c>
      <c r="L63" s="15">
        <v>8.5404153232857549</v>
      </c>
      <c r="M63" s="15">
        <v>3.1948865603431971E-2</v>
      </c>
      <c r="N63" s="15">
        <v>15.609481269928793</v>
      </c>
    </row>
    <row r="64" spans="2:14" s="15" customFormat="1" x14ac:dyDescent="0.25">
      <c r="B64" s="15" t="str">
        <f>VLOOKUP(F64,[1]NUTS_Europa!$A$2:$C$81,2,FALSE)</f>
        <v>DEF0</v>
      </c>
      <c r="C64" s="15">
        <f>VLOOKUP(F64,[1]NUTS_Europa!$A$2:$C$81,3,FALSE)</f>
        <v>245</v>
      </c>
      <c r="D64" s="15" t="str">
        <f>VLOOKUP(G64,[1]NUTS_Europa!$A$2:$C$81,2,FALSE)</f>
        <v>ES62</v>
      </c>
      <c r="E64" s="15">
        <f>VLOOKUP(G64,[1]NUTS_Europa!$A$2:$C$81,3,FALSE)</f>
        <v>462</v>
      </c>
      <c r="F64" s="15">
        <v>50</v>
      </c>
      <c r="G64" s="15">
        <v>58</v>
      </c>
      <c r="H64" s="15">
        <v>2348776.4582756022</v>
      </c>
      <c r="I64" s="15">
        <v>7323441.9287070977</v>
      </c>
      <c r="J64" s="15">
        <v>117923.68180000001</v>
      </c>
      <c r="K64" s="15">
        <v>100.59058823529412</v>
      </c>
      <c r="L64" s="15">
        <v>7.8115734003722421</v>
      </c>
      <c r="M64" s="15">
        <v>1.9958773144997102</v>
      </c>
      <c r="N64" s="15">
        <v>975.13977317593265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PT11</v>
      </c>
      <c r="E65" s="15">
        <f>VLOOKUP(G65,[1]NUTS_Europa!$A$2:$C$81,3,FALSE)</f>
        <v>288</v>
      </c>
      <c r="F65" s="15">
        <v>50</v>
      </c>
      <c r="G65" s="15">
        <v>76</v>
      </c>
      <c r="H65" s="15">
        <v>2084705.6190247401</v>
      </c>
      <c r="I65" s="15">
        <v>9239793.8293986134</v>
      </c>
      <c r="J65" s="15">
        <v>114203.5226</v>
      </c>
      <c r="K65" s="15">
        <v>65.335294117647067</v>
      </c>
      <c r="L65" s="15">
        <v>10.375723293036501</v>
      </c>
      <c r="M65" s="15">
        <v>1.9658765253323622</v>
      </c>
      <c r="N65" s="15">
        <v>960.48207726886733</v>
      </c>
    </row>
    <row r="66" spans="2:14" s="15" customFormat="1" x14ac:dyDescent="0.25">
      <c r="B66" s="15" t="str">
        <f>VLOOKUP(F66,[1]NUTS_Europa!$A$2:$C$81,2,FALSE)</f>
        <v>ES21</v>
      </c>
      <c r="C66" s="15">
        <f>VLOOKUP(F66,[1]NUTS_Europa!$A$2:$C$81,3,FALSE)</f>
        <v>1063</v>
      </c>
      <c r="D66" s="15" t="str">
        <f>VLOOKUP(G66,[1]NUTS_Europa!$A$2:$C$81,2,FALSE)</f>
        <v>FRD2</v>
      </c>
      <c r="E66" s="15">
        <f>VLOOKUP(G66,[1]NUTS_Europa!$A$2:$C$81,3,FALSE)</f>
        <v>271</v>
      </c>
      <c r="F66" s="15">
        <v>54</v>
      </c>
      <c r="G66" s="15">
        <v>60</v>
      </c>
      <c r="H66" s="15">
        <v>298900.03790558188</v>
      </c>
      <c r="I66" s="15">
        <v>9554863.0949830897</v>
      </c>
      <c r="J66" s="15">
        <v>159445.52859999999</v>
      </c>
      <c r="K66" s="15">
        <v>98.17647058823529</v>
      </c>
      <c r="L66" s="15">
        <v>11.864568053951338</v>
      </c>
      <c r="M66" s="15">
        <v>0.71130630311451093</v>
      </c>
      <c r="N66" s="15">
        <v>347.52790767179999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FRI1</v>
      </c>
      <c r="E67" s="15">
        <f>VLOOKUP(G67,[1]NUTS_Europa!$A$2:$C$81,3,FALSE)</f>
        <v>275</v>
      </c>
      <c r="F67" s="15">
        <v>54</v>
      </c>
      <c r="G67" s="15">
        <v>64</v>
      </c>
      <c r="H67" s="15">
        <v>269500.82607550116</v>
      </c>
      <c r="I67" s="15">
        <v>9461504.5545207039</v>
      </c>
      <c r="J67" s="15">
        <v>137713.6226</v>
      </c>
      <c r="K67" s="15">
        <v>93.294117647058826</v>
      </c>
      <c r="L67" s="15">
        <v>10.145202422605632</v>
      </c>
      <c r="M67" s="15">
        <v>0.42473021134102279</v>
      </c>
      <c r="N67" s="15">
        <v>207.51341725223611</v>
      </c>
    </row>
    <row r="68" spans="2:14" s="15" customFormat="1" x14ac:dyDescent="0.25">
      <c r="B68" s="15" t="str">
        <f>VLOOKUP(F68,[1]NUTS_Europa!$A$2:$C$81,2,FALSE)</f>
        <v>ES51</v>
      </c>
      <c r="C68" s="15">
        <f>VLOOKUP(F68,[1]NUTS_Europa!$A$2:$C$81,3,FALSE)</f>
        <v>1064</v>
      </c>
      <c r="D68" s="15" t="str">
        <f>VLOOKUP(G68,[1]NUTS_Europa!$A$2:$C$81,2,FALSE)</f>
        <v>FRH0</v>
      </c>
      <c r="E68" s="15">
        <f>VLOOKUP(G68,[1]NUTS_Europa!$A$2:$C$81,3,FALSE)</f>
        <v>282</v>
      </c>
      <c r="F68" s="15">
        <v>55</v>
      </c>
      <c r="G68" s="15">
        <v>63</v>
      </c>
      <c r="H68" s="15">
        <v>573162.703660678</v>
      </c>
      <c r="I68" s="15">
        <v>983233.39788946218</v>
      </c>
      <c r="J68" s="15">
        <v>127001.217</v>
      </c>
      <c r="K68" s="15">
        <v>73.942294117647066</v>
      </c>
      <c r="L68" s="15">
        <v>12.982640961515756</v>
      </c>
      <c r="M68" s="15">
        <v>1.6712178171564884</v>
      </c>
      <c r="N68" s="15">
        <v>816.51860628420002</v>
      </c>
    </row>
    <row r="69" spans="2:14" s="15" customFormat="1" x14ac:dyDescent="0.25">
      <c r="B69" s="15" t="str">
        <f>VLOOKUP(F69,[1]NUTS_Europa!$A$2:$C$81,2,FALSE)</f>
        <v>ES51</v>
      </c>
      <c r="C69" s="15">
        <f>VLOOKUP(F69,[1]NUTS_Europa!$A$2:$C$81,3,FALSE)</f>
        <v>1064</v>
      </c>
      <c r="D69" s="15" t="str">
        <f>VLOOKUP(G69,[1]NUTS_Europa!$A$2:$C$81,2,FALSE)</f>
        <v>FRI3</v>
      </c>
      <c r="E69" s="15">
        <f>VLOOKUP(G69,[1]NUTS_Europa!$A$2:$C$81,3,FALSE)</f>
        <v>282</v>
      </c>
      <c r="F69" s="15">
        <v>55</v>
      </c>
      <c r="G69" s="15">
        <v>65</v>
      </c>
      <c r="H69" s="15">
        <v>724327.24279789079</v>
      </c>
      <c r="I69" s="15">
        <v>983233.39788946218</v>
      </c>
      <c r="J69" s="15">
        <v>117768.50930000001</v>
      </c>
      <c r="K69" s="15">
        <v>73.942294117647066</v>
      </c>
      <c r="L69" s="15">
        <v>12.982640961515756</v>
      </c>
      <c r="M69" s="15">
        <v>1.6712178171564884</v>
      </c>
      <c r="N69" s="15">
        <v>816.51860628420002</v>
      </c>
    </row>
    <row r="70" spans="2:14" s="15" customFormat="1" x14ac:dyDescent="0.25">
      <c r="B70" s="15" t="str">
        <f>VLOOKUP(F70,[1]NUTS_Europa!$A$2:$C$81,2,FALSE)</f>
        <v>ES52</v>
      </c>
      <c r="C70" s="15">
        <f>VLOOKUP(F70,[1]NUTS_Europa!$A$2:$C$81,3,FALSE)</f>
        <v>1063</v>
      </c>
      <c r="D70" s="15" t="str">
        <f>VLOOKUP(G70,[1]NUTS_Europa!$A$2:$C$81,2,FALSE)</f>
        <v>FRD2</v>
      </c>
      <c r="E70" s="15">
        <f>VLOOKUP(G70,[1]NUTS_Europa!$A$2:$C$81,3,FALSE)</f>
        <v>271</v>
      </c>
      <c r="F70" s="15">
        <v>56</v>
      </c>
      <c r="G70" s="15">
        <v>60</v>
      </c>
      <c r="H70" s="15">
        <v>187561.82706895197</v>
      </c>
      <c r="I70" s="15">
        <v>9554863.0949830897</v>
      </c>
      <c r="J70" s="15">
        <v>145035.59770000001</v>
      </c>
      <c r="K70" s="15">
        <v>98.17647058823529</v>
      </c>
      <c r="L70" s="15">
        <v>11.864568053951338</v>
      </c>
      <c r="M70" s="15">
        <v>0.71130630311451093</v>
      </c>
      <c r="N70" s="15">
        <v>347.52790767179999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FRI3</v>
      </c>
      <c r="E71" s="15">
        <f>VLOOKUP(G71,[1]NUTS_Europa!$A$2:$C$81,3,FALSE)</f>
        <v>282</v>
      </c>
      <c r="F71" s="15">
        <v>56</v>
      </c>
      <c r="G71" s="15">
        <v>65</v>
      </c>
      <c r="H71" s="15">
        <v>735085.12407611473</v>
      </c>
      <c r="I71" s="15">
        <v>9453287.8244264107</v>
      </c>
      <c r="J71" s="15">
        <v>122072.6309</v>
      </c>
      <c r="K71" s="15">
        <v>86.470588235294116</v>
      </c>
      <c r="L71" s="15">
        <v>10.206582897146998</v>
      </c>
      <c r="M71" s="15">
        <v>1.6712178171564884</v>
      </c>
      <c r="N71" s="15">
        <v>816.51860628420002</v>
      </c>
    </row>
    <row r="72" spans="2:14" s="15" customFormat="1" x14ac:dyDescent="0.25">
      <c r="B72" s="15" t="str">
        <f>VLOOKUP(F72,[1]NUTS_Europa!$A$2:$C$81,2,FALSE)</f>
        <v>FRD1</v>
      </c>
      <c r="C72" s="15">
        <f>VLOOKUP(F72,[1]NUTS_Europa!$A$2:$C$81,3,FALSE)</f>
        <v>269</v>
      </c>
      <c r="D72" s="15" t="str">
        <f>VLOOKUP(G72,[1]NUTS_Europa!$A$2:$C$81,2,FALSE)</f>
        <v>FRG0</v>
      </c>
      <c r="E72" s="15">
        <f>VLOOKUP(G72,[1]NUTS_Europa!$A$2:$C$81,3,FALSE)</f>
        <v>283</v>
      </c>
      <c r="F72" s="15">
        <v>59</v>
      </c>
      <c r="G72" s="15">
        <v>62</v>
      </c>
      <c r="H72" s="15">
        <v>1120805.8112021007</v>
      </c>
      <c r="I72" s="15">
        <v>798863.57260992436</v>
      </c>
      <c r="J72" s="15">
        <v>159445.52859999999</v>
      </c>
      <c r="K72" s="15">
        <v>27.235294117647058</v>
      </c>
      <c r="L72" s="15">
        <v>12.087324667123852</v>
      </c>
      <c r="M72" s="15">
        <v>4.7936110476183122</v>
      </c>
      <c r="N72" s="15">
        <v>2266.668199218178</v>
      </c>
    </row>
    <row r="73" spans="2:14" s="15" customFormat="1" x14ac:dyDescent="0.25">
      <c r="B73" s="15" t="str">
        <f>VLOOKUP(F73,[1]NUTS_Europa!$A$2:$C$81,2,FALSE)</f>
        <v>FRD1</v>
      </c>
      <c r="C73" s="15">
        <f>VLOOKUP(F73,[1]NUTS_Europa!$A$2:$C$81,3,FALSE)</f>
        <v>269</v>
      </c>
      <c r="D73" s="15" t="str">
        <f>VLOOKUP(G73,[1]NUTS_Europa!$A$2:$C$81,2,FALSE)</f>
        <v>FRJ2</v>
      </c>
      <c r="E73" s="15">
        <f>VLOOKUP(G73,[1]NUTS_Europa!$A$2:$C$81,3,FALSE)</f>
        <v>163</v>
      </c>
      <c r="F73" s="15">
        <v>59</v>
      </c>
      <c r="G73" s="15">
        <v>68</v>
      </c>
      <c r="H73" s="15">
        <v>2802237.6333883926</v>
      </c>
      <c r="I73" s="15">
        <v>955402.09503773786</v>
      </c>
      <c r="J73" s="15">
        <v>145277.79319999999</v>
      </c>
      <c r="K73" s="15">
        <v>35.764117647058825</v>
      </c>
      <c r="L73" s="15">
        <v>14.776235778389681</v>
      </c>
      <c r="M73" s="15">
        <v>7.2861161862696395</v>
      </c>
      <c r="N73" s="15">
        <v>3085.0404359375229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FRJ2</v>
      </c>
      <c r="E74" s="15">
        <f>VLOOKUP(G74,[1]NUTS_Europa!$A$2:$C$81,3,FALSE)</f>
        <v>163</v>
      </c>
      <c r="F74" s="15">
        <v>66</v>
      </c>
      <c r="G74" s="15">
        <v>68</v>
      </c>
      <c r="H74" s="15">
        <v>3696074.944110665</v>
      </c>
      <c r="I74" s="15">
        <v>1011629.3307741934</v>
      </c>
      <c r="J74" s="15">
        <v>163171.4883</v>
      </c>
      <c r="K74" s="15">
        <v>73.294117647058826</v>
      </c>
      <c r="L74" s="15">
        <v>12.044143675917832</v>
      </c>
      <c r="M74" s="15">
        <v>6.3143380977560648</v>
      </c>
      <c r="N74" s="15">
        <v>3085.0404359375229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FRI2</v>
      </c>
      <c r="E75" s="15">
        <f>VLOOKUP(G75,[1]NUTS_Europa!$A$2:$C$81,3,FALSE)</f>
        <v>275</v>
      </c>
      <c r="F75" s="15">
        <v>66</v>
      </c>
      <c r="G75" s="15">
        <v>69</v>
      </c>
      <c r="H75" s="15">
        <v>163774.95944256906</v>
      </c>
      <c r="I75" s="15">
        <v>1155814.8323411618</v>
      </c>
      <c r="J75" s="15">
        <v>199058.85829999999</v>
      </c>
      <c r="K75" s="15">
        <v>104.70588235294117</v>
      </c>
      <c r="L75" s="15">
        <v>12.921260486974392</v>
      </c>
      <c r="M75" s="15">
        <v>0.42473021134102279</v>
      </c>
      <c r="N75" s="15">
        <v>207.51341725223611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PT11</v>
      </c>
      <c r="E76" s="15">
        <f>VLOOKUP(G76,[1]NUTS_Europa!$A$2:$C$81,3,FALSE)</f>
        <v>288</v>
      </c>
      <c r="F76" s="15">
        <v>71</v>
      </c>
      <c r="G76" s="15">
        <v>76</v>
      </c>
      <c r="H76" s="15">
        <v>675550.90721595474</v>
      </c>
      <c r="I76" s="15">
        <v>1193138.7999500944</v>
      </c>
      <c r="J76" s="15">
        <v>142841.86170000001</v>
      </c>
      <c r="K76" s="15">
        <v>53.518823529411769</v>
      </c>
      <c r="L76" s="15">
        <v>12.535398739216319</v>
      </c>
      <c r="M76" s="15">
        <v>1.9658765253323622</v>
      </c>
      <c r="N76" s="15">
        <v>960.48207726886733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PT16</v>
      </c>
      <c r="E77" s="15">
        <f>VLOOKUP(G77,[1]NUTS_Europa!$A$2:$C$81,3,FALSE)</f>
        <v>294</v>
      </c>
      <c r="F77" s="15">
        <v>71</v>
      </c>
      <c r="G77" s="15">
        <v>78</v>
      </c>
      <c r="H77" s="15">
        <v>2585482.923611742</v>
      </c>
      <c r="I77" s="15">
        <v>1167516.868068856</v>
      </c>
      <c r="J77" s="15">
        <v>135416.16140000001</v>
      </c>
      <c r="K77" s="15">
        <v>65.747647058823532</v>
      </c>
      <c r="L77" s="15">
        <v>11.428562396656343</v>
      </c>
      <c r="M77" s="15">
        <v>6.7464164290035269</v>
      </c>
      <c r="N77" s="15">
        <v>3296.1439756520863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828255.12601550075</v>
      </c>
      <c r="J78" s="15">
        <v>120125.8052</v>
      </c>
      <c r="K78" s="15">
        <v>10.528823529411765</v>
      </c>
      <c r="L78" s="15">
        <v>10.286822345493437</v>
      </c>
      <c r="M78" s="15">
        <v>10.847278807790037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828255.12601550075</v>
      </c>
      <c r="J79" s="15">
        <v>159445.52859999999</v>
      </c>
      <c r="K79" s="15">
        <v>10.528823529411765</v>
      </c>
      <c r="L79" s="15">
        <v>10.286822345493437</v>
      </c>
      <c r="M79" s="15">
        <v>10.847278807790037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695096.43727836607</v>
      </c>
      <c r="J80" s="15">
        <v>145277.79319999999</v>
      </c>
      <c r="K80" s="15">
        <v>7.3529411764705879</v>
      </c>
      <c r="L80" s="15">
        <v>8.6246574124503965</v>
      </c>
      <c r="M80" s="15">
        <v>9.6790427234044145</v>
      </c>
      <c r="N80" s="15">
        <v>5603.586288415795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2580653.3216055431</v>
      </c>
      <c r="I81" s="15">
        <v>695096.43727836607</v>
      </c>
      <c r="J81" s="15">
        <v>176841.96369999999</v>
      </c>
      <c r="K81" s="15">
        <v>7.3529411764705879</v>
      </c>
      <c r="L81" s="15">
        <v>8.6246574124503965</v>
      </c>
      <c r="M81" s="15">
        <v>9.6790427234044145</v>
      </c>
      <c r="N81" s="15">
        <v>5603.586288415795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2753903.0347061749</v>
      </c>
      <c r="I82" s="15">
        <v>536753.03058811394</v>
      </c>
      <c r="J82" s="15">
        <v>127001.217</v>
      </c>
      <c r="K82" s="15">
        <v>18.099999999999998</v>
      </c>
      <c r="L82" s="15">
        <v>5.8172365737809661</v>
      </c>
      <c r="M82" s="15">
        <v>5.313262296597502</v>
      </c>
      <c r="N82" s="15">
        <v>3296.1439756520863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766553.72438487597</v>
      </c>
      <c r="I83" s="15">
        <v>361643.5465303004</v>
      </c>
      <c r="J83" s="15">
        <v>113696.3812</v>
      </c>
      <c r="K83" s="15">
        <v>4.4117647058823533</v>
      </c>
      <c r="L83" s="15">
        <v>5.5150897244367432</v>
      </c>
      <c r="M83" s="15">
        <v>1.4538321533011211</v>
      </c>
      <c r="N83" s="15">
        <v>901.90166158021395</v>
      </c>
    </row>
    <row r="84" spans="2:29" s="15" customFormat="1" x14ac:dyDescent="0.25">
      <c r="N84" s="15">
        <f>SUM(N4:N83)</f>
        <v>249410.68943954786</v>
      </c>
    </row>
    <row r="85" spans="2:29" s="15" customFormat="1" x14ac:dyDescent="0.25">
      <c r="B85" s="15" t="s">
        <v>159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173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'30 buques 12,8 kn 7500 charter'!P127</f>
        <v>Tiempo C/D</v>
      </c>
      <c r="Q86" s="15" t="str">
        <f>'30 buques 12,8 kn 7500 charter'!Q127</f>
        <v>Tiempo total</v>
      </c>
      <c r="R86" s="15" t="str">
        <f>'30 buques 12,8 kn 7500 charter'!R127</f>
        <v>TEUs/buque</v>
      </c>
      <c r="S86" s="15" t="str">
        <f>'30 buques 12,8 kn 7500 charter'!S127</f>
        <v>Coste variable</v>
      </c>
      <c r="T86" s="15" t="str">
        <f>'30 buques 12,8 kn 7500 charter'!T127</f>
        <v>Coste fijo</v>
      </c>
      <c r="U86" s="15" t="str">
        <f>'30 buques 12,8 kn 7500 charter'!U127</f>
        <v>Coste Total</v>
      </c>
      <c r="V86" s="15" t="str">
        <f>'30 buques 12,8 kn 7500 charter'!V127</f>
        <v>Nodo inicial</v>
      </c>
      <c r="W86" s="15" t="str">
        <f>'30 buques 12,8 kn 7500 charter'!W127</f>
        <v>Puerto O</v>
      </c>
      <c r="X86" s="15" t="str">
        <f>'30 buques 12,8 kn 7500 charter'!X127</f>
        <v>Nodo final</v>
      </c>
      <c r="Y86" s="15" t="str">
        <f>'30 buques 12,8 kn 7500 charter'!Y127</f>
        <v>Puerto D</v>
      </c>
    </row>
    <row r="87" spans="2:29" s="15" customFormat="1" x14ac:dyDescent="0.25">
      <c r="B87" s="15" t="str">
        <f>VLOOKUP(F87,[1]NUTS_Europa!$A$2:$C$81,2,FALSE)</f>
        <v>ES61</v>
      </c>
      <c r="C87" s="15">
        <f>VLOOKUP(F87,[1]NUTS_Europa!$A$2:$C$81,3,FALSE)</f>
        <v>61</v>
      </c>
      <c r="D87" s="15" t="str">
        <f>VLOOKUP(G87,[1]NUTS_Europa!$A$2:$C$81,2,FALSE)</f>
        <v>FRG0</v>
      </c>
      <c r="E87" s="15">
        <f>VLOOKUP(G87,[1]NUTS_Europa!$A$2:$C$81,3,FALSE)</f>
        <v>282</v>
      </c>
      <c r="F87" s="15">
        <v>17</v>
      </c>
      <c r="G87" s="15">
        <v>22</v>
      </c>
      <c r="H87" s="15">
        <v>531110.39519082115</v>
      </c>
      <c r="I87" s="15">
        <v>839621.38653658493</v>
      </c>
      <c r="J87" s="15">
        <f>I87/30</f>
        <v>27987.379551219499</v>
      </c>
      <c r="K87" s="15">
        <v>115262.5922</v>
      </c>
      <c r="L87" s="15">
        <v>61.872705882352939</v>
      </c>
      <c r="M87" s="15">
        <v>8.7825300663774524</v>
      </c>
      <c r="N87" s="15">
        <v>1.5733986302852103</v>
      </c>
      <c r="O87" s="17">
        <v>816.51860628420002</v>
      </c>
      <c r="P87" s="15">
        <f>N87*(R87/O87)</f>
        <v>1.3931920239675002</v>
      </c>
      <c r="Q87" s="15">
        <f>P87+M87+L87</f>
        <v>72.048427972697894</v>
      </c>
      <c r="R87" s="15">
        <v>723</v>
      </c>
      <c r="S87" s="15">
        <f>H87*(R87/O87)</f>
        <v>470280.54568215186</v>
      </c>
      <c r="T87" s="15">
        <f>2*J87</f>
        <v>55974.759102438999</v>
      </c>
      <c r="U87" s="15">
        <f>T87+S87</f>
        <v>526255.30478459084</v>
      </c>
      <c r="V87" s="15" t="str">
        <f>VLOOKUP(B87,NUTS_Europa!$B$2:$F$41,5,FALSE)</f>
        <v>Andalucía</v>
      </c>
      <c r="W87" s="15" t="str">
        <f>VLOOKUP(C87,Puertos!$N$3:$O$27,2,FALSE)</f>
        <v>Algeciras</v>
      </c>
      <c r="X87" s="15" t="str">
        <f>VLOOKUP(D87,NUTS_Europa!$B$2:$F$41,5,FALSE)</f>
        <v>Pays de la Loire</v>
      </c>
      <c r="Y87" s="15" t="str">
        <f>VLOOKUP(E87,Puertos!$N$3:$O$27,2,FALSE)</f>
        <v>Saint Nazaire</v>
      </c>
      <c r="Z87" s="15">
        <f>Q87/24</f>
        <v>3.0020178321957456</v>
      </c>
      <c r="AA87" s="15">
        <f>SUM(Q87:Q90)</f>
        <v>321.3974140842821</v>
      </c>
      <c r="AB87" s="15">
        <f>AA87/24</f>
        <v>13.39155892017842</v>
      </c>
      <c r="AC87" s="15">
        <f>AB87/7</f>
        <v>1.9130798457397744</v>
      </c>
    </row>
    <row r="88" spans="2:29" s="15" customFormat="1" x14ac:dyDescent="0.25">
      <c r="B88" s="15" t="str">
        <f>VLOOKUP(G88,[1]NUTS_Europa!$A$2:$C$81,2,FALSE)</f>
        <v>FRG0</v>
      </c>
      <c r="C88" s="15">
        <f>VLOOKUP(G88,[1]NUTS_Europa!$A$2:$C$81,3,FALSE)</f>
        <v>282</v>
      </c>
      <c r="D88" s="15" t="str">
        <f>VLOOKUP(F88,[1]NUTS_Europa!$A$2:$C$81,2,FALSE)</f>
        <v>ES62</v>
      </c>
      <c r="E88" s="15">
        <f>VLOOKUP(F88,[1]NUTS_Europa!$A$2:$C$81,3,FALSE)</f>
        <v>1064</v>
      </c>
      <c r="F88" s="15">
        <v>18</v>
      </c>
      <c r="G88" s="15">
        <v>22</v>
      </c>
      <c r="H88" s="15">
        <v>508837.36785760877</v>
      </c>
      <c r="I88" s="15">
        <v>983233.39788946218</v>
      </c>
      <c r="J88" s="15">
        <f t="shared" ref="J88:J90" si="1">I88/30</f>
        <v>32774.446596315407</v>
      </c>
      <c r="K88" s="15">
        <v>135416.16140000001</v>
      </c>
      <c r="L88" s="15">
        <v>73.942294117647066</v>
      </c>
      <c r="M88" s="15">
        <v>12.982640961515756</v>
      </c>
      <c r="N88" s="15">
        <v>1.6712178171564884</v>
      </c>
      <c r="O88" s="17">
        <v>816.51860628420002</v>
      </c>
      <c r="P88" s="15">
        <f t="shared" ref="P88:P148" si="2">N88*(R88/O88)</f>
        <v>1.4798076522748336</v>
      </c>
      <c r="Q88" s="15">
        <f t="shared" ref="Q88:Q148" si="3">P88+M88+L88</f>
        <v>88.404742731437651</v>
      </c>
      <c r="R88" s="15">
        <v>723</v>
      </c>
      <c r="S88" s="15">
        <f t="shared" ref="S88:S148" si="4">H88*(R88/O88)</f>
        <v>450558.52264682186</v>
      </c>
      <c r="T88" s="15">
        <f t="shared" ref="T88:T148" si="5">2*J88</f>
        <v>65548.893192630814</v>
      </c>
      <c r="U88" s="15">
        <f t="shared" ref="U88:U148" si="6">T88+S88</f>
        <v>516107.41583945265</v>
      </c>
      <c r="V88" s="15" t="str">
        <f>VLOOKUP(B88,NUTS_Europa!$B$2:$F$41,5,FALSE)</f>
        <v>Pays de la Loire</v>
      </c>
      <c r="W88" s="15" t="str">
        <f>VLOOKUP(C88,Puertos!$N$3:$O$27,2,FALSE)</f>
        <v>Saint Nazaire</v>
      </c>
      <c r="X88" s="15" t="str">
        <f>VLOOKUP(D88,NUTS_Europa!$B$2:$F$41,5,FALSE)</f>
        <v>Región de Murcia</v>
      </c>
      <c r="Y88" s="15" t="str">
        <f>VLOOKUP(E88,Puertos!$N$3:$O$27,2,FALSE)</f>
        <v>Valencia</v>
      </c>
      <c r="Z88" s="15">
        <f t="shared" ref="Z88:Z147" si="7">Q88/24</f>
        <v>3.6835309471432356</v>
      </c>
    </row>
    <row r="89" spans="2:29" s="15" customFormat="1" x14ac:dyDescent="0.25">
      <c r="B89" s="15" t="str">
        <f>VLOOKUP(F89,[1]NUTS_Europa!$A$2:$C$81,2,FALSE)</f>
        <v>ES62</v>
      </c>
      <c r="C89" s="15">
        <f>VLOOKUP(F89,[1]NUTS_Europa!$A$2:$C$81,3,FALSE)</f>
        <v>1064</v>
      </c>
      <c r="D89" s="15" t="str">
        <f>VLOOKUP(G89,[1]NUTS_Europa!$A$2:$C$81,2,FALSE)</f>
        <v>FRH0</v>
      </c>
      <c r="E89" s="15">
        <f>VLOOKUP(G89,[1]NUTS_Europa!$A$2:$C$81,3,FALSE)</f>
        <v>283</v>
      </c>
      <c r="F89" s="15">
        <v>18</v>
      </c>
      <c r="G89" s="15">
        <v>23</v>
      </c>
      <c r="H89" s="15">
        <v>1607732.1880501835</v>
      </c>
      <c r="I89" s="15">
        <v>984088.18888020585</v>
      </c>
      <c r="J89" s="15">
        <f t="shared" si="1"/>
        <v>32802.939629340195</v>
      </c>
      <c r="K89" s="15">
        <v>154854.3009</v>
      </c>
      <c r="L89" s="15">
        <v>83.566235294117647</v>
      </c>
      <c r="M89" s="15">
        <v>9.3552325646520025</v>
      </c>
      <c r="N89" s="15">
        <v>4.0796176541212308</v>
      </c>
      <c r="O89" s="17">
        <v>2266.668199218178</v>
      </c>
      <c r="P89" s="15">
        <f t="shared" si="2"/>
        <v>1.3030769931843336</v>
      </c>
      <c r="Q89" s="15">
        <f t="shared" si="3"/>
        <v>94.224544851953979</v>
      </c>
      <c r="R89" s="15">
        <v>724</v>
      </c>
      <c r="S89" s="15">
        <f t="shared" si="4"/>
        <v>513528.22814994294</v>
      </c>
      <c r="T89" s="15">
        <f t="shared" si="5"/>
        <v>65605.87925868039</v>
      </c>
      <c r="U89" s="15">
        <f t="shared" si="6"/>
        <v>579134.10740862333</v>
      </c>
      <c r="V89" s="15" t="str">
        <f>VLOOKUP(B89,NUTS_Europa!$B$2:$F$41,5,FALSE)</f>
        <v>Región de Murcia</v>
      </c>
      <c r="W89" s="15" t="str">
        <f>VLOOKUP(C89,Puertos!$N$3:$O$27,2,FALSE)</f>
        <v>Valencia</v>
      </c>
      <c r="X89" s="15" t="str">
        <f>VLOOKUP(D89,NUTS_Europa!$B$2:$F$41,5,FALSE)</f>
        <v>Bretagne</v>
      </c>
      <c r="Y89" s="15" t="str">
        <f>VLOOKUP(E89,Puertos!$N$3:$O$27,2,FALSE)</f>
        <v>La Rochelle</v>
      </c>
      <c r="Z89" s="15">
        <f t="shared" si="7"/>
        <v>3.9260227021647491</v>
      </c>
    </row>
    <row r="90" spans="2:29" s="15" customFormat="1" x14ac:dyDescent="0.25">
      <c r="B90" s="15" t="str">
        <f>VLOOKUP(G90,[1]NUTS_Europa!$A$2:$C$81,2,FALSE)</f>
        <v>FRH0</v>
      </c>
      <c r="C90" s="15">
        <f>VLOOKUP(G90,[1]NUTS_Europa!$A$2:$C$81,3,FALSE)</f>
        <v>283</v>
      </c>
      <c r="D90" s="15" t="str">
        <f>VLOOKUP(F90,[1]NUTS_Europa!$A$2:$C$81,2,FALSE)</f>
        <v>ES61</v>
      </c>
      <c r="E90" s="15">
        <f>VLOOKUP(F90,[1]NUTS_Europa!$A$2:$C$81,3,FALSE)</f>
        <v>61</v>
      </c>
      <c r="F90" s="15">
        <v>17</v>
      </c>
      <c r="G90" s="15">
        <v>23</v>
      </c>
      <c r="H90" s="15">
        <v>1669768.4910027354</v>
      </c>
      <c r="I90" s="15">
        <v>765745.54299819702</v>
      </c>
      <c r="J90" s="15">
        <f t="shared" si="1"/>
        <v>25524.851433273234</v>
      </c>
      <c r="K90" s="15">
        <v>191087.21979999999</v>
      </c>
      <c r="L90" s="15">
        <v>60.34823529411765</v>
      </c>
      <c r="M90" s="15">
        <v>5.1551216695136981</v>
      </c>
      <c r="N90" s="15">
        <v>3.808070088091446</v>
      </c>
      <c r="O90" s="17">
        <v>2266.668199218178</v>
      </c>
      <c r="P90" s="15">
        <f t="shared" si="2"/>
        <v>1.2163415645612223</v>
      </c>
      <c r="Q90" s="15">
        <f t="shared" si="3"/>
        <v>66.719698528192566</v>
      </c>
      <c r="R90" s="15">
        <v>724</v>
      </c>
      <c r="S90" s="15">
        <f t="shared" si="4"/>
        <v>533343.33975434082</v>
      </c>
      <c r="T90" s="15">
        <f t="shared" si="5"/>
        <v>51049.702866546468</v>
      </c>
      <c r="U90" s="15">
        <f t="shared" si="6"/>
        <v>584393.04262088728</v>
      </c>
      <c r="V90" s="15" t="str">
        <f>VLOOKUP(B90,NUTS_Europa!$B$2:$F$41,5,FALSE)</f>
        <v>Bretagne</v>
      </c>
      <c r="W90" s="15" t="str">
        <f>VLOOKUP(C90,Puertos!$N$3:$O$27,2,FALSE)</f>
        <v>La Rochelle</v>
      </c>
      <c r="X90" s="15" t="str">
        <f>VLOOKUP(D90,NUTS_Europa!$B$2:$F$41,5,FALSE)</f>
        <v>Andalucía</v>
      </c>
      <c r="Y90" s="15" t="str">
        <f>VLOOKUP(E90,Puertos!$N$3:$O$27,2,FALSE)</f>
        <v>Algeciras</v>
      </c>
      <c r="Z90" s="15">
        <f t="shared" si="7"/>
        <v>2.7799874386746901</v>
      </c>
    </row>
    <row r="91" spans="2:29" s="15" customFormat="1" x14ac:dyDescent="0.25">
      <c r="N91" s="17"/>
    </row>
    <row r="92" spans="2:29" s="15" customFormat="1" x14ac:dyDescent="0.25">
      <c r="B92" s="15" t="s">
        <v>160</v>
      </c>
      <c r="N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">
        <v>173</v>
      </c>
      <c r="K93" s="15" t="str">
        <f>K86</f>
        <v>flow</v>
      </c>
      <c r="L93" s="15" t="str">
        <f>L86</f>
        <v>TiempoNav</v>
      </c>
      <c r="M93" s="15" t="str">
        <f>M86</f>
        <v>TiempoPort</v>
      </c>
      <c r="N93" s="15" t="str">
        <f>N86</f>
        <v>TiempoCD</v>
      </c>
      <c r="O93" s="17" t="str">
        <f>O86</f>
        <v>offer</v>
      </c>
    </row>
    <row r="94" spans="2:29" s="15" customFormat="1" x14ac:dyDescent="0.25">
      <c r="B94" s="15" t="str">
        <f>VLOOKUP(F94,[1]NUTS_Europa!$A$2:$C$81,2,FALSE)</f>
        <v>NL11</v>
      </c>
      <c r="C94" s="15">
        <f>VLOOKUP(F94,[1]NUTS_Europa!$A$2:$C$81,3,FALSE)</f>
        <v>245</v>
      </c>
      <c r="D94" s="15" t="str">
        <f>VLOOKUP(G94,[1]NUTS_Europa!$A$2:$C$81,2,FALSE)</f>
        <v>ES61</v>
      </c>
      <c r="E94" s="15">
        <f>VLOOKUP(G94,[1]NUTS_Europa!$A$2:$C$81,3,FALSE)</f>
        <v>297</v>
      </c>
      <c r="F94" s="15">
        <v>30</v>
      </c>
      <c r="G94" s="15">
        <v>57</v>
      </c>
      <c r="H94" s="15">
        <v>2014077.3699095405</v>
      </c>
      <c r="I94" s="15">
        <v>8139944.9547850192</v>
      </c>
      <c r="K94" s="15">
        <v>141696.47589999999</v>
      </c>
      <c r="L94" s="15">
        <v>91.919411764705885</v>
      </c>
      <c r="M94" s="15">
        <v>8.9667401011323022</v>
      </c>
      <c r="N94" s="15">
        <v>1.8459764597590427</v>
      </c>
      <c r="O94" s="17">
        <v>901.90166158021395</v>
      </c>
      <c r="P94" s="15">
        <f t="shared" si="2"/>
        <v>0</v>
      </c>
      <c r="Q94" s="15">
        <f t="shared" si="3"/>
        <v>100.88615186583819</v>
      </c>
      <c r="S94" s="15">
        <f t="shared" si="4"/>
        <v>0</v>
      </c>
      <c r="T94" s="15">
        <f t="shared" si="5"/>
        <v>0</v>
      </c>
      <c r="U94" s="15">
        <f t="shared" si="6"/>
        <v>0</v>
      </c>
      <c r="V94" s="15" t="str">
        <f>VLOOKUP(B94,NUTS_Europa!$B$2:$F$41,5,FALSE)</f>
        <v>Groningen</v>
      </c>
      <c r="W94" s="15" t="str">
        <f>VLOOKUP(C94,Puertos!$N$3:$O$27,2,FALSE)</f>
        <v>Bremerhaven</v>
      </c>
      <c r="X94" s="15" t="str">
        <f>VLOOKUP(D94,NUTS_Europa!$B$2:$F$41,5,FALSE)</f>
        <v>Andalucía</v>
      </c>
      <c r="Y94" s="15" t="str">
        <f>VLOOKUP(E94,Puertos!$N$3:$O$27,2,FALSE)</f>
        <v>Cádiz</v>
      </c>
      <c r="Z94" s="15">
        <f t="shared" si="7"/>
        <v>4.2035896610765908</v>
      </c>
    </row>
    <row r="95" spans="2:29" s="15" customFormat="1" x14ac:dyDescent="0.25">
      <c r="B95" s="15" t="s">
        <v>83</v>
      </c>
      <c r="C95" s="15">
        <v>297</v>
      </c>
      <c r="D95" s="15" t="s">
        <v>59</v>
      </c>
      <c r="E95" s="15">
        <v>245</v>
      </c>
      <c r="F95" s="15">
        <v>45</v>
      </c>
      <c r="G95" s="15">
        <v>57</v>
      </c>
      <c r="H95" s="15">
        <v>2005787.9917379566</v>
      </c>
      <c r="I95" s="15">
        <v>8139944.9547850192</v>
      </c>
      <c r="K95" s="15">
        <v>159445.52859999999</v>
      </c>
      <c r="L95" s="15">
        <v>91.919411764705885</v>
      </c>
      <c r="M95" s="15">
        <v>8.9667401011323022</v>
      </c>
      <c r="N95" s="15">
        <v>1.8459764597590427</v>
      </c>
      <c r="O95" s="17">
        <v>901.90166158021395</v>
      </c>
      <c r="P95" s="15">
        <f t="shared" si="2"/>
        <v>0</v>
      </c>
      <c r="Q95" s="15">
        <f t="shared" si="3"/>
        <v>100.88615186583819</v>
      </c>
      <c r="S95" s="15">
        <f t="shared" si="4"/>
        <v>0</v>
      </c>
      <c r="T95" s="15">
        <f t="shared" si="5"/>
        <v>0</v>
      </c>
      <c r="U95" s="15">
        <f t="shared" si="6"/>
        <v>0</v>
      </c>
      <c r="V95" s="15" t="str">
        <f>VLOOKUP(B95,NUTS_Europa!$B$2:$F$41,5,FALSE)</f>
        <v>Andalucía</v>
      </c>
      <c r="W95" s="15" t="str">
        <f>VLOOKUP(C95,Puertos!$N$3:$O$27,2,FALSE)</f>
        <v>Cádiz</v>
      </c>
      <c r="X95" s="15" t="str">
        <f>VLOOKUP(D95,NUTS_Europa!$B$2:$F$41,5,FALSE)</f>
        <v>Hamburg</v>
      </c>
      <c r="Y95" s="15" t="str">
        <f>VLOOKUP(E95,Puertos!$N$3:$O$27,2,FALSE)</f>
        <v>Bremerhaven</v>
      </c>
      <c r="Z95" s="15">
        <f t="shared" si="7"/>
        <v>4.2035896610765908</v>
      </c>
    </row>
    <row r="96" spans="2:29" s="15" customFormat="1" x14ac:dyDescent="0.25">
      <c r="B96" s="15" t="s">
        <v>59</v>
      </c>
      <c r="C96" s="15">
        <v>245</v>
      </c>
      <c r="D96" s="15" t="s">
        <v>85</v>
      </c>
      <c r="E96" s="15">
        <v>462</v>
      </c>
      <c r="F96" s="15">
        <v>45</v>
      </c>
      <c r="G96" s="15">
        <v>58</v>
      </c>
      <c r="H96" s="15">
        <v>2398710.4406406227</v>
      </c>
      <c r="I96" s="15">
        <v>7323441.9287070977</v>
      </c>
      <c r="K96" s="15">
        <v>114346.8514</v>
      </c>
      <c r="L96" s="15">
        <v>100.59058823529412</v>
      </c>
      <c r="M96" s="15">
        <v>7.8115734003722421</v>
      </c>
      <c r="N96" s="15">
        <v>1.9958773144997102</v>
      </c>
      <c r="O96" s="17">
        <v>975.13977317593265</v>
      </c>
      <c r="P96" s="15">
        <f t="shared" si="2"/>
        <v>0</v>
      </c>
      <c r="Q96" s="15">
        <f t="shared" si="3"/>
        <v>108.40216163566636</v>
      </c>
      <c r="S96" s="15">
        <f t="shared" si="4"/>
        <v>0</v>
      </c>
      <c r="T96" s="15">
        <f t="shared" si="5"/>
        <v>0</v>
      </c>
      <c r="U96" s="15">
        <f t="shared" si="6"/>
        <v>0</v>
      </c>
      <c r="V96" s="15" t="str">
        <f>VLOOKUP(B96,NUTS_Europa!$B$2:$F$41,5,FALSE)</f>
        <v>Hamburg</v>
      </c>
      <c r="W96" s="15" t="str">
        <f>VLOOKUP(C96,Puertos!$N$3:$O$27,2,FALSE)</f>
        <v>Bremerhaven</v>
      </c>
      <c r="X96" s="15" t="str">
        <f>VLOOKUP(D96,NUTS_Europa!$B$2:$F$41,5,FALSE)</f>
        <v>Región de Murcia</v>
      </c>
      <c r="Y96" s="15" t="str">
        <f>VLOOKUP(E96,Puertos!$N$3:$O$27,2,FALSE)</f>
        <v>Málaga</v>
      </c>
      <c r="Z96" s="15">
        <f t="shared" si="7"/>
        <v>4.516756734819432</v>
      </c>
    </row>
    <row r="97" spans="2:29" s="15" customFormat="1" x14ac:dyDescent="0.25">
      <c r="B97" s="15" t="s">
        <v>85</v>
      </c>
      <c r="C97" s="15">
        <v>462</v>
      </c>
      <c r="D97" s="15" t="s">
        <v>69</v>
      </c>
      <c r="E97" s="15">
        <v>245</v>
      </c>
      <c r="F97" s="15">
        <v>50</v>
      </c>
      <c r="G97" s="15">
        <v>58</v>
      </c>
      <c r="H97" s="15">
        <v>2348776.4582756022</v>
      </c>
      <c r="I97" s="15">
        <v>7323441.9287070977</v>
      </c>
      <c r="K97" s="15">
        <v>117923.68180000001</v>
      </c>
      <c r="L97" s="15">
        <v>100.59058823529412</v>
      </c>
      <c r="M97" s="15">
        <v>7.8115734003722421</v>
      </c>
      <c r="N97" s="15">
        <v>1.9958773144997102</v>
      </c>
      <c r="O97" s="17">
        <v>975.13977317593265</v>
      </c>
      <c r="P97" s="15">
        <f t="shared" si="2"/>
        <v>0</v>
      </c>
      <c r="Q97" s="15">
        <f t="shared" si="3"/>
        <v>108.40216163566636</v>
      </c>
      <c r="S97" s="15">
        <f t="shared" si="4"/>
        <v>0</v>
      </c>
      <c r="T97" s="15">
        <f t="shared" si="5"/>
        <v>0</v>
      </c>
      <c r="U97" s="15">
        <f t="shared" si="6"/>
        <v>0</v>
      </c>
      <c r="V97" s="15" t="str">
        <f>VLOOKUP(B97,NUTS_Europa!$B$2:$F$41,5,FALSE)</f>
        <v>Región de Murcia</v>
      </c>
      <c r="W97" s="15" t="str">
        <f>VLOOKUP(C97,Puertos!$N$3:$O$27,2,FALSE)</f>
        <v>Málaga</v>
      </c>
      <c r="X97" s="15" t="str">
        <f>VLOOKUP(D97,NUTS_Europa!$B$2:$F$41,5,FALSE)</f>
        <v>Schleswig-Holstein</v>
      </c>
      <c r="Y97" s="15" t="str">
        <f>VLOOKUP(E97,Puertos!$N$3:$O$27,2,FALSE)</f>
        <v>Bremerhaven</v>
      </c>
      <c r="Z97" s="15">
        <f t="shared" si="7"/>
        <v>4.516756734819432</v>
      </c>
    </row>
    <row r="98" spans="2:29" s="15" customFormat="1" x14ac:dyDescent="0.25">
      <c r="B98" s="15" t="s">
        <v>69</v>
      </c>
      <c r="C98" s="15">
        <v>245</v>
      </c>
      <c r="D98" s="15" t="s">
        <v>121</v>
      </c>
      <c r="E98" s="15">
        <v>288</v>
      </c>
      <c r="F98" s="15">
        <v>50</v>
      </c>
      <c r="G98" s="15">
        <v>76</v>
      </c>
      <c r="H98" s="15">
        <v>2084705.6190247401</v>
      </c>
      <c r="I98" s="15">
        <v>9239793.8293986134</v>
      </c>
      <c r="J98" s="15">
        <f>I98/30</f>
        <v>307993.12764662044</v>
      </c>
      <c r="K98" s="15">
        <v>114203.5226</v>
      </c>
      <c r="L98" s="15">
        <v>65.335294117647067</v>
      </c>
      <c r="M98" s="15">
        <v>10.375723293036501</v>
      </c>
      <c r="N98" s="15">
        <v>1.9658765253323622</v>
      </c>
      <c r="O98" s="17">
        <v>960.48207726886733</v>
      </c>
      <c r="P98" s="15">
        <f t="shared" si="2"/>
        <v>1.4818544125131112</v>
      </c>
      <c r="Q98" s="15">
        <f t="shared" si="3"/>
        <v>77.192871823196683</v>
      </c>
      <c r="R98" s="15">
        <v>724</v>
      </c>
      <c r="S98" s="15">
        <f t="shared" si="4"/>
        <v>1571426.3742075081</v>
      </c>
      <c r="T98" s="15">
        <f t="shared" si="5"/>
        <v>615986.25529324089</v>
      </c>
      <c r="U98" s="15">
        <f t="shared" si="6"/>
        <v>2187412.6295007491</v>
      </c>
      <c r="V98" s="15" t="str">
        <f>VLOOKUP(B98,NUTS_Europa!$B$2:$F$41,5,FALSE)</f>
        <v>Schleswig-Holstein</v>
      </c>
      <c r="W98" s="15" t="str">
        <f>VLOOKUP(C98,Puertos!$N$3:$O$27,2,FALSE)</f>
        <v>Bremerhaven</v>
      </c>
      <c r="X98" s="15" t="str">
        <f>VLOOKUP(D98,NUTS_Europa!$B$2:$F$41,5,FALSE)</f>
        <v>Norte</v>
      </c>
      <c r="Y98" s="15" t="str">
        <f>VLOOKUP(E98,Puertos!$N$3:$O$27,2,FALSE)</f>
        <v>Vigo</v>
      </c>
      <c r="Z98" s="15">
        <f t="shared" si="7"/>
        <v>3.2163696592998616</v>
      </c>
      <c r="AA98" s="15">
        <f>Q98+Q99+Q102+Q103</f>
        <v>258.15428322840484</v>
      </c>
      <c r="AB98" s="15">
        <f>AA98/24</f>
        <v>10.756428467850201</v>
      </c>
      <c r="AC98" s="15">
        <f>AB98/7</f>
        <v>1.5366326382643145</v>
      </c>
    </row>
    <row r="99" spans="2:29" s="15" customFormat="1" x14ac:dyDescent="0.25">
      <c r="B99" s="15" t="s">
        <v>121</v>
      </c>
      <c r="C99" s="15">
        <v>288</v>
      </c>
      <c r="D99" s="15" t="s">
        <v>111</v>
      </c>
      <c r="E99" s="15">
        <v>250</v>
      </c>
      <c r="F99" s="15">
        <v>71</v>
      </c>
      <c r="G99" s="15">
        <v>76</v>
      </c>
      <c r="H99" s="15">
        <v>675550.90721595474</v>
      </c>
      <c r="I99" s="15">
        <v>1193138.7999500944</v>
      </c>
      <c r="J99" s="15">
        <f t="shared" ref="J99:J148" si="9">I99/30</f>
        <v>39771.293331669811</v>
      </c>
      <c r="K99" s="15">
        <v>142841.86170000001</v>
      </c>
      <c r="L99" s="15">
        <v>53.518823529411769</v>
      </c>
      <c r="M99" s="15">
        <v>12.535398739216319</v>
      </c>
      <c r="N99" s="15">
        <v>1.9658765253323622</v>
      </c>
      <c r="O99" s="17">
        <v>960.48207726886733</v>
      </c>
      <c r="P99" s="15">
        <f t="shared" si="2"/>
        <v>1.4818544125131112</v>
      </c>
      <c r="Q99" s="15">
        <f t="shared" si="3"/>
        <v>67.536076681141196</v>
      </c>
      <c r="R99" s="15">
        <v>724</v>
      </c>
      <c r="S99" s="15">
        <f t="shared" si="4"/>
        <v>509222.26286106737</v>
      </c>
      <c r="T99" s="15">
        <f t="shared" si="5"/>
        <v>79542.586663339622</v>
      </c>
      <c r="U99" s="15">
        <f t="shared" si="6"/>
        <v>588764.84952440695</v>
      </c>
      <c r="V99" s="15" t="str">
        <f>VLOOKUP(B99,NUTS_Europa!$B$2:$F$41,5,FALSE)</f>
        <v>Norte</v>
      </c>
      <c r="W99" s="15" t="str">
        <f>VLOOKUP(C99,Puertos!$N$3:$O$27,2,FALSE)</f>
        <v>Vigo</v>
      </c>
      <c r="X99" s="15" t="str">
        <f>VLOOKUP(D99,NUTS_Europa!$B$2:$F$41,5,FALSE)</f>
        <v>Friesland (NL)</v>
      </c>
      <c r="Y99" s="15" t="str">
        <f>VLOOKUP(E99,Puertos!$N$3:$O$27,2,FALSE)</f>
        <v>Rotterdam</v>
      </c>
      <c r="Z99" s="15">
        <f t="shared" si="7"/>
        <v>2.8140031950475497</v>
      </c>
    </row>
    <row r="100" spans="2:29" s="15" customFormat="1" x14ac:dyDescent="0.25">
      <c r="B100" s="15" t="s">
        <v>111</v>
      </c>
      <c r="C100" s="15">
        <v>250</v>
      </c>
      <c r="D100" s="15" t="s">
        <v>125</v>
      </c>
      <c r="E100" s="15">
        <v>294</v>
      </c>
      <c r="F100" s="15">
        <v>71</v>
      </c>
      <c r="G100" s="15">
        <v>78</v>
      </c>
      <c r="H100" s="15">
        <v>2585482.923611742</v>
      </c>
      <c r="I100" s="15">
        <v>1167516.868068856</v>
      </c>
      <c r="J100" s="15">
        <f t="shared" si="9"/>
        <v>38917.228935628533</v>
      </c>
      <c r="K100" s="15">
        <v>135416.16140000001</v>
      </c>
      <c r="L100" s="15">
        <v>65.747647058823532</v>
      </c>
      <c r="M100" s="15">
        <v>11.428562396656343</v>
      </c>
      <c r="N100" s="15">
        <v>6.7464164290035269</v>
      </c>
      <c r="O100" s="17">
        <v>3296.1439756520863</v>
      </c>
      <c r="P100" s="15">
        <f t="shared" si="2"/>
        <v>0</v>
      </c>
      <c r="Q100" s="15">
        <f t="shared" si="3"/>
        <v>77.176209455479878</v>
      </c>
      <c r="S100" s="15">
        <f t="shared" si="4"/>
        <v>0</v>
      </c>
      <c r="T100" s="15">
        <f t="shared" si="5"/>
        <v>77834.457871257066</v>
      </c>
      <c r="U100" s="15">
        <f t="shared" si="6"/>
        <v>77834.457871257066</v>
      </c>
      <c r="V100" s="15" t="str">
        <f>VLOOKUP(B100,NUTS_Europa!$B$2:$F$41,5,FALSE)</f>
        <v>Friesland (NL)</v>
      </c>
      <c r="W100" s="15" t="str">
        <f>VLOOKUP(C100,Puertos!$N$3:$O$27,2,FALSE)</f>
        <v>Rotterdam</v>
      </c>
      <c r="X100" s="15" t="str">
        <f>VLOOKUP(D100,NUTS_Europa!$B$2:$F$41,5,FALSE)</f>
        <v>Centro (PT)</v>
      </c>
      <c r="Y100" s="15" t="str">
        <f>VLOOKUP(E100,Puertos!$N$3:$O$27,2,FALSE)</f>
        <v>Lisboa</v>
      </c>
      <c r="Z100" s="15">
        <f t="shared" si="7"/>
        <v>3.2156753939783282</v>
      </c>
    </row>
    <row r="101" spans="2:29" s="15" customFormat="1" x14ac:dyDescent="0.25">
      <c r="B101" s="15" t="s">
        <v>125</v>
      </c>
      <c r="C101" s="15">
        <v>294</v>
      </c>
      <c r="D101" s="15" t="s">
        <v>123</v>
      </c>
      <c r="E101" s="15">
        <v>61</v>
      </c>
      <c r="F101" s="15">
        <v>77</v>
      </c>
      <c r="G101" s="15">
        <v>78</v>
      </c>
      <c r="H101" s="15">
        <v>2753903.0347061749</v>
      </c>
      <c r="I101" s="15">
        <v>536753.03058811394</v>
      </c>
      <c r="J101" s="15">
        <f t="shared" si="9"/>
        <v>17891.767686270465</v>
      </c>
      <c r="K101" s="15">
        <v>127001.217</v>
      </c>
      <c r="L101" s="15">
        <v>18.099999999999998</v>
      </c>
      <c r="M101" s="15">
        <v>5.8172365737809661</v>
      </c>
      <c r="N101" s="15">
        <v>5.313262296597502</v>
      </c>
      <c r="O101" s="17">
        <v>3296.1439756520863</v>
      </c>
      <c r="P101" s="15">
        <f t="shared" si="2"/>
        <v>0</v>
      </c>
      <c r="Q101" s="15">
        <f t="shared" si="3"/>
        <v>23.917236573780965</v>
      </c>
      <c r="S101" s="15">
        <f t="shared" si="4"/>
        <v>0</v>
      </c>
      <c r="T101" s="15">
        <f t="shared" si="5"/>
        <v>35783.53537254093</v>
      </c>
      <c r="U101" s="15">
        <f t="shared" si="6"/>
        <v>35783.53537254093</v>
      </c>
      <c r="V101" s="15" t="str">
        <f>VLOOKUP(B101,NUTS_Europa!$B$2:$F$41,5,FALSE)</f>
        <v>Centro (PT)</v>
      </c>
      <c r="W101" s="15" t="str">
        <f>VLOOKUP(C101,Puertos!$N$3:$O$27,2,FALSE)</f>
        <v>Lisboa</v>
      </c>
      <c r="X101" s="15" t="str">
        <f>VLOOKUP(D101,NUTS_Europa!$B$2:$F$41,5,FALSE)</f>
        <v>Algarve</v>
      </c>
      <c r="Y101" s="15" t="str">
        <f>VLOOKUP(E101,Puertos!$N$3:$O$27,2,FALSE)</f>
        <v>Algeciras</v>
      </c>
      <c r="Z101" s="15">
        <f t="shared" si="7"/>
        <v>0.9965515239075402</v>
      </c>
    </row>
    <row r="102" spans="2:29" s="15" customFormat="1" x14ac:dyDescent="0.25">
      <c r="B102" s="15" t="s">
        <v>123</v>
      </c>
      <c r="C102" s="15">
        <v>61</v>
      </c>
      <c r="D102" s="15" t="s">
        <v>127</v>
      </c>
      <c r="E102" s="15">
        <v>297</v>
      </c>
      <c r="F102" s="15">
        <v>77</v>
      </c>
      <c r="G102" s="15">
        <v>79</v>
      </c>
      <c r="H102" s="15">
        <v>766553.72438487597</v>
      </c>
      <c r="I102" s="15">
        <v>361643.5465303004</v>
      </c>
      <c r="J102" s="15">
        <f t="shared" si="9"/>
        <v>12054.784884343348</v>
      </c>
      <c r="K102" s="15">
        <v>113696.3812</v>
      </c>
      <c r="L102" s="15">
        <v>4.4117647058823533</v>
      </c>
      <c r="M102" s="15">
        <v>5.5150897244367432</v>
      </c>
      <c r="N102" s="15">
        <v>1.4538321533011211</v>
      </c>
      <c r="O102" s="17">
        <v>901.90166158021395</v>
      </c>
      <c r="P102" s="15">
        <f t="shared" si="2"/>
        <v>1.1509416177793335</v>
      </c>
      <c r="Q102" s="15">
        <f t="shared" si="3"/>
        <v>11.077796048098429</v>
      </c>
      <c r="R102" s="15">
        <v>714</v>
      </c>
      <c r="S102" s="15">
        <f t="shared" si="4"/>
        <v>606850.37241404783</v>
      </c>
      <c r="T102" s="15">
        <f t="shared" si="5"/>
        <v>24109.569768686695</v>
      </c>
      <c r="U102" s="15">
        <f t="shared" si="6"/>
        <v>630959.94218273449</v>
      </c>
      <c r="V102" s="15" t="str">
        <f>VLOOKUP(B102,NUTS_Europa!$B$2:$F$41,5,FALSE)</f>
        <v>Algarve</v>
      </c>
      <c r="W102" s="15" t="str">
        <f>VLOOKUP(C102,Puertos!$N$3:$O$27,2,FALSE)</f>
        <v>Algeciras</v>
      </c>
      <c r="X102" s="15" t="str">
        <f>VLOOKUP(D102,NUTS_Europa!$B$2:$F$41,5,FALSE)</f>
        <v>Área Metropolitana de Lisboa</v>
      </c>
      <c r="Y102" s="15" t="str">
        <f>VLOOKUP(E102,Puertos!$N$3:$O$27,2,FALSE)</f>
        <v>Cádiz</v>
      </c>
      <c r="Z102" s="15">
        <f t="shared" si="7"/>
        <v>0.46157483533743454</v>
      </c>
    </row>
    <row r="103" spans="2:29" s="15" customFormat="1" x14ac:dyDescent="0.25">
      <c r="B103" s="15" t="str">
        <f>VLOOKUP(G103,[1]NUTS_Europa!$A$2:$C$81,2,FALSE)</f>
        <v>PT17</v>
      </c>
      <c r="C103" s="15">
        <f>VLOOKUP(G103,[1]NUTS_Europa!$A$2:$C$81,3,FALSE)</f>
        <v>297</v>
      </c>
      <c r="D103" s="15" t="str">
        <f>VLOOKUP(F103,[1]NUTS_Europa!$A$2:$C$81,2,FALSE)</f>
        <v>NL11</v>
      </c>
      <c r="E103" s="15">
        <f>VLOOKUP(F103,[1]NUTS_Europa!$A$2:$C$81,3,FALSE)</f>
        <v>245</v>
      </c>
      <c r="F103" s="15">
        <v>30</v>
      </c>
      <c r="G103" s="15">
        <v>79</v>
      </c>
      <c r="H103" s="15">
        <v>2098155.3485070327</v>
      </c>
      <c r="I103" s="15">
        <v>8139944.9547850192</v>
      </c>
      <c r="J103" s="15">
        <f t="shared" si="9"/>
        <v>271331.49849283398</v>
      </c>
      <c r="K103" s="15">
        <v>123614.25509999999</v>
      </c>
      <c r="L103" s="15">
        <v>91.919411764705885</v>
      </c>
      <c r="M103" s="15">
        <v>8.9667401011323022</v>
      </c>
      <c r="N103" s="15">
        <v>1.8459764597590427</v>
      </c>
      <c r="O103" s="17">
        <v>901.90166158021395</v>
      </c>
      <c r="P103" s="15">
        <f t="shared" si="2"/>
        <v>1.4613868101303336</v>
      </c>
      <c r="Q103" s="15">
        <f t="shared" si="3"/>
        <v>102.34753867596852</v>
      </c>
      <c r="R103" s="15">
        <v>714</v>
      </c>
      <c r="S103" s="15">
        <f t="shared" si="4"/>
        <v>1661026.8975547105</v>
      </c>
      <c r="T103" s="15">
        <f t="shared" si="5"/>
        <v>542662.99698566797</v>
      </c>
      <c r="U103" s="15">
        <f t="shared" si="6"/>
        <v>2203689.8945403784</v>
      </c>
      <c r="V103" s="15" t="str">
        <f>VLOOKUP(B103,NUTS_Europa!$B$2:$F$41,5,FALSE)</f>
        <v>Área Metropolitana de Lisboa</v>
      </c>
      <c r="W103" s="15" t="str">
        <f>VLOOKUP(C103,Puertos!$N$3:$O$27,2,FALSE)</f>
        <v>Cádiz</v>
      </c>
      <c r="X103" s="15" t="str">
        <f>VLOOKUP(D103,NUTS_Europa!$B$2:$F$41,5,FALSE)</f>
        <v>Groningen</v>
      </c>
      <c r="Y103" s="15" t="str">
        <f>VLOOKUP(E103,Puertos!$N$3:$O$27,2,FALSE)</f>
        <v>Bremerhaven</v>
      </c>
      <c r="Z103" s="15">
        <f t="shared" si="7"/>
        <v>4.2644807781653551</v>
      </c>
    </row>
    <row r="104" spans="2:29" s="15" customFormat="1" x14ac:dyDescent="0.25">
      <c r="O104" s="17"/>
    </row>
    <row r="105" spans="2:29" s="15" customFormat="1" x14ac:dyDescent="0.25">
      <c r="B105" s="15" t="s">
        <v>161</v>
      </c>
      <c r="O105" s="17"/>
    </row>
    <row r="106" spans="2:29" s="15" customFormat="1" x14ac:dyDescent="0.25">
      <c r="B106" s="15" t="str">
        <f>B93</f>
        <v>nodo inicial</v>
      </c>
      <c r="C106" s="15" t="str">
        <f t="shared" ref="C106:I106" si="10">C93</f>
        <v>puerto O</v>
      </c>
      <c r="D106" s="15" t="str">
        <f t="shared" si="10"/>
        <v>nodo final</v>
      </c>
      <c r="E106" s="15" t="str">
        <f t="shared" si="10"/>
        <v>puerto D</v>
      </c>
      <c r="F106" s="15" t="str">
        <f t="shared" si="10"/>
        <v>Var1</v>
      </c>
      <c r="G106" s="15" t="str">
        <f t="shared" si="10"/>
        <v>Var2</v>
      </c>
      <c r="H106" s="15" t="str">
        <f t="shared" si="10"/>
        <v>Coste variable</v>
      </c>
      <c r="I106" s="15" t="str">
        <f t="shared" si="10"/>
        <v>Coste fijo</v>
      </c>
      <c r="J106" s="15" t="str">
        <f t="shared" ref="J106:O106" si="11">J93</f>
        <v>Coste fijo/buque</v>
      </c>
      <c r="K106" s="15" t="str">
        <f t="shared" si="11"/>
        <v>flow</v>
      </c>
      <c r="L106" s="15" t="str">
        <f t="shared" si="11"/>
        <v>TiempoNav</v>
      </c>
      <c r="M106" s="15" t="str">
        <f t="shared" si="11"/>
        <v>TiempoPort</v>
      </c>
      <c r="N106" s="15" t="str">
        <f t="shared" si="11"/>
        <v>TiempoCD</v>
      </c>
      <c r="O106" s="17" t="str">
        <f t="shared" si="11"/>
        <v>offer</v>
      </c>
    </row>
    <row r="107" spans="2:29" s="15" customFormat="1" x14ac:dyDescent="0.25">
      <c r="B107" s="15" t="str">
        <f>VLOOKUP(F107,[1]NUTS_Europa!$A$2:$C$81,2,FALSE)</f>
        <v>BE21</v>
      </c>
      <c r="C107" s="15">
        <f>VLOOKUP(F107,[1]NUTS_Europa!$A$2:$C$81,3,FALSE)</f>
        <v>253</v>
      </c>
      <c r="D107" s="15" t="str">
        <f>VLOOKUP(G107,[1]NUTS_Europa!$A$2:$C$81,2,FALSE)</f>
        <v>BE25</v>
      </c>
      <c r="E107" s="15">
        <f>VLOOKUP(G107,[1]NUTS_Europa!$A$2:$C$81,3,FALSE)</f>
        <v>235</v>
      </c>
      <c r="F107" s="15">
        <v>1</v>
      </c>
      <c r="G107" s="15">
        <v>3</v>
      </c>
      <c r="H107" s="16">
        <v>320654.76947719097</v>
      </c>
      <c r="I107" s="16">
        <v>561252.44629233389</v>
      </c>
      <c r="J107" s="15">
        <f t="shared" si="9"/>
        <v>18708.414876411131</v>
      </c>
      <c r="K107" s="15">
        <v>135416.16140000001</v>
      </c>
      <c r="L107" s="15">
        <v>7.3999999999999995</v>
      </c>
      <c r="M107" s="15">
        <v>12.581079015133067</v>
      </c>
      <c r="N107" s="15">
        <v>3.6205510893002586</v>
      </c>
      <c r="O107" s="17">
        <v>1766.2818862468553</v>
      </c>
      <c r="P107" s="15">
        <f t="shared" si="2"/>
        <v>0</v>
      </c>
      <c r="Q107" s="15">
        <f t="shared" si="3"/>
        <v>19.981079015133066</v>
      </c>
      <c r="S107" s="15">
        <f t="shared" si="4"/>
        <v>0</v>
      </c>
      <c r="T107" s="15">
        <f t="shared" si="5"/>
        <v>37416.829752822261</v>
      </c>
      <c r="U107" s="15">
        <f t="shared" si="6"/>
        <v>37416.829752822261</v>
      </c>
      <c r="V107" s="15" t="str">
        <f>VLOOKUP(B107,NUTS_Europa!$B$2:$F$41,5,FALSE)</f>
        <v>Prov. Antwerpen</v>
      </c>
      <c r="W107" s="15" t="str">
        <f>VLOOKUP(C107,Puertos!$N$3:$O$27,2,FALSE)</f>
        <v>Amberes</v>
      </c>
      <c r="X107" s="15" t="str">
        <f>VLOOKUP(D107,NUTS_Europa!$B$2:$F$41,5,FALSE)</f>
        <v>Prov. West-Vlaanderen</v>
      </c>
      <c r="Y107" s="15" t="str">
        <f>VLOOKUP(E107,Puertos!$N$3:$O$27,2,FALSE)</f>
        <v>Dunkerque</v>
      </c>
      <c r="Z107" s="15">
        <f t="shared" si="7"/>
        <v>0.8325449589638777</v>
      </c>
    </row>
    <row r="108" spans="2:29" s="15" customFormat="1" x14ac:dyDescent="0.25">
      <c r="B108" s="15" t="str">
        <f>VLOOKUP(G108,[1]NUTS_Europa!$A$2:$C$81,2,FALSE)</f>
        <v>BE25</v>
      </c>
      <c r="C108" s="15">
        <f>VLOOKUP(G108,[1]NUTS_Europa!$A$2:$C$81,3,FALSE)</f>
        <v>235</v>
      </c>
      <c r="D108" s="15" t="str">
        <f>VLOOKUP(F108,[1]NUTS_Europa!$A$2:$C$81,2,FALSE)</f>
        <v>BE23</v>
      </c>
      <c r="E108" s="15">
        <f>VLOOKUP(F108,[1]NUTS_Europa!$A$2:$C$81,3,FALSE)</f>
        <v>253</v>
      </c>
      <c r="F108" s="15">
        <v>2</v>
      </c>
      <c r="G108" s="15">
        <v>3</v>
      </c>
      <c r="H108" s="15">
        <v>399505.12544302311</v>
      </c>
      <c r="I108" s="15">
        <v>561252.44629233389</v>
      </c>
      <c r="J108" s="15">
        <f t="shared" si="9"/>
        <v>18708.414876411131</v>
      </c>
      <c r="K108" s="15">
        <v>135416.16140000001</v>
      </c>
      <c r="L108" s="15">
        <v>7.3999999999999995</v>
      </c>
      <c r="M108" s="15">
        <v>12.581079015133067</v>
      </c>
      <c r="N108" s="15">
        <v>3.6205510893002586</v>
      </c>
      <c r="O108" s="17">
        <v>1766.2818862468553</v>
      </c>
      <c r="P108" s="15">
        <f t="shared" si="2"/>
        <v>0</v>
      </c>
      <c r="Q108" s="15">
        <f t="shared" si="3"/>
        <v>19.981079015133066</v>
      </c>
      <c r="S108" s="15">
        <f t="shared" si="4"/>
        <v>0</v>
      </c>
      <c r="T108" s="15">
        <f t="shared" si="5"/>
        <v>37416.829752822261</v>
      </c>
      <c r="U108" s="15">
        <f t="shared" si="6"/>
        <v>37416.829752822261</v>
      </c>
      <c r="V108" s="15" t="str">
        <f>VLOOKUP(B108,NUTS_Europa!$B$2:$F$41,5,FALSE)</f>
        <v>Prov. West-Vlaanderen</v>
      </c>
      <c r="W108" s="15" t="str">
        <f>VLOOKUP(C108,Puertos!$N$3:$O$27,2,FALSE)</f>
        <v>Dunkerque</v>
      </c>
      <c r="X108" s="15" t="str">
        <f>VLOOKUP(D108,NUTS_Europa!$B$2:$F$41,5,FALSE)</f>
        <v>Prov. Oost-Vlaanderen</v>
      </c>
      <c r="Y108" s="15" t="str">
        <f>VLOOKUP(E108,Puertos!$N$3:$O$27,2,FALSE)</f>
        <v>Amberes</v>
      </c>
      <c r="Z108" s="15">
        <f t="shared" si="7"/>
        <v>0.8325449589638777</v>
      </c>
    </row>
    <row r="109" spans="2:29" s="15" customFormat="1" x14ac:dyDescent="0.25">
      <c r="B109" s="15" t="str">
        <f>VLOOKUP(F109,[1]NUTS_Europa!$A$2:$C$81,2,FALSE)</f>
        <v>BE23</v>
      </c>
      <c r="C109" s="15">
        <f>VLOOKUP(F109,[1]NUTS_Europa!$A$2:$C$81,3,FALSE)</f>
        <v>253</v>
      </c>
      <c r="D109" s="15" t="str">
        <f>VLOOKUP(G109,[1]NUTS_Europa!$A$2:$C$81,2,FALSE)</f>
        <v>ES13</v>
      </c>
      <c r="E109" s="15">
        <f>VLOOKUP(G109,[1]NUTS_Europa!$A$2:$C$81,3,FALSE)</f>
        <v>163</v>
      </c>
      <c r="F109" s="15">
        <v>2</v>
      </c>
      <c r="G109" s="15">
        <v>13</v>
      </c>
      <c r="H109" s="15">
        <v>938846.01622490946</v>
      </c>
      <c r="I109" s="15">
        <v>899862.21476108686</v>
      </c>
      <c r="J109" s="15">
        <f t="shared" si="9"/>
        <v>29995.407158702896</v>
      </c>
      <c r="K109" s="15">
        <v>117923.68180000001</v>
      </c>
      <c r="L109" s="15">
        <v>45.641764705882352</v>
      </c>
      <c r="M109" s="15">
        <v>13.153165003050516</v>
      </c>
      <c r="N109" s="15">
        <v>7.2861161862696395</v>
      </c>
      <c r="O109" s="17">
        <v>3085.0404359375229</v>
      </c>
      <c r="P109" s="15">
        <f t="shared" si="2"/>
        <v>1.7099121481226671</v>
      </c>
      <c r="Q109" s="15">
        <f t="shared" si="3"/>
        <v>60.504841857055538</v>
      </c>
      <c r="R109" s="15">
        <v>724</v>
      </c>
      <c r="S109" s="15">
        <f t="shared" si="4"/>
        <v>220329.20795097155</v>
      </c>
      <c r="T109" s="15">
        <f t="shared" si="5"/>
        <v>59990.814317405791</v>
      </c>
      <c r="U109" s="15">
        <f t="shared" si="6"/>
        <v>280320.02226837736</v>
      </c>
      <c r="V109" s="15" t="str">
        <f>VLOOKUP(B109,NUTS_Europa!$B$2:$F$41,5,FALSE)</f>
        <v>Prov. Oost-Vlaanderen</v>
      </c>
      <c r="W109" s="15" t="str">
        <f>VLOOKUP(C109,Puertos!$N$3:$O$27,2,FALSE)</f>
        <v>Amberes</v>
      </c>
      <c r="X109" s="15" t="str">
        <f>VLOOKUP(D109,NUTS_Europa!$B$2:$F$41,5,FALSE)</f>
        <v>Cantabria</v>
      </c>
      <c r="Y109" s="15" t="str">
        <f>VLOOKUP(E109,Puertos!$N$3:$O$27,2,FALSE)</f>
        <v>Bilbao</v>
      </c>
      <c r="Z109" s="15">
        <f t="shared" si="7"/>
        <v>2.5210350773773142</v>
      </c>
      <c r="AA109" s="15">
        <f>Q109++Q110+Q113+Q114</f>
        <v>279.15315168657264</v>
      </c>
      <c r="AB109" s="15">
        <f>AA109/24</f>
        <v>11.63138132027386</v>
      </c>
      <c r="AC109" s="15">
        <f>AB109/7</f>
        <v>1.6616259028962657</v>
      </c>
    </row>
    <row r="110" spans="2:29" s="15" customFormat="1" x14ac:dyDescent="0.25">
      <c r="B110" s="15" t="str">
        <f>VLOOKUP(G110,[1]NUTS_Europa!$A$2:$C$81,2,FALSE)</f>
        <v>ES13</v>
      </c>
      <c r="C110" s="15">
        <f>VLOOKUP(G110,[1]NUTS_Europa!$A$2:$C$81,3,FALSE)</f>
        <v>163</v>
      </c>
      <c r="D110" s="15" t="str">
        <f>VLOOKUP(F110,[1]NUTS_Europa!$A$2:$C$81,2,FALSE)</f>
        <v>DEF0</v>
      </c>
      <c r="E110" s="15">
        <f>VLOOKUP(F110,[1]NUTS_Europa!$A$2:$C$81,3,FALSE)</f>
        <v>1069</v>
      </c>
      <c r="F110" s="15">
        <v>10</v>
      </c>
      <c r="G110" s="15">
        <v>13</v>
      </c>
      <c r="H110" s="15">
        <v>1069986.1231355763</v>
      </c>
      <c r="I110" s="15">
        <v>966099.16859324987</v>
      </c>
      <c r="J110" s="15">
        <f t="shared" si="9"/>
        <v>32203.305619774994</v>
      </c>
      <c r="K110" s="15">
        <v>163171.4883</v>
      </c>
      <c r="L110" s="15">
        <v>61.65</v>
      </c>
      <c r="M110" s="15">
        <v>10.560250114942292</v>
      </c>
      <c r="N110" s="15">
        <v>6.3143380977560648</v>
      </c>
      <c r="O110" s="17">
        <v>3085.0404359375229</v>
      </c>
      <c r="P110" s="15">
        <f t="shared" si="2"/>
        <v>1.4818544125131115</v>
      </c>
      <c r="Q110" s="15">
        <f t="shared" si="3"/>
        <v>73.692104527455399</v>
      </c>
      <c r="R110" s="15">
        <v>724</v>
      </c>
      <c r="S110" s="15">
        <f t="shared" si="4"/>
        <v>251105.28345951493</v>
      </c>
      <c r="T110" s="15">
        <f t="shared" si="5"/>
        <v>64406.611239549988</v>
      </c>
      <c r="U110" s="15">
        <f t="shared" si="6"/>
        <v>315511.8946990649</v>
      </c>
      <c r="V110" s="15" t="str">
        <f>VLOOKUP(B110,NUTS_Europa!$B$2:$F$41,5,FALSE)</f>
        <v>Cantabria</v>
      </c>
      <c r="W110" s="15" t="str">
        <f>VLOOKUP(C110,Puertos!$N$3:$O$27,2,FALSE)</f>
        <v>Bilbao</v>
      </c>
      <c r="X110" s="15" t="str">
        <f>VLOOKUP(D110,NUTS_Europa!$B$2:$F$41,5,FALSE)</f>
        <v>Schleswig-Holstein</v>
      </c>
      <c r="Y110" s="15" t="str">
        <f>VLOOKUP(E110,Puertos!$N$3:$O$27,2,FALSE)</f>
        <v>Hamburgo</v>
      </c>
      <c r="Z110" s="15">
        <f t="shared" si="7"/>
        <v>3.0705043553106415</v>
      </c>
    </row>
    <row r="111" spans="2:29" s="15" customFormat="1" x14ac:dyDescent="0.25">
      <c r="B111" s="15" t="str">
        <f>VLOOKUP(F111,[1]NUTS_Europa!$A$2:$C$81,2,FALSE)</f>
        <v>DEF0</v>
      </c>
      <c r="C111" s="15">
        <f>VLOOKUP(F111,[1]NUTS_Europa!$A$2:$C$81,3,FALSE)</f>
        <v>1069</v>
      </c>
      <c r="D111" s="15" t="str">
        <f>VLOOKUP(G111,[1]NUTS_Europa!$A$2:$C$81,2,FALSE)</f>
        <v>ES21</v>
      </c>
      <c r="E111" s="15">
        <f>VLOOKUP(G111,[1]NUTS_Europa!$A$2:$C$81,3,FALSE)</f>
        <v>163</v>
      </c>
      <c r="F111" s="15">
        <v>10</v>
      </c>
      <c r="G111" s="15">
        <v>14</v>
      </c>
      <c r="H111" s="15">
        <v>888516.640596685</v>
      </c>
      <c r="I111" s="15">
        <v>966099.16859324987</v>
      </c>
      <c r="J111" s="15">
        <f t="shared" si="9"/>
        <v>32203.305619774994</v>
      </c>
      <c r="K111" s="15">
        <v>199058.85829999999</v>
      </c>
      <c r="L111" s="15">
        <v>61.65</v>
      </c>
      <c r="M111" s="15">
        <v>10.560250114942292</v>
      </c>
      <c r="N111" s="15">
        <v>6.3143380977560648</v>
      </c>
      <c r="O111" s="17">
        <v>3085.0404359375229</v>
      </c>
      <c r="P111" s="15">
        <f t="shared" si="2"/>
        <v>0</v>
      </c>
      <c r="Q111" s="15">
        <f t="shared" si="3"/>
        <v>72.210250114942284</v>
      </c>
      <c r="S111" s="15">
        <f t="shared" si="4"/>
        <v>0</v>
      </c>
      <c r="T111" s="15">
        <f t="shared" si="5"/>
        <v>64406.611239549988</v>
      </c>
      <c r="U111" s="15">
        <f t="shared" si="6"/>
        <v>64406.611239549988</v>
      </c>
      <c r="V111" s="15" t="str">
        <f>VLOOKUP(B111,NUTS_Europa!$B$2:$F$41,5,FALSE)</f>
        <v>Schleswig-Holstein</v>
      </c>
      <c r="W111" s="15" t="str">
        <f>VLOOKUP(C111,Puertos!$N$3:$O$27,2,FALSE)</f>
        <v>Hamburgo</v>
      </c>
      <c r="X111" s="15" t="str">
        <f>VLOOKUP(D111,NUTS_Europa!$B$2:$F$41,5,FALSE)</f>
        <v>País Vasco</v>
      </c>
      <c r="Y111" s="15" t="str">
        <f>VLOOKUP(E111,Puertos!$N$3:$O$27,2,FALSE)</f>
        <v>Bilbao</v>
      </c>
      <c r="Z111" s="15">
        <f t="shared" si="7"/>
        <v>3.0087604214559285</v>
      </c>
    </row>
    <row r="112" spans="2:29" s="15" customFormat="1" x14ac:dyDescent="0.25">
      <c r="B112" s="15" t="str">
        <f>VLOOKUP(G112,[1]NUTS_Europa!$A$2:$C$81,2,FALSE)</f>
        <v>ES21</v>
      </c>
      <c r="C112" s="15">
        <f>VLOOKUP(G112,[1]NUTS_Europa!$A$2:$C$81,3,FALSE)</f>
        <v>163</v>
      </c>
      <c r="D112" s="15" t="str">
        <f>VLOOKUP(F112,[1]NUTS_Europa!$A$2:$C$81,2,FALSE)</f>
        <v>DE80</v>
      </c>
      <c r="E112" s="15">
        <f>VLOOKUP(F112,[1]NUTS_Europa!$A$2:$C$81,3,FALSE)</f>
        <v>1069</v>
      </c>
      <c r="F112" s="15">
        <v>6</v>
      </c>
      <c r="G112" s="15">
        <v>14</v>
      </c>
      <c r="H112" s="15">
        <v>1456013.839339959</v>
      </c>
      <c r="I112" s="15">
        <v>966099.16859324987</v>
      </c>
      <c r="J112" s="15">
        <f t="shared" si="9"/>
        <v>32203.305619774994</v>
      </c>
      <c r="K112" s="15">
        <v>154854.3009</v>
      </c>
      <c r="L112" s="15">
        <v>61.65</v>
      </c>
      <c r="M112" s="15">
        <v>10.560250114942292</v>
      </c>
      <c r="N112" s="15">
        <v>6.3143380977560648</v>
      </c>
      <c r="O112" s="17">
        <v>3085.0404359375229</v>
      </c>
      <c r="P112" s="15">
        <f t="shared" si="2"/>
        <v>0</v>
      </c>
      <c r="Q112" s="15">
        <f t="shared" si="3"/>
        <v>72.210250114942284</v>
      </c>
      <c r="S112" s="15">
        <f t="shared" si="4"/>
        <v>0</v>
      </c>
      <c r="T112" s="15">
        <f t="shared" si="5"/>
        <v>64406.611239549988</v>
      </c>
      <c r="U112" s="15">
        <f t="shared" si="6"/>
        <v>64406.611239549988</v>
      </c>
      <c r="V112" s="15" t="str">
        <f>VLOOKUP(B112,NUTS_Europa!$B$2:$F$41,5,FALSE)</f>
        <v>País Vasco</v>
      </c>
      <c r="W112" s="15" t="str">
        <f>VLOOKUP(C112,Puertos!$N$3:$O$27,2,FALSE)</f>
        <v>Bilbao</v>
      </c>
      <c r="X112" s="15" t="str">
        <f>VLOOKUP(D112,NUTS_Europa!$B$2:$F$41,5,FALSE)</f>
        <v>Mecklenburg-Vorpommern</v>
      </c>
      <c r="Y112" s="15" t="str">
        <f>VLOOKUP(E112,Puertos!$N$3:$O$27,2,FALSE)</f>
        <v>Hamburgo</v>
      </c>
      <c r="Z112" s="15">
        <f t="shared" si="7"/>
        <v>3.0087604214559285</v>
      </c>
    </row>
    <row r="113" spans="2:29" s="15" customFormat="1" x14ac:dyDescent="0.25">
      <c r="B113" s="15" t="str">
        <f>VLOOKUP(F113,[1]NUTS_Europa!$A$2:$C$81,2,FALSE)</f>
        <v>DE80</v>
      </c>
      <c r="C113" s="15">
        <f>VLOOKUP(F113,[1]NUTS_Europa!$A$2:$C$81,3,FALSE)</f>
        <v>1069</v>
      </c>
      <c r="D113" s="15" t="str">
        <f>VLOOKUP(G113,[1]NUTS_Europa!$A$2:$C$81,2,FALSE)</f>
        <v>ES11</v>
      </c>
      <c r="E113" s="15">
        <f>VLOOKUP(G113,[1]NUTS_Europa!$A$2:$C$81,3,FALSE)</f>
        <v>288</v>
      </c>
      <c r="F113" s="15">
        <v>6</v>
      </c>
      <c r="G113" s="15">
        <v>11</v>
      </c>
      <c r="H113" s="15">
        <v>507486.76789287879</v>
      </c>
      <c r="I113" s="15">
        <v>1059952.8724343732</v>
      </c>
      <c r="J113" s="15">
        <f t="shared" si="9"/>
        <v>35331.762414479112</v>
      </c>
      <c r="K113" s="15">
        <v>142841.86170000001</v>
      </c>
      <c r="L113" s="15">
        <v>68.161764705882348</v>
      </c>
      <c r="M113" s="15">
        <v>9.6402902505037069</v>
      </c>
      <c r="N113" s="15">
        <v>1.6633276750070858</v>
      </c>
      <c r="O113" s="17">
        <v>960.48207726886733</v>
      </c>
      <c r="P113" s="15">
        <f t="shared" si="2"/>
        <v>1.2537966769035556</v>
      </c>
      <c r="Q113" s="15">
        <f t="shared" si="3"/>
        <v>79.055851633289606</v>
      </c>
      <c r="R113" s="15">
        <v>724</v>
      </c>
      <c r="S113" s="15">
        <f t="shared" si="4"/>
        <v>382537.50762242737</v>
      </c>
      <c r="T113" s="15">
        <f t="shared" si="5"/>
        <v>70663.524828958223</v>
      </c>
      <c r="U113" s="15">
        <f t="shared" si="6"/>
        <v>453201.03245138557</v>
      </c>
      <c r="V113" s="15" t="str">
        <f>VLOOKUP(B113,NUTS_Europa!$B$2:$F$41,5,FALSE)</f>
        <v>Mecklenburg-Vorpommern</v>
      </c>
      <c r="W113" s="15" t="str">
        <f>VLOOKUP(C113,Puertos!$N$3:$O$27,2,FALSE)</f>
        <v>Hamburgo</v>
      </c>
      <c r="X113" s="15" t="str">
        <f>VLOOKUP(D113,NUTS_Europa!$B$2:$F$41,5,FALSE)</f>
        <v>Galicia</v>
      </c>
      <c r="Y113" s="15" t="str">
        <f>VLOOKUP(E113,Puertos!$N$3:$O$27,2,FALSE)</f>
        <v>Vigo</v>
      </c>
      <c r="Z113" s="15">
        <f t="shared" si="7"/>
        <v>3.2939938180537336</v>
      </c>
    </row>
    <row r="114" spans="2:29" s="15" customFormat="1" x14ac:dyDescent="0.25">
      <c r="B114" s="15" t="str">
        <f>VLOOKUP(G114,[1]NUTS_Europa!$A$2:$C$81,2,FALSE)</f>
        <v>ES11</v>
      </c>
      <c r="C114" s="15">
        <f>VLOOKUP(G114,[1]NUTS_Europa!$A$2:$C$81,3,FALSE)</f>
        <v>288</v>
      </c>
      <c r="D114" s="15" t="str">
        <f>VLOOKUP(F114,[1]NUTS_Europa!$A$2:$C$81,2,FALSE)</f>
        <v>DEA1</v>
      </c>
      <c r="E114" s="15">
        <f>VLOOKUP(F114,[1]NUTS_Europa!$A$2:$C$81,3,FALSE)</f>
        <v>253</v>
      </c>
      <c r="F114" s="15">
        <v>9</v>
      </c>
      <c r="G114" s="15">
        <v>11</v>
      </c>
      <c r="H114" s="15">
        <v>527683.67123114981</v>
      </c>
      <c r="I114" s="15">
        <v>1005373.1653178566</v>
      </c>
      <c r="J114" s="15">
        <f t="shared" si="9"/>
        <v>33512.438843928554</v>
      </c>
      <c r="K114" s="15">
        <v>142392.87169999999</v>
      </c>
      <c r="L114" s="15">
        <v>52.185294117647061</v>
      </c>
      <c r="M114" s="15">
        <v>12.233205138611931</v>
      </c>
      <c r="N114" s="15">
        <v>1.9658765253323622</v>
      </c>
      <c r="O114" s="17">
        <v>960.48207726886733</v>
      </c>
      <c r="P114" s="15">
        <f t="shared" si="2"/>
        <v>1.4818544125131112</v>
      </c>
      <c r="Q114" s="15">
        <f t="shared" si="3"/>
        <v>65.900353668772098</v>
      </c>
      <c r="R114" s="15">
        <v>724</v>
      </c>
      <c r="S114" s="15">
        <f t="shared" si="4"/>
        <v>397761.69385449897</v>
      </c>
      <c r="T114" s="15">
        <f t="shared" si="5"/>
        <v>67024.877687857108</v>
      </c>
      <c r="U114" s="15">
        <f t="shared" si="6"/>
        <v>464786.57154235605</v>
      </c>
      <c r="V114" s="15" t="str">
        <f>VLOOKUP(B114,NUTS_Europa!$B$2:$F$41,5,FALSE)</f>
        <v>Galicia</v>
      </c>
      <c r="W114" s="15" t="str">
        <f>VLOOKUP(C114,Puertos!$N$3:$O$27,2,FALSE)</f>
        <v>Vigo</v>
      </c>
      <c r="X114" s="15" t="str">
        <f>VLOOKUP(D114,NUTS_Europa!$B$2:$F$41,5,FALSE)</f>
        <v>Düsseldorf</v>
      </c>
      <c r="Y114" s="15" t="str">
        <f>VLOOKUP(E114,Puertos!$N$3:$O$27,2,FALSE)</f>
        <v>Amberes</v>
      </c>
      <c r="Z114" s="15">
        <f t="shared" si="7"/>
        <v>2.7458480695321708</v>
      </c>
    </row>
    <row r="115" spans="2:29" s="15" customFormat="1" x14ac:dyDescent="0.25">
      <c r="B115" s="15" t="str">
        <f>VLOOKUP(F115,[1]NUTS_Europa!$A$2:$C$81,2,FALSE)</f>
        <v>DEA1</v>
      </c>
      <c r="C115" s="15">
        <f>VLOOKUP(F115,[1]NUTS_Europa!$A$2:$C$81,3,FALSE)</f>
        <v>253</v>
      </c>
      <c r="D115" s="15" t="str">
        <f>VLOOKUP(G115,[1]NUTS_Europa!$A$2:$C$81,2,FALSE)</f>
        <v>FRI3</v>
      </c>
      <c r="E115" s="15">
        <f>VLOOKUP(G115,[1]NUTS_Europa!$A$2:$C$81,3,FALSE)</f>
        <v>283</v>
      </c>
      <c r="F115" s="15">
        <v>9</v>
      </c>
      <c r="G115" s="15">
        <v>25</v>
      </c>
      <c r="H115" s="15">
        <v>1054894.1375918267</v>
      </c>
      <c r="I115" s="15">
        <v>765620.17886464042</v>
      </c>
      <c r="J115" s="15">
        <f t="shared" si="9"/>
        <v>25520.672628821347</v>
      </c>
      <c r="K115" s="15">
        <v>127001.217</v>
      </c>
      <c r="L115" s="15">
        <v>40.623529411764707</v>
      </c>
      <c r="M115" s="15">
        <v>10.464253891784686</v>
      </c>
      <c r="N115" s="15">
        <v>4.7936110476183122</v>
      </c>
      <c r="O115" s="17">
        <v>2266.668199218178</v>
      </c>
      <c r="P115" s="15">
        <f t="shared" si="2"/>
        <v>0</v>
      </c>
      <c r="Q115" s="15">
        <f t="shared" si="3"/>
        <v>51.087783303549394</v>
      </c>
      <c r="S115" s="15">
        <f t="shared" si="4"/>
        <v>0</v>
      </c>
      <c r="T115" s="15">
        <f t="shared" si="5"/>
        <v>51041.345257642693</v>
      </c>
      <c r="U115" s="15">
        <f t="shared" si="6"/>
        <v>51041.345257642693</v>
      </c>
      <c r="V115" s="15" t="str">
        <f>VLOOKUP(B115,NUTS_Europa!$B$2:$F$41,5,FALSE)</f>
        <v>Düsseldorf</v>
      </c>
      <c r="W115" s="15" t="str">
        <f>VLOOKUP(C115,Puertos!$N$3:$O$27,2,FALSE)</f>
        <v>Amberes</v>
      </c>
      <c r="X115" s="15" t="str">
        <f>VLOOKUP(D115,NUTS_Europa!$B$2:$F$41,5,FALSE)</f>
        <v>Poitou-Charentes</v>
      </c>
      <c r="Y115" s="15" t="str">
        <f>VLOOKUP(E115,Puertos!$N$3:$O$27,2,FALSE)</f>
        <v>La Rochelle</v>
      </c>
      <c r="Z115" s="15">
        <f t="shared" si="7"/>
        <v>2.1286576376478914</v>
      </c>
    </row>
    <row r="116" spans="2:29" s="15" customFormat="1" x14ac:dyDescent="0.25">
      <c r="B116" s="15" t="str">
        <f>VLOOKUP(G116,[1]NUTS_Europa!$A$2:$C$81,2,FALSE)</f>
        <v>FRI3</v>
      </c>
      <c r="C116" s="15">
        <f>VLOOKUP(G116,[1]NUTS_Europa!$A$2:$C$81,3,FALSE)</f>
        <v>283</v>
      </c>
      <c r="D116" s="15" t="str">
        <f>VLOOKUP(F116,[1]NUTS_Europa!$A$2:$C$81,2,FALSE)</f>
        <v>FRE1</v>
      </c>
      <c r="E116" s="15">
        <f>VLOOKUP(F116,[1]NUTS_Europa!$A$2:$C$81,3,FALSE)</f>
        <v>220</v>
      </c>
      <c r="F116" s="15">
        <v>21</v>
      </c>
      <c r="G116" s="15">
        <v>25</v>
      </c>
      <c r="H116" s="15">
        <v>659983.61723530665</v>
      </c>
      <c r="I116" s="15">
        <v>618398.26238024537</v>
      </c>
      <c r="J116" s="15">
        <f t="shared" si="9"/>
        <v>20613.275412674844</v>
      </c>
      <c r="K116" s="15">
        <v>117061.7148</v>
      </c>
      <c r="L116" s="15">
        <v>35.411176470588238</v>
      </c>
      <c r="M116" s="15">
        <v>8.8020889587416455</v>
      </c>
      <c r="N116" s="15">
        <v>4.3210558935859327</v>
      </c>
      <c r="O116" s="17">
        <v>2266.668199218178</v>
      </c>
      <c r="P116" s="15">
        <f t="shared" si="2"/>
        <v>0</v>
      </c>
      <c r="Q116" s="15">
        <f t="shared" si="3"/>
        <v>44.21326542932988</v>
      </c>
      <c r="S116" s="15">
        <f t="shared" si="4"/>
        <v>0</v>
      </c>
      <c r="T116" s="15">
        <f t="shared" si="5"/>
        <v>41226.550825349688</v>
      </c>
      <c r="U116" s="15">
        <f t="shared" si="6"/>
        <v>41226.550825349688</v>
      </c>
      <c r="V116" s="15" t="str">
        <f>VLOOKUP(B116,NUTS_Europa!$B$2:$F$41,5,FALSE)</f>
        <v>Poitou-Charentes</v>
      </c>
      <c r="W116" s="15" t="str">
        <f>VLOOKUP(C116,Puertos!$N$3:$O$27,2,FALSE)</f>
        <v>La Rochelle</v>
      </c>
      <c r="X116" s="15" t="str">
        <f>VLOOKUP(D116,NUTS_Europa!$B$2:$F$41,5,FALSE)</f>
        <v>Nord-Pas de Calais</v>
      </c>
      <c r="Y116" s="15" t="str">
        <f>VLOOKUP(E116,Puertos!$N$3:$O$27,2,FALSE)</f>
        <v>Zeebrugge</v>
      </c>
      <c r="Z116" s="15">
        <f t="shared" si="7"/>
        <v>1.8422193928887449</v>
      </c>
    </row>
    <row r="117" spans="2:29" s="15" customFormat="1" x14ac:dyDescent="0.25">
      <c r="B117" s="15" t="str">
        <f>VLOOKUP(F117,[1]NUTS_Europa!$A$2:$C$81,2,FALSE)</f>
        <v>FRE1</v>
      </c>
      <c r="C117" s="15">
        <f>VLOOKUP(F117,[1]NUTS_Europa!$A$2:$C$81,3,FALSE)</f>
        <v>220</v>
      </c>
      <c r="D117" s="15" t="str">
        <f>VLOOKUP(G117,[1]NUTS_Europa!$A$2:$C$81,2,FALSE)</f>
        <v>FRI1</v>
      </c>
      <c r="E117" s="15">
        <f>VLOOKUP(G117,[1]NUTS_Europa!$A$2:$C$81,3,FALSE)</f>
        <v>283</v>
      </c>
      <c r="F117" s="15">
        <v>21</v>
      </c>
      <c r="G117" s="15">
        <v>24</v>
      </c>
      <c r="H117" s="15">
        <v>1018607.9263769095</v>
      </c>
      <c r="I117" s="15">
        <v>618398.26238024537</v>
      </c>
      <c r="J117" s="15">
        <f t="shared" si="9"/>
        <v>20613.275412674844</v>
      </c>
      <c r="K117" s="15">
        <v>123840.01519999999</v>
      </c>
      <c r="L117" s="15">
        <v>35.411176470588238</v>
      </c>
      <c r="M117" s="15">
        <v>8.8020889587416455</v>
      </c>
      <c r="N117" s="15">
        <v>4.3210558935859327</v>
      </c>
      <c r="O117" s="17">
        <v>2266.668199218178</v>
      </c>
      <c r="P117" s="15">
        <f t="shared" si="2"/>
        <v>0</v>
      </c>
      <c r="Q117" s="15">
        <f t="shared" si="3"/>
        <v>44.21326542932988</v>
      </c>
      <c r="S117" s="15">
        <f t="shared" si="4"/>
        <v>0</v>
      </c>
      <c r="T117" s="15">
        <f t="shared" si="5"/>
        <v>41226.550825349688</v>
      </c>
      <c r="U117" s="15">
        <f t="shared" si="6"/>
        <v>41226.550825349688</v>
      </c>
      <c r="V117" s="15" t="str">
        <f>VLOOKUP(B117,NUTS_Europa!$B$2:$F$41,5,FALSE)</f>
        <v>Nord-Pas de Calais</v>
      </c>
      <c r="W117" s="15" t="str">
        <f>VLOOKUP(C117,Puertos!$N$3:$O$27,2,FALSE)</f>
        <v>Zeebrugge</v>
      </c>
      <c r="X117" s="15" t="str">
        <f>VLOOKUP(D117,NUTS_Europa!$B$2:$F$41,5,FALSE)</f>
        <v>Aquitaine</v>
      </c>
      <c r="Y117" s="15" t="str">
        <f>VLOOKUP(E117,Puertos!$N$3:$O$27,2,FALSE)</f>
        <v>La Rochelle</v>
      </c>
      <c r="Z117" s="15">
        <f t="shared" si="7"/>
        <v>1.8422193928887449</v>
      </c>
    </row>
    <row r="118" spans="2:29" s="15" customFormat="1" x14ac:dyDescent="0.25">
      <c r="B118" s="15" t="str">
        <f>VLOOKUP(G118,[1]NUTS_Europa!$A$2:$C$81,2,FALSE)</f>
        <v>FRI1</v>
      </c>
      <c r="C118" s="15">
        <f>VLOOKUP(G118,[1]NUTS_Europa!$A$2:$C$81,3,FALSE)</f>
        <v>283</v>
      </c>
      <c r="D118" s="15" t="str">
        <f>VLOOKUP(F118,[1]NUTS_Europa!$A$2:$C$81,2,FALSE)</f>
        <v>FRD2</v>
      </c>
      <c r="E118" s="15">
        <f>VLOOKUP(F118,[1]NUTS_Europa!$A$2:$C$81,3,FALSE)</f>
        <v>269</v>
      </c>
      <c r="F118" s="15">
        <v>20</v>
      </c>
      <c r="G118" s="15">
        <v>24</v>
      </c>
      <c r="H118" s="15">
        <v>894024.29786940257</v>
      </c>
      <c r="I118" s="15">
        <v>798863.57260992436</v>
      </c>
      <c r="J118" s="15">
        <f t="shared" si="9"/>
        <v>26628.785753664146</v>
      </c>
      <c r="K118" s="15">
        <v>114346.8514</v>
      </c>
      <c r="L118" s="15">
        <v>27.235294117647058</v>
      </c>
      <c r="M118" s="15">
        <v>12.087324667123852</v>
      </c>
      <c r="N118" s="15">
        <v>4.7936110476183122</v>
      </c>
      <c r="O118" s="17">
        <v>2266.668199218178</v>
      </c>
      <c r="P118" s="15">
        <f t="shared" si="2"/>
        <v>0</v>
      </c>
      <c r="Q118" s="15">
        <f t="shared" si="3"/>
        <v>39.32261878477091</v>
      </c>
      <c r="S118" s="15">
        <f t="shared" si="4"/>
        <v>0</v>
      </c>
      <c r="T118" s="15">
        <f t="shared" si="5"/>
        <v>53257.571507328292</v>
      </c>
      <c r="U118" s="15">
        <f t="shared" si="6"/>
        <v>53257.571507328292</v>
      </c>
      <c r="V118" s="15" t="str">
        <f>VLOOKUP(B118,NUTS_Europa!$B$2:$F$41,5,FALSE)</f>
        <v>Aquitaine</v>
      </c>
      <c r="W118" s="15" t="str">
        <f>VLOOKUP(C118,Puertos!$N$3:$O$27,2,FALSE)</f>
        <v>La Rochelle</v>
      </c>
      <c r="X118" s="15" t="str">
        <f>VLOOKUP(D118,NUTS_Europa!$B$2:$F$41,5,FALSE)</f>
        <v xml:space="preserve">Haute-Normandie </v>
      </c>
      <c r="Y118" s="15" t="str">
        <f>VLOOKUP(E118,Puertos!$N$3:$O$27,2,FALSE)</f>
        <v>Le Havre</v>
      </c>
      <c r="Z118" s="15">
        <f t="shared" si="7"/>
        <v>1.6384424493654546</v>
      </c>
    </row>
    <row r="119" spans="2:29" s="15" customFormat="1" x14ac:dyDescent="0.25">
      <c r="B119" s="15" t="str">
        <f>VLOOKUP(F119,[1]NUTS_Europa!$A$2:$C$81,2,FALSE)</f>
        <v>FRD2</v>
      </c>
      <c r="C119" s="15">
        <f>VLOOKUP(F119,[1]NUTS_Europa!$A$2:$C$81,3,FALSE)</f>
        <v>269</v>
      </c>
      <c r="D119" s="15" t="str">
        <f>VLOOKUP(G119,[1]NUTS_Europa!$A$2:$C$81,2,FALSE)</f>
        <v>NL12</v>
      </c>
      <c r="E119" s="15">
        <f>VLOOKUP(G119,[1]NUTS_Europa!$A$2:$C$81,3,FALSE)</f>
        <v>218</v>
      </c>
      <c r="F119" s="15">
        <v>20</v>
      </c>
      <c r="G119" s="15">
        <v>31</v>
      </c>
      <c r="H119" s="15">
        <v>1699605.331580543</v>
      </c>
      <c r="I119" s="15">
        <v>992905.7831806289</v>
      </c>
      <c r="J119" s="15">
        <f t="shared" si="9"/>
        <v>33096.859439354295</v>
      </c>
      <c r="K119" s="15">
        <v>163171.4883</v>
      </c>
      <c r="L119" s="15">
        <v>16.176470588235293</v>
      </c>
      <c r="M119" s="15">
        <v>11.909893120832603</v>
      </c>
      <c r="N119" s="15">
        <v>10.847278807790037</v>
      </c>
      <c r="O119" s="17">
        <v>5603.586288415795</v>
      </c>
      <c r="P119" s="15">
        <f t="shared" si="2"/>
        <v>0</v>
      </c>
      <c r="Q119" s="15">
        <f t="shared" si="3"/>
        <v>28.086363709067896</v>
      </c>
      <c r="S119" s="15">
        <f t="shared" si="4"/>
        <v>0</v>
      </c>
      <c r="T119" s="15">
        <f t="shared" si="5"/>
        <v>66193.718878708591</v>
      </c>
      <c r="U119" s="15">
        <f t="shared" si="6"/>
        <v>66193.718878708591</v>
      </c>
      <c r="V119" s="15" t="str">
        <f>VLOOKUP(B119,NUTS_Europa!$B$2:$F$41,5,FALSE)</f>
        <v xml:space="preserve">Haute-Normandie </v>
      </c>
      <c r="W119" s="15" t="str">
        <f>VLOOKUP(C119,Puertos!$N$3:$O$27,2,FALSE)</f>
        <v>Le Havre</v>
      </c>
      <c r="X119" s="15" t="str">
        <f>VLOOKUP(D119,NUTS_Europa!$B$2:$F$41,5,FALSE)</f>
        <v>Friesland (NL)</v>
      </c>
      <c r="Y119" s="15" t="str">
        <f>VLOOKUP(E119,Puertos!$N$3:$O$27,2,FALSE)</f>
        <v>Amsterdam</v>
      </c>
      <c r="Z119" s="15">
        <f t="shared" si="7"/>
        <v>1.1702651545444958</v>
      </c>
    </row>
    <row r="120" spans="2:29" s="15" customFormat="1" x14ac:dyDescent="0.25">
      <c r="B120" s="15" t="str">
        <f>VLOOKUP(G121,[1]NUTS_Europa!$A$2:$C$81,2,FALSE)</f>
        <v>NL32</v>
      </c>
      <c r="C120" s="15">
        <f>VLOOKUP(G121,[1]NUTS_Europa!$A$2:$C$81,3,FALSE)</f>
        <v>218</v>
      </c>
      <c r="D120" s="15" t="str">
        <f>VLOOKUP(F121,[1]NUTS_Europa!$A$2:$C$81,2,FALSE)</f>
        <v>DE93</v>
      </c>
      <c r="E120" s="15">
        <f>VLOOKUP(F121,[1]NUTS_Europa!$A$2:$C$81,3,FALSE)</f>
        <v>1069</v>
      </c>
      <c r="F120" s="15">
        <v>7</v>
      </c>
      <c r="G120" s="15">
        <v>31</v>
      </c>
      <c r="H120" s="15">
        <v>1479371.2860987328</v>
      </c>
      <c r="I120" s="15">
        <v>822080.95699114189</v>
      </c>
      <c r="J120" s="15">
        <f t="shared" si="9"/>
        <v>27402.698566371397</v>
      </c>
      <c r="K120" s="15">
        <v>163171.4883</v>
      </c>
      <c r="L120" s="15">
        <v>15.88058823529412</v>
      </c>
      <c r="M120" s="15">
        <v>7.6939074573852153</v>
      </c>
      <c r="N120" s="15">
        <v>9.0821666527777971</v>
      </c>
      <c r="O120" s="17">
        <v>5603.586288415795</v>
      </c>
      <c r="P120" s="15">
        <f t="shared" si="2"/>
        <v>0</v>
      </c>
      <c r="Q120" s="15">
        <f t="shared" si="3"/>
        <v>23.574495692679335</v>
      </c>
      <c r="S120" s="15">
        <f t="shared" si="4"/>
        <v>0</v>
      </c>
      <c r="T120" s="15">
        <f t="shared" si="5"/>
        <v>54805.397132742793</v>
      </c>
      <c r="U120" s="15">
        <f t="shared" si="6"/>
        <v>54805.397132742793</v>
      </c>
      <c r="V120" s="15" t="str">
        <f>VLOOKUP(B120,NUTS_Europa!$B$2:$F$41,5,FALSE)</f>
        <v>Noord-Holland</v>
      </c>
      <c r="W120" s="15" t="str">
        <f>VLOOKUP(C120,Puertos!$N$3:$O$27,2,FALSE)</f>
        <v>Amsterdam</v>
      </c>
      <c r="X120" s="15" t="str">
        <f>VLOOKUP(D120,NUTS_Europa!$B$2:$F$41,5,FALSE)</f>
        <v>Lüneburg</v>
      </c>
      <c r="Y120" s="15" t="str">
        <f>VLOOKUP(E120,Puertos!$N$3:$O$27,2,FALSE)</f>
        <v>Hamburgo</v>
      </c>
      <c r="Z120" s="15">
        <f t="shared" si="7"/>
        <v>0.98227065386163892</v>
      </c>
    </row>
    <row r="121" spans="2:29" s="15" customFormat="1" x14ac:dyDescent="0.25">
      <c r="B121" s="15" t="str">
        <f>VLOOKUP(F120,[1]NUTS_Europa!$A$2:$C$81,2,FALSE)</f>
        <v>DE93</v>
      </c>
      <c r="C121" s="15">
        <f>VLOOKUP(F120,[1]NUTS_Europa!$A$2:$C$81,3,FALSE)</f>
        <v>1069</v>
      </c>
      <c r="D121" s="15" t="str">
        <f>VLOOKUP(G120,[1]NUTS_Europa!$A$2:$C$81,2,FALSE)</f>
        <v>NL12</v>
      </c>
      <c r="E121" s="15">
        <f>VLOOKUP(G120,[1]NUTS_Europa!$A$2:$C$81,3,FALSE)</f>
        <v>218</v>
      </c>
      <c r="F121" s="15">
        <v>7</v>
      </c>
      <c r="G121" s="15">
        <v>32</v>
      </c>
      <c r="H121" s="15">
        <v>613392.50072832708</v>
      </c>
      <c r="I121" s="15">
        <v>822080.95699114189</v>
      </c>
      <c r="J121" s="15">
        <f t="shared" si="9"/>
        <v>27402.698566371397</v>
      </c>
      <c r="K121" s="15">
        <v>199058.85829999999</v>
      </c>
      <c r="L121" s="15">
        <v>15.88058823529412</v>
      </c>
      <c r="M121" s="15">
        <v>7.6939074573852153</v>
      </c>
      <c r="N121" s="15">
        <v>9.0821666527777971</v>
      </c>
      <c r="O121" s="17">
        <v>5603.586288415795</v>
      </c>
      <c r="P121" s="15">
        <f t="shared" si="2"/>
        <v>0</v>
      </c>
      <c r="Q121" s="15">
        <f t="shared" si="3"/>
        <v>23.574495692679335</v>
      </c>
      <c r="S121" s="15">
        <f t="shared" si="4"/>
        <v>0</v>
      </c>
      <c r="T121" s="15">
        <f t="shared" si="5"/>
        <v>54805.397132742793</v>
      </c>
      <c r="U121" s="15">
        <f t="shared" si="6"/>
        <v>54805.397132742793</v>
      </c>
      <c r="V121" s="15" t="str">
        <f>VLOOKUP(B121,NUTS_Europa!$B$2:$F$41,5,FALSE)</f>
        <v>Lüneburg</v>
      </c>
      <c r="W121" s="15" t="str">
        <f>VLOOKUP(C121,Puertos!$N$3:$O$27,2,FALSE)</f>
        <v>Hamburgo</v>
      </c>
      <c r="X121" s="15" t="str">
        <f>VLOOKUP(D121,NUTS_Europa!$B$2:$F$41,5,FALSE)</f>
        <v>Friesland (NL)</v>
      </c>
      <c r="Y121" s="15" t="str">
        <f>VLOOKUP(E121,Puertos!$N$3:$O$27,2,FALSE)</f>
        <v>Amsterdam</v>
      </c>
      <c r="Z121" s="15">
        <f t="shared" si="7"/>
        <v>0.98227065386163892</v>
      </c>
    </row>
    <row r="122" spans="2:29" s="15" customFormat="1" x14ac:dyDescent="0.25">
      <c r="B122" s="15" t="str">
        <f>VLOOKUP(G122,[1]NUTS_Europa!$A$2:$C$81,2,FALSE)</f>
        <v>NL32</v>
      </c>
      <c r="C122" s="15">
        <f>VLOOKUP(G122,[1]NUTS_Europa!$A$2:$C$81,3,FALSE)</f>
        <v>218</v>
      </c>
      <c r="D122" s="15" t="str">
        <f>VLOOKUP(F122,[1]NUTS_Europa!$A$2:$C$81,2,FALSE)</f>
        <v>BE21</v>
      </c>
      <c r="E122" s="15">
        <f>VLOOKUP(F122,[1]NUTS_Europa!$A$2:$C$81,3,FALSE)</f>
        <v>253</v>
      </c>
      <c r="F122" s="15">
        <v>1</v>
      </c>
      <c r="G122" s="15">
        <v>32</v>
      </c>
      <c r="H122" s="15">
        <v>487549.80609878903</v>
      </c>
      <c r="I122" s="15">
        <v>828255.12601550075</v>
      </c>
      <c r="J122" s="15">
        <f t="shared" si="9"/>
        <v>27608.504200516691</v>
      </c>
      <c r="K122" s="15">
        <v>198656.2873</v>
      </c>
      <c r="L122" s="15">
        <v>10.528823529411765</v>
      </c>
      <c r="M122" s="15">
        <v>10.286822345493437</v>
      </c>
      <c r="N122" s="15">
        <v>10.847278807790037</v>
      </c>
      <c r="O122" s="17">
        <v>5603.586288415795</v>
      </c>
      <c r="P122" s="15">
        <f t="shared" si="2"/>
        <v>0</v>
      </c>
      <c r="Q122" s="15">
        <f t="shared" si="3"/>
        <v>20.815645874905201</v>
      </c>
      <c r="S122" s="15">
        <f t="shared" si="4"/>
        <v>0</v>
      </c>
      <c r="T122" s="15">
        <f t="shared" si="5"/>
        <v>55217.008401033381</v>
      </c>
      <c r="U122" s="15">
        <f t="shared" si="6"/>
        <v>55217.008401033381</v>
      </c>
      <c r="V122" s="15" t="str">
        <f>VLOOKUP(B122,NUTS_Europa!$B$2:$F$41,5,FALSE)</f>
        <v>Noord-Holland</v>
      </c>
      <c r="W122" s="15" t="str">
        <f>VLOOKUP(C122,Puertos!$N$3:$O$27,2,FALSE)</f>
        <v>Amsterdam</v>
      </c>
      <c r="X122" s="15" t="str">
        <f>VLOOKUP(D122,NUTS_Europa!$B$2:$F$41,5,FALSE)</f>
        <v>Prov. Antwerpen</v>
      </c>
      <c r="Y122" s="15" t="str">
        <f>VLOOKUP(E122,Puertos!$N$3:$O$27,2,FALSE)</f>
        <v>Amberes</v>
      </c>
      <c r="Z122" s="15">
        <f t="shared" si="7"/>
        <v>0.86731857812105007</v>
      </c>
    </row>
    <row r="123" spans="2:29" s="15" customFormat="1" x14ac:dyDescent="0.25">
      <c r="O123" s="17"/>
    </row>
    <row r="124" spans="2:29" s="15" customFormat="1" x14ac:dyDescent="0.25">
      <c r="B124" s="15" t="s">
        <v>162</v>
      </c>
      <c r="O124" s="17"/>
    </row>
    <row r="125" spans="2:29" s="15" customFormat="1" x14ac:dyDescent="0.25">
      <c r="B125" s="15" t="str">
        <f>B106</f>
        <v>nodo inicial</v>
      </c>
      <c r="C125" s="15" t="str">
        <f t="shared" ref="C125:I125" si="12">C106</f>
        <v>puerto O</v>
      </c>
      <c r="D125" s="15" t="str">
        <f t="shared" si="12"/>
        <v>nodo final</v>
      </c>
      <c r="E125" s="15" t="str">
        <f t="shared" si="12"/>
        <v>puerto D</v>
      </c>
      <c r="F125" s="15" t="str">
        <f t="shared" si="12"/>
        <v>Var1</v>
      </c>
      <c r="G125" s="15" t="str">
        <f t="shared" si="12"/>
        <v>Var2</v>
      </c>
      <c r="H125" s="15" t="str">
        <f t="shared" si="12"/>
        <v>Coste variable</v>
      </c>
      <c r="I125" s="15" t="str">
        <f t="shared" si="12"/>
        <v>Coste fijo</v>
      </c>
      <c r="J125" s="15" t="str">
        <f t="shared" ref="J125:O125" si="13">J106</f>
        <v>Coste fijo/buque</v>
      </c>
      <c r="K125" s="15" t="str">
        <f t="shared" si="13"/>
        <v>flow</v>
      </c>
      <c r="L125" s="15" t="str">
        <f t="shared" si="13"/>
        <v>TiempoNav</v>
      </c>
      <c r="M125" s="15" t="str">
        <f t="shared" si="13"/>
        <v>TiempoPort</v>
      </c>
      <c r="N125" s="15" t="str">
        <f t="shared" si="13"/>
        <v>TiempoCD</v>
      </c>
      <c r="O125" s="17" t="str">
        <f t="shared" si="13"/>
        <v>offer</v>
      </c>
    </row>
    <row r="126" spans="2:29" s="15" customFormat="1" x14ac:dyDescent="0.25">
      <c r="B126" s="15" t="str">
        <f>VLOOKUP(F126,[1]NUTS_Europa!$A$2:$C$81,2,FALSE)</f>
        <v>ES51</v>
      </c>
      <c r="C126" s="15">
        <f>VLOOKUP(F126,[1]NUTS_Europa!$A$2:$C$81,3,FALSE)</f>
        <v>1063</v>
      </c>
      <c r="D126" s="15" t="str">
        <f>VLOOKUP(G126,[1]NUTS_Europa!$A$2:$C$81,2,FALSE)</f>
        <v>PT17</v>
      </c>
      <c r="E126" s="15">
        <f>VLOOKUP(G126,[1]NUTS_Europa!$A$2:$C$81,3,FALSE)</f>
        <v>294</v>
      </c>
      <c r="F126" s="15">
        <v>15</v>
      </c>
      <c r="G126" s="15">
        <v>39</v>
      </c>
      <c r="H126" s="15">
        <v>654770.9950842883</v>
      </c>
      <c r="I126" s="15">
        <v>9173829.4166391846</v>
      </c>
      <c r="J126" s="15">
        <f t="shared" si="9"/>
        <v>305794.31388797279</v>
      </c>
      <c r="K126" s="15">
        <v>119215.969</v>
      </c>
      <c r="L126" s="15">
        <v>47.882352941176471</v>
      </c>
      <c r="M126" s="15">
        <v>7.2412894045505123</v>
      </c>
      <c r="N126" s="15">
        <v>5.7081413857296415</v>
      </c>
      <c r="O126" s="17">
        <v>3296.1439756520863</v>
      </c>
      <c r="P126" s="15">
        <f t="shared" si="2"/>
        <v>0</v>
      </c>
      <c r="Q126" s="15">
        <f t="shared" si="3"/>
        <v>55.123642345726985</v>
      </c>
      <c r="S126" s="15">
        <f t="shared" si="4"/>
        <v>0</v>
      </c>
      <c r="T126" s="15">
        <f t="shared" si="5"/>
        <v>611588.62777594558</v>
      </c>
      <c r="U126" s="15">
        <f t="shared" si="6"/>
        <v>611588.62777594558</v>
      </c>
      <c r="V126" s="15" t="str">
        <f>VLOOKUP(B126,NUTS_Europa!$B$2:$F$41,5,FALSE)</f>
        <v>Cataluña</v>
      </c>
      <c r="W126" s="15" t="str">
        <f>VLOOKUP(C126,Puertos!$N$3:$O$27,2,FALSE)</f>
        <v>Barcelona</v>
      </c>
      <c r="X126" s="15" t="str">
        <f>VLOOKUP(D126,NUTS_Europa!$B$2:$F$41,5,FALSE)</f>
        <v>Área Metropolitana de Lisboa</v>
      </c>
      <c r="Y126" s="15" t="str">
        <f>VLOOKUP(E126,Puertos!$N$3:$O$27,2,FALSE)</f>
        <v>Lisboa</v>
      </c>
      <c r="Z126" s="15">
        <f t="shared" si="7"/>
        <v>2.2968184310719577</v>
      </c>
    </row>
    <row r="127" spans="2:29" s="15" customFormat="1" x14ac:dyDescent="0.25">
      <c r="B127" s="15" t="str">
        <f>VLOOKUP(G127,[1]NUTS_Europa!$A$2:$C$81,2,FALSE)</f>
        <v>PT17</v>
      </c>
      <c r="C127" s="15">
        <f>VLOOKUP(G127,[1]NUTS_Europa!$A$2:$C$81,3,FALSE)</f>
        <v>294</v>
      </c>
      <c r="D127" s="15" t="str">
        <f>VLOOKUP(F127,[1]NUTS_Europa!$A$2:$C$81,2,FALSE)</f>
        <v>FRJ1</v>
      </c>
      <c r="E127" s="15">
        <f>VLOOKUP(F127,[1]NUTS_Europa!$A$2:$C$81,3,FALSE)</f>
        <v>1063</v>
      </c>
      <c r="F127" s="15">
        <v>26</v>
      </c>
      <c r="G127" s="15">
        <v>39</v>
      </c>
      <c r="H127" s="15">
        <v>1706002.6121078641</v>
      </c>
      <c r="I127" s="15">
        <v>9173829.4166391846</v>
      </c>
      <c r="J127" s="15">
        <f t="shared" si="9"/>
        <v>305794.31388797279</v>
      </c>
      <c r="K127" s="15">
        <v>137713.6226</v>
      </c>
      <c r="L127" s="15">
        <v>47.882352941176471</v>
      </c>
      <c r="M127" s="15">
        <v>7.2412894045505123</v>
      </c>
      <c r="N127" s="15">
        <v>5.7081413857296415</v>
      </c>
      <c r="O127" s="17">
        <v>3296.1439756520863</v>
      </c>
      <c r="P127" s="15">
        <f t="shared" si="2"/>
        <v>0</v>
      </c>
      <c r="Q127" s="15">
        <f t="shared" si="3"/>
        <v>55.123642345726985</v>
      </c>
      <c r="S127" s="15">
        <f t="shared" si="4"/>
        <v>0</v>
      </c>
      <c r="T127" s="15">
        <f t="shared" si="5"/>
        <v>611588.62777594558</v>
      </c>
      <c r="U127" s="15">
        <f t="shared" si="6"/>
        <v>611588.62777594558</v>
      </c>
      <c r="V127" s="15" t="str">
        <f>VLOOKUP(B127,NUTS_Europa!$B$2:$F$41,5,FALSE)</f>
        <v>Área Metropolitana de Lisboa</v>
      </c>
      <c r="W127" s="15" t="str">
        <f>VLOOKUP(C127,Puertos!$N$3:$O$27,2,FALSE)</f>
        <v>Lisboa</v>
      </c>
      <c r="X127" s="15" t="str">
        <f>VLOOKUP(D127,NUTS_Europa!$B$2:$F$41,5,FALSE)</f>
        <v>Languedoc-Roussillon</v>
      </c>
      <c r="Y127" s="15" t="str">
        <f>VLOOKUP(E127,Puertos!$N$3:$O$27,2,FALSE)</f>
        <v>Barcelona</v>
      </c>
      <c r="Z127" s="15">
        <f t="shared" si="7"/>
        <v>2.2968184310719577</v>
      </c>
    </row>
    <row r="128" spans="2:29" s="15" customFormat="1" x14ac:dyDescent="0.25">
      <c r="B128" s="15" t="str">
        <f>VLOOKUP(F128,[1]NUTS_Europa!$A$2:$C$81,2,FALSE)</f>
        <v>FRJ1</v>
      </c>
      <c r="C128" s="15">
        <f>VLOOKUP(F128,[1]NUTS_Europa!$A$2:$C$81,3,FALSE)</f>
        <v>1063</v>
      </c>
      <c r="D128" s="15" t="str">
        <f>VLOOKUP(G128,[1]NUTS_Europa!$A$2:$C$81,2,FALSE)</f>
        <v>FRJ2</v>
      </c>
      <c r="E128" s="15">
        <f>VLOOKUP(G128,[1]NUTS_Europa!$A$2:$C$81,3,FALSE)</f>
        <v>283</v>
      </c>
      <c r="F128" s="15">
        <v>26</v>
      </c>
      <c r="G128" s="15">
        <v>28</v>
      </c>
      <c r="H128" s="15">
        <v>2293218.5340380045</v>
      </c>
      <c r="I128" s="15">
        <v>9405004.4469620753</v>
      </c>
      <c r="J128" s="15">
        <f t="shared" si="9"/>
        <v>313500.14823206916</v>
      </c>
      <c r="K128" s="15">
        <v>142841.86170000001</v>
      </c>
      <c r="L128" s="15">
        <v>90.808058823529421</v>
      </c>
      <c r="M128" s="15">
        <v>6.5791745002832442</v>
      </c>
      <c r="N128" s="15">
        <v>4.0796176541212308</v>
      </c>
      <c r="O128" s="17">
        <v>2266.668199218178</v>
      </c>
      <c r="P128" s="15">
        <f t="shared" si="2"/>
        <v>1.3030769931843336</v>
      </c>
      <c r="Q128" s="15">
        <f t="shared" si="3"/>
        <v>98.690310316997</v>
      </c>
      <c r="R128" s="15">
        <v>724</v>
      </c>
      <c r="S128" s="15">
        <f t="shared" si="4"/>
        <v>732480.48356446018</v>
      </c>
      <c r="T128" s="15">
        <f t="shared" si="5"/>
        <v>627000.29646413832</v>
      </c>
      <c r="U128" s="15">
        <f t="shared" si="6"/>
        <v>1359480.7800285984</v>
      </c>
      <c r="V128" s="15" t="str">
        <f>VLOOKUP(B128,NUTS_Europa!$B$2:$F$41,5,FALSE)</f>
        <v>Languedoc-Roussillon</v>
      </c>
      <c r="W128" s="15" t="str">
        <f>VLOOKUP(C128,Puertos!$N$3:$O$27,2,FALSE)</f>
        <v>Barcelona</v>
      </c>
      <c r="X128" s="15" t="str">
        <f>VLOOKUP(D128,NUTS_Europa!$B$2:$F$41,5,FALSE)</f>
        <v>Midi-Pyrénées</v>
      </c>
      <c r="Y128" s="15" t="str">
        <f>VLOOKUP(E128,Puertos!$N$3:$O$27,2,FALSE)</f>
        <v>La Rochelle</v>
      </c>
      <c r="Z128" s="15">
        <f t="shared" si="7"/>
        <v>4.1120962632082083</v>
      </c>
      <c r="AA128" s="15">
        <f>Q128+Q129+Q134+Q137</f>
        <v>278.53509077615973</v>
      </c>
      <c r="AB128" s="15">
        <f>AA128/24</f>
        <v>11.60562878233999</v>
      </c>
      <c r="AC128" s="15">
        <f>AB128/7</f>
        <v>1.6579469689057127</v>
      </c>
    </row>
    <row r="129" spans="2:26" s="15" customFormat="1" x14ac:dyDescent="0.25">
      <c r="B129" s="15" t="str">
        <f>VLOOKUP(G129,[1]NUTS_Europa!$A$2:$C$81,2,FALSE)</f>
        <v>FRJ2</v>
      </c>
      <c r="C129" s="15">
        <f>VLOOKUP(G129,[1]NUTS_Europa!$A$2:$C$81,3,FALSE)</f>
        <v>283</v>
      </c>
      <c r="D129" s="15" t="str">
        <f>VLOOKUP(F129,[1]NUTS_Europa!$A$2:$C$81,2,FALSE)</f>
        <v>FRF2</v>
      </c>
      <c r="E129" s="15">
        <f>VLOOKUP(F129,[1]NUTS_Europa!$A$2:$C$81,3,FALSE)</f>
        <v>269</v>
      </c>
      <c r="F129" s="15">
        <v>27</v>
      </c>
      <c r="G129" s="15">
        <v>28</v>
      </c>
      <c r="H129" s="15">
        <v>1876744.1889777614</v>
      </c>
      <c r="I129" s="15">
        <v>798863.57260992436</v>
      </c>
      <c r="J129" s="15">
        <f t="shared" si="9"/>
        <v>26628.785753664146</v>
      </c>
      <c r="K129" s="15">
        <v>176841.96369999999</v>
      </c>
      <c r="L129" s="15">
        <v>27.235294117647058</v>
      </c>
      <c r="M129" s="15">
        <v>12.087324667123852</v>
      </c>
      <c r="N129" s="15">
        <v>4.7936110476183122</v>
      </c>
      <c r="O129" s="17">
        <v>2266.668199218178</v>
      </c>
      <c r="P129" s="15">
        <f t="shared" si="2"/>
        <v>1.5311347287938892</v>
      </c>
      <c r="Q129" s="15">
        <f t="shared" si="3"/>
        <v>40.853753513564797</v>
      </c>
      <c r="R129" s="15">
        <v>724</v>
      </c>
      <c r="S129" s="15">
        <f t="shared" si="4"/>
        <v>599453.76799681818</v>
      </c>
      <c r="T129" s="15">
        <f t="shared" si="5"/>
        <v>53257.571507328292</v>
      </c>
      <c r="U129" s="15">
        <f t="shared" si="6"/>
        <v>652711.33950414648</v>
      </c>
      <c r="V129" s="15" t="str">
        <f>VLOOKUP(B129,NUTS_Europa!$B$2:$F$41,5,FALSE)</f>
        <v>Midi-Pyrénées</v>
      </c>
      <c r="W129" s="15" t="str">
        <f>VLOOKUP(C129,Puertos!$N$3:$O$27,2,FALSE)</f>
        <v>La Rochelle</v>
      </c>
      <c r="X129" s="15" t="str">
        <f>VLOOKUP(D129,NUTS_Europa!$B$2:$F$41,5,FALSE)</f>
        <v>Champagne-Ardenne</v>
      </c>
      <c r="Y129" s="15" t="str">
        <f>VLOOKUP(E129,Puertos!$N$3:$O$27,2,FALSE)</f>
        <v>Le Havre</v>
      </c>
      <c r="Z129" s="15">
        <f t="shared" si="7"/>
        <v>1.7022397297318665</v>
      </c>
    </row>
    <row r="130" spans="2:26" s="15" customFormat="1" x14ac:dyDescent="0.25">
      <c r="B130" s="15" t="str">
        <f>VLOOKUP(F130,[1]NUTS_Europa!$A$2:$C$81,2,FALSE)</f>
        <v>FRF2</v>
      </c>
      <c r="C130" s="15">
        <f>VLOOKUP(F130,[1]NUTS_Europa!$A$2:$C$81,3,FALSE)</f>
        <v>269</v>
      </c>
      <c r="D130" s="15" t="str">
        <f>VLOOKUP(G130,[1]NUTS_Europa!$A$2:$C$81,2,FALSE)</f>
        <v>PT11</v>
      </c>
      <c r="E130" s="15">
        <f>VLOOKUP(G130,[1]NUTS_Europa!$A$2:$C$81,3,FALSE)</f>
        <v>111</v>
      </c>
      <c r="F130" s="15">
        <v>27</v>
      </c>
      <c r="G130" s="15">
        <v>36</v>
      </c>
      <c r="H130" s="15">
        <v>1634572.8679588865</v>
      </c>
      <c r="I130" s="15">
        <v>1004873.9175412223</v>
      </c>
      <c r="J130" s="15">
        <f t="shared" si="9"/>
        <v>33495.797251374075</v>
      </c>
      <c r="K130" s="15">
        <v>122072.6309</v>
      </c>
      <c r="L130" s="15">
        <v>46.88058823529412</v>
      </c>
      <c r="M130" s="15">
        <v>14.552378082696686</v>
      </c>
      <c r="N130" s="15">
        <v>6.7464164290035269</v>
      </c>
      <c r="O130" s="17">
        <v>3296.1439756520863</v>
      </c>
      <c r="P130" s="15">
        <f t="shared" si="2"/>
        <v>0</v>
      </c>
      <c r="Q130" s="15">
        <f t="shared" si="3"/>
        <v>61.432966317990804</v>
      </c>
      <c r="S130" s="15">
        <f t="shared" si="4"/>
        <v>0</v>
      </c>
      <c r="T130" s="15">
        <f t="shared" si="5"/>
        <v>66991.59450274815</v>
      </c>
      <c r="U130" s="15">
        <f t="shared" si="6"/>
        <v>66991.59450274815</v>
      </c>
      <c r="V130" s="15" t="str">
        <f>VLOOKUP(B130,NUTS_Europa!$B$2:$F$41,5,FALSE)</f>
        <v>Champagne-Ardenne</v>
      </c>
      <c r="W130" s="15" t="str">
        <f>VLOOKUP(C130,Puertos!$N$3:$O$27,2,FALSE)</f>
        <v>Le Havre</v>
      </c>
      <c r="X130" s="15" t="str">
        <f>VLOOKUP(D130,NUTS_Europa!$B$2:$F$41,5,FALSE)</f>
        <v>Norte</v>
      </c>
      <c r="Y130" s="15" t="str">
        <f>VLOOKUP(E130,Puertos!$N$3:$O$27,2,FALSE)</f>
        <v>Oporto</v>
      </c>
      <c r="Z130" s="15">
        <f t="shared" si="7"/>
        <v>2.5597069299162833</v>
      </c>
    </row>
    <row r="131" spans="2:26" s="15" customFormat="1" x14ac:dyDescent="0.25">
      <c r="B131" s="15" t="str">
        <f>VLOOKUP(G131,[1]NUTS_Europa!$A$2:$C$81,2,FALSE)</f>
        <v>PT11</v>
      </c>
      <c r="C131" s="15">
        <f>VLOOKUP(G131,[1]NUTS_Europa!$A$2:$C$81,3,FALSE)</f>
        <v>111</v>
      </c>
      <c r="D131" s="15" t="str">
        <f>VLOOKUP(F131,[1]NUTS_Europa!$A$2:$C$81,2,FALSE)</f>
        <v>NL34</v>
      </c>
      <c r="E131" s="15">
        <f>VLOOKUP(F131,[1]NUTS_Europa!$A$2:$C$81,3,FALSE)</f>
        <v>250</v>
      </c>
      <c r="F131" s="15">
        <v>34</v>
      </c>
      <c r="G131" s="15">
        <v>36</v>
      </c>
      <c r="H131" s="15">
        <v>1368714.920016174</v>
      </c>
      <c r="I131" s="15">
        <v>1132702.9837311397</v>
      </c>
      <c r="J131" s="15">
        <f t="shared" si="9"/>
        <v>37756.766124371323</v>
      </c>
      <c r="K131" s="15">
        <v>176841.96369999999</v>
      </c>
      <c r="L131" s="15">
        <v>56.695294117647059</v>
      </c>
      <c r="M131" s="15">
        <v>13.231500907961909</v>
      </c>
      <c r="N131" s="15">
        <v>6.7464164290035269</v>
      </c>
      <c r="O131" s="17">
        <v>3296.1439756520863</v>
      </c>
      <c r="P131" s="15">
        <f t="shared" si="2"/>
        <v>0</v>
      </c>
      <c r="Q131" s="15">
        <f t="shared" si="3"/>
        <v>69.926795025608968</v>
      </c>
      <c r="S131" s="15">
        <f t="shared" si="4"/>
        <v>0</v>
      </c>
      <c r="T131" s="15">
        <f t="shared" si="5"/>
        <v>75513.532248742646</v>
      </c>
      <c r="U131" s="15">
        <f t="shared" si="6"/>
        <v>75513.532248742646</v>
      </c>
      <c r="V131" s="15" t="str">
        <f>VLOOKUP(B131,NUTS_Europa!$B$2:$F$41,5,FALSE)</f>
        <v>Norte</v>
      </c>
      <c r="W131" s="15" t="str">
        <f>VLOOKUP(C131,Puertos!$N$3:$O$27,2,FALSE)</f>
        <v>Oporto</v>
      </c>
      <c r="X131" s="15" t="str">
        <f>VLOOKUP(D131,NUTS_Europa!$B$2:$F$41,5,FALSE)</f>
        <v>Zeeland</v>
      </c>
      <c r="Y131" s="15" t="str">
        <f>VLOOKUP(E131,Puertos!$N$3:$O$27,2,FALSE)</f>
        <v>Rotterdam</v>
      </c>
      <c r="Z131" s="15">
        <f t="shared" si="7"/>
        <v>2.9136164594003735</v>
      </c>
    </row>
    <row r="132" spans="2:26" s="15" customFormat="1" x14ac:dyDescent="0.25">
      <c r="B132" s="15" t="str">
        <f>VLOOKUP(F132,[1]NUTS_Europa!$A$2:$C$81,2,FALSE)</f>
        <v>NL34</v>
      </c>
      <c r="C132" s="15">
        <f>VLOOKUP(F132,[1]NUTS_Europa!$A$2:$C$81,3,FALSE)</f>
        <v>250</v>
      </c>
      <c r="D132" s="15" t="str">
        <f>VLOOKUP(G132,[1]NUTS_Europa!$A$2:$C$81,2,FALSE)</f>
        <v>PT16</v>
      </c>
      <c r="E132" s="15">
        <f>VLOOKUP(G132,[1]NUTS_Europa!$A$2:$C$81,3,FALSE)</f>
        <v>111</v>
      </c>
      <c r="F132" s="15">
        <v>34</v>
      </c>
      <c r="G132" s="15">
        <v>38</v>
      </c>
      <c r="H132" s="15">
        <v>1260518.9940153942</v>
      </c>
      <c r="I132" s="15">
        <v>1132702.9837311397</v>
      </c>
      <c r="J132" s="15">
        <f t="shared" si="9"/>
        <v>37756.766124371323</v>
      </c>
      <c r="K132" s="15">
        <v>199058.85829999999</v>
      </c>
      <c r="L132" s="15">
        <v>56.695294117647059</v>
      </c>
      <c r="M132" s="15">
        <v>13.231500907961909</v>
      </c>
      <c r="N132" s="15">
        <v>6.7464164290035269</v>
      </c>
      <c r="O132" s="17">
        <v>3296.1439756520863</v>
      </c>
      <c r="P132" s="15">
        <f t="shared" si="2"/>
        <v>0</v>
      </c>
      <c r="Q132" s="15">
        <f t="shared" si="3"/>
        <v>69.926795025608968</v>
      </c>
      <c r="S132" s="15">
        <f t="shared" si="4"/>
        <v>0</v>
      </c>
      <c r="T132" s="15">
        <f t="shared" si="5"/>
        <v>75513.532248742646</v>
      </c>
      <c r="U132" s="15">
        <f t="shared" si="6"/>
        <v>75513.532248742646</v>
      </c>
      <c r="V132" s="15" t="str">
        <f>VLOOKUP(B132,NUTS_Europa!$B$2:$F$41,5,FALSE)</f>
        <v>Zeeland</v>
      </c>
      <c r="W132" s="15" t="str">
        <f>VLOOKUP(C132,Puertos!$N$3:$O$27,2,FALSE)</f>
        <v>Rotterdam</v>
      </c>
      <c r="X132" s="15" t="str">
        <f>VLOOKUP(D132,NUTS_Europa!$B$2:$F$41,5,FALSE)</f>
        <v>Centro (PT)</v>
      </c>
      <c r="Y132" s="15" t="str">
        <f>VLOOKUP(E132,Puertos!$N$3:$O$27,2,FALSE)</f>
        <v>Oporto</v>
      </c>
      <c r="Z132" s="15">
        <f t="shared" si="7"/>
        <v>2.9136164594003735</v>
      </c>
    </row>
    <row r="133" spans="2:26" s="15" customFormat="1" x14ac:dyDescent="0.25">
      <c r="B133" s="15" t="str">
        <f>VLOOKUP(G133,[1]NUTS_Europa!$A$2:$C$81,2,FALSE)</f>
        <v>PT16</v>
      </c>
      <c r="C133" s="15">
        <f>VLOOKUP(G133,[1]NUTS_Europa!$A$2:$C$81,3,FALSE)</f>
        <v>111</v>
      </c>
      <c r="D133" s="15" t="str">
        <f>VLOOKUP(F133,[1]NUTS_Europa!$A$2:$C$81,2,FALSE)</f>
        <v>FRI2</v>
      </c>
      <c r="E133" s="15">
        <f>VLOOKUP(F133,[1]NUTS_Europa!$A$2:$C$81,3,FALSE)</f>
        <v>269</v>
      </c>
      <c r="F133" s="15">
        <v>29</v>
      </c>
      <c r="G133" s="15">
        <v>38</v>
      </c>
      <c r="H133" s="15">
        <v>1543688.2901182314</v>
      </c>
      <c r="I133" s="15">
        <v>1004873.9175412223</v>
      </c>
      <c r="J133" s="15">
        <f t="shared" si="9"/>
        <v>33495.797251374075</v>
      </c>
      <c r="K133" s="15">
        <v>141734.02660000001</v>
      </c>
      <c r="L133" s="15">
        <v>46.88058823529412</v>
      </c>
      <c r="M133" s="15">
        <v>14.552378082696686</v>
      </c>
      <c r="N133" s="15">
        <v>6.7464164290035269</v>
      </c>
      <c r="O133" s="17">
        <v>3296.1439756520863</v>
      </c>
      <c r="P133" s="15">
        <f t="shared" si="2"/>
        <v>0</v>
      </c>
      <c r="Q133" s="15">
        <f t="shared" si="3"/>
        <v>61.432966317990804</v>
      </c>
      <c r="S133" s="15">
        <f t="shared" si="4"/>
        <v>0</v>
      </c>
      <c r="T133" s="15">
        <f t="shared" si="5"/>
        <v>66991.59450274815</v>
      </c>
      <c r="U133" s="15">
        <f t="shared" si="6"/>
        <v>66991.59450274815</v>
      </c>
      <c r="V133" s="15" t="str">
        <f>VLOOKUP(B133,NUTS_Europa!$B$2:$F$41,5,FALSE)</f>
        <v>Centro (PT)</v>
      </c>
      <c r="W133" s="15" t="str">
        <f>VLOOKUP(C133,Puertos!$N$3:$O$27,2,FALSE)</f>
        <v>Oporto</v>
      </c>
      <c r="X133" s="15" t="str">
        <f>VLOOKUP(D133,NUTS_Europa!$B$2:$F$41,5,FALSE)</f>
        <v>Limousin</v>
      </c>
      <c r="Y133" s="15" t="str">
        <f>VLOOKUP(E133,Puertos!$N$3:$O$27,2,FALSE)</f>
        <v>Le Havre</v>
      </c>
      <c r="Z133" s="15">
        <f t="shared" si="7"/>
        <v>2.5597069299162833</v>
      </c>
    </row>
    <row r="134" spans="2:26" s="15" customFormat="1" x14ac:dyDescent="0.25">
      <c r="B134" s="15" t="str">
        <f>VLOOKUP(F134,[1]NUTS_Europa!$A$2:$C$81,2,FALSE)</f>
        <v>FRI2</v>
      </c>
      <c r="C134" s="15">
        <f>VLOOKUP(F134,[1]NUTS_Europa!$A$2:$C$81,3,FALSE)</f>
        <v>269</v>
      </c>
      <c r="D134" s="15" t="str">
        <f>VLOOKUP(G134,[1]NUTS_Europa!$A$2:$C$81,2,FALSE)</f>
        <v>FRH0</v>
      </c>
      <c r="E134" s="15">
        <f>VLOOKUP(G134,[1]NUTS_Europa!$A$2:$C$81,3,FALSE)</f>
        <v>282</v>
      </c>
      <c r="F134" s="15">
        <v>29</v>
      </c>
      <c r="G134" s="15">
        <v>63</v>
      </c>
      <c r="H134" s="15">
        <v>420325.40788451472</v>
      </c>
      <c r="I134" s="15">
        <v>838331.59635199781</v>
      </c>
      <c r="J134" s="15">
        <f t="shared" si="9"/>
        <v>27944.386545066594</v>
      </c>
      <c r="K134" s="15">
        <v>127001.217</v>
      </c>
      <c r="L134" s="15">
        <v>23.411764705882351</v>
      </c>
      <c r="M134" s="15">
        <v>15.714733063987605</v>
      </c>
      <c r="N134" s="15">
        <v>1.9284186243833461</v>
      </c>
      <c r="O134" s="17">
        <v>816.51860628420002</v>
      </c>
      <c r="P134" s="15">
        <f t="shared" si="2"/>
        <v>1.7075503910120002</v>
      </c>
      <c r="Q134" s="15">
        <f t="shared" si="3"/>
        <v>40.834048160881956</v>
      </c>
      <c r="R134" s="15">
        <v>723</v>
      </c>
      <c r="S134" s="15">
        <f t="shared" si="4"/>
        <v>372184.13341915864</v>
      </c>
      <c r="T134" s="15">
        <f t="shared" si="5"/>
        <v>55888.773090133189</v>
      </c>
      <c r="U134" s="15">
        <f t="shared" si="6"/>
        <v>428072.90650929185</v>
      </c>
      <c r="V134" s="15" t="str">
        <f>VLOOKUP(B134,NUTS_Europa!$B$2:$F$41,5,FALSE)</f>
        <v>Limousin</v>
      </c>
      <c r="W134" s="15" t="str">
        <f>VLOOKUP(C134,Puertos!$N$3:$O$27,2,FALSE)</f>
        <v>Le Havre</v>
      </c>
      <c r="X134" s="15" t="str">
        <f>VLOOKUP(D134,NUTS_Europa!$B$2:$F$41,5,FALSE)</f>
        <v>Bretagne</v>
      </c>
      <c r="Y134" s="15" t="str">
        <f>VLOOKUP(E134,Puertos!$N$3:$O$27,2,FALSE)</f>
        <v>Saint Nazaire</v>
      </c>
      <c r="Z134" s="15">
        <f t="shared" si="7"/>
        <v>1.7014186733700816</v>
      </c>
    </row>
    <row r="135" spans="2:26" s="15" customFormat="1" x14ac:dyDescent="0.25">
      <c r="B135" s="15" t="str">
        <f>VLOOKUP(G135,[1]NUTS_Europa!$A$2:$C$81,2,FALSE)</f>
        <v>FRH0</v>
      </c>
      <c r="C135" s="15">
        <f>VLOOKUP(G135,[1]NUTS_Europa!$A$2:$C$81,3,FALSE)</f>
        <v>282</v>
      </c>
      <c r="D135" s="15" t="str">
        <f>VLOOKUP(F135,[1]NUTS_Europa!$A$2:$C$81,2,FALSE)</f>
        <v>ES51</v>
      </c>
      <c r="E135" s="15">
        <f>VLOOKUP(F135,[1]NUTS_Europa!$A$2:$C$81,3,FALSE)</f>
        <v>1064</v>
      </c>
      <c r="F135" s="15">
        <v>55</v>
      </c>
      <c r="G135" s="15">
        <v>63</v>
      </c>
      <c r="H135" s="15">
        <v>573162.703660678</v>
      </c>
      <c r="I135" s="15">
        <v>983233.39788946218</v>
      </c>
      <c r="J135" s="15">
        <f t="shared" si="9"/>
        <v>32774.446596315407</v>
      </c>
      <c r="K135" s="15">
        <v>127001.217</v>
      </c>
      <c r="L135" s="15">
        <v>73.942294117647066</v>
      </c>
      <c r="M135" s="15">
        <v>12.982640961515756</v>
      </c>
      <c r="N135" s="15">
        <v>1.6712178171564884</v>
      </c>
      <c r="O135" s="17">
        <v>816.51860628420002</v>
      </c>
      <c r="P135" s="15">
        <f t="shared" si="2"/>
        <v>1.4798076522748336</v>
      </c>
      <c r="Q135" s="15">
        <f t="shared" si="3"/>
        <v>88.404742731437651</v>
      </c>
      <c r="R135" s="15">
        <v>723</v>
      </c>
      <c r="S135" s="15">
        <f t="shared" si="4"/>
        <v>507516.4626468218</v>
      </c>
      <c r="T135" s="15">
        <f t="shared" si="5"/>
        <v>65548.893192630814</v>
      </c>
      <c r="U135" s="15">
        <f t="shared" si="6"/>
        <v>573065.35583945259</v>
      </c>
      <c r="V135" s="15" t="str">
        <f>VLOOKUP(B135,NUTS_Europa!$B$2:$F$41,5,FALSE)</f>
        <v>Bretagne</v>
      </c>
      <c r="W135" s="15" t="str">
        <f>VLOOKUP(C135,Puertos!$N$3:$O$27,2,FALSE)</f>
        <v>Saint Nazaire</v>
      </c>
      <c r="X135" s="15" t="str">
        <f>VLOOKUP(D135,NUTS_Europa!$B$2:$F$41,5,FALSE)</f>
        <v>Cataluña</v>
      </c>
      <c r="Y135" s="15" t="str">
        <f>VLOOKUP(E135,Puertos!$N$3:$O$27,2,FALSE)</f>
        <v>Valencia</v>
      </c>
      <c r="Z135" s="15">
        <f t="shared" si="7"/>
        <v>3.6835309471432356</v>
      </c>
    </row>
    <row r="136" spans="2:26" s="15" customFormat="1" x14ac:dyDescent="0.25">
      <c r="B136" s="15" t="str">
        <f>VLOOKUP(F136,[1]NUTS_Europa!$A$2:$C$81,2,FALSE)</f>
        <v>ES51</v>
      </c>
      <c r="C136" s="15">
        <f>VLOOKUP(F136,[1]NUTS_Europa!$A$2:$C$81,3,FALSE)</f>
        <v>1064</v>
      </c>
      <c r="D136" s="15" t="str">
        <f>VLOOKUP(G136,[1]NUTS_Europa!$A$2:$C$81,2,FALSE)</f>
        <v>FRI3</v>
      </c>
      <c r="E136" s="15">
        <f>VLOOKUP(G136,[1]NUTS_Europa!$A$2:$C$81,3,FALSE)</f>
        <v>282</v>
      </c>
      <c r="F136" s="15">
        <v>55</v>
      </c>
      <c r="G136" s="15">
        <v>65</v>
      </c>
      <c r="H136" s="15">
        <v>724327.24279789079</v>
      </c>
      <c r="I136" s="15">
        <v>983233.39788946218</v>
      </c>
      <c r="J136" s="15">
        <f t="shared" si="9"/>
        <v>32774.446596315407</v>
      </c>
      <c r="K136" s="15">
        <v>117768.50930000001</v>
      </c>
      <c r="L136" s="15">
        <v>73.942294117647066</v>
      </c>
      <c r="M136" s="15">
        <v>12.982640961515756</v>
      </c>
      <c r="N136" s="15">
        <v>1.6712178171564884</v>
      </c>
      <c r="O136" s="17">
        <v>816.51860628420002</v>
      </c>
      <c r="P136" s="15">
        <f t="shared" si="2"/>
        <v>1.4798076522748336</v>
      </c>
      <c r="Q136" s="15">
        <f t="shared" si="3"/>
        <v>88.404742731437651</v>
      </c>
      <c r="R136" s="15">
        <v>723</v>
      </c>
      <c r="S136" s="15">
        <f t="shared" si="4"/>
        <v>641367.62164682173</v>
      </c>
      <c r="T136" s="15">
        <f t="shared" si="5"/>
        <v>65548.893192630814</v>
      </c>
      <c r="U136" s="15">
        <f t="shared" si="6"/>
        <v>706916.51483945257</v>
      </c>
      <c r="V136" s="15" t="str">
        <f>VLOOKUP(B136,NUTS_Europa!$B$2:$F$41,5,FALSE)</f>
        <v>Cataluña</v>
      </c>
      <c r="W136" s="15" t="str">
        <f>VLOOKUP(C136,Puertos!$N$3:$O$27,2,FALSE)</f>
        <v>Valencia</v>
      </c>
      <c r="X136" s="15" t="str">
        <f>VLOOKUP(D136,NUTS_Europa!$B$2:$F$41,5,FALSE)</f>
        <v>Poitou-Charentes</v>
      </c>
      <c r="Y136" s="15" t="str">
        <f>VLOOKUP(E136,Puertos!$N$3:$O$27,2,FALSE)</f>
        <v>Saint Nazaire</v>
      </c>
      <c r="Z136" s="15">
        <f t="shared" si="7"/>
        <v>3.6835309471432356</v>
      </c>
    </row>
    <row r="137" spans="2:26" s="15" customFormat="1" x14ac:dyDescent="0.25">
      <c r="B137" s="15" t="str">
        <f>VLOOKUP(G137,[1]NUTS_Europa!$A$2:$C$81,2,FALSE)</f>
        <v>FRI3</v>
      </c>
      <c r="C137" s="15">
        <f>VLOOKUP(G137,[1]NUTS_Europa!$A$2:$C$81,3,FALSE)</f>
        <v>282</v>
      </c>
      <c r="D137" s="15" t="str">
        <f>VLOOKUP(F137,[1]NUTS_Europa!$A$2:$C$81,2,FALSE)</f>
        <v>ES52</v>
      </c>
      <c r="E137" s="15">
        <f>VLOOKUP(F137,[1]NUTS_Europa!$A$2:$C$81,3,FALSE)</f>
        <v>1063</v>
      </c>
      <c r="F137" s="15">
        <v>56</v>
      </c>
      <c r="G137" s="15">
        <v>65</v>
      </c>
      <c r="H137" s="15">
        <v>735085.12407611473</v>
      </c>
      <c r="I137" s="15">
        <v>9453287.8244264107</v>
      </c>
      <c r="J137" s="15">
        <f t="shared" si="9"/>
        <v>315109.59414754703</v>
      </c>
      <c r="K137" s="15">
        <v>122072.6309</v>
      </c>
      <c r="L137" s="15">
        <v>86.470588235294116</v>
      </c>
      <c r="M137" s="15">
        <v>10.206582897146998</v>
      </c>
      <c r="N137" s="15">
        <v>1.6712178171564884</v>
      </c>
      <c r="O137" s="17">
        <v>816.51860628420002</v>
      </c>
      <c r="P137" s="15">
        <f t="shared" si="2"/>
        <v>1.4798076522748336</v>
      </c>
      <c r="Q137" s="15">
        <f t="shared" si="3"/>
        <v>98.156978784715946</v>
      </c>
      <c r="R137" s="15">
        <v>723</v>
      </c>
      <c r="S137" s="15">
        <f t="shared" si="4"/>
        <v>650893.36680963158</v>
      </c>
      <c r="T137" s="15">
        <f t="shared" si="5"/>
        <v>630219.18829509406</v>
      </c>
      <c r="U137" s="15">
        <f t="shared" si="6"/>
        <v>1281112.5551047255</v>
      </c>
      <c r="V137" s="15" t="str">
        <f>VLOOKUP(B137,NUTS_Europa!$B$2:$F$41,5,FALSE)</f>
        <v>Poitou-Charentes</v>
      </c>
      <c r="W137" s="15" t="str">
        <f>VLOOKUP(C137,Puertos!$N$3:$O$27,2,FALSE)</f>
        <v>Saint Nazaire</v>
      </c>
      <c r="X137" s="15" t="str">
        <f>VLOOKUP(D137,NUTS_Europa!$B$2:$F$41,5,FALSE)</f>
        <v xml:space="preserve">Comunitat Valenciana </v>
      </c>
      <c r="Y137" s="15" t="str">
        <f>VLOOKUP(E137,Puertos!$N$3:$O$27,2,FALSE)</f>
        <v>Barcelona</v>
      </c>
      <c r="Z137" s="15">
        <f t="shared" si="7"/>
        <v>4.0898741160298311</v>
      </c>
    </row>
    <row r="138" spans="2:26" s="15" customFormat="1" x14ac:dyDescent="0.25">
      <c r="B138" s="15" t="str">
        <f>VLOOKUP(F138,[1]NUTS_Europa!$A$2:$C$81,2,FALSE)</f>
        <v>ES52</v>
      </c>
      <c r="C138" s="15">
        <f>VLOOKUP(F138,[1]NUTS_Europa!$A$2:$C$81,3,FALSE)</f>
        <v>1063</v>
      </c>
      <c r="D138" s="15" t="str">
        <f>VLOOKUP(G138,[1]NUTS_Europa!$A$2:$C$81,2,FALSE)</f>
        <v>FRD2</v>
      </c>
      <c r="E138" s="15">
        <f>VLOOKUP(G138,[1]NUTS_Europa!$A$2:$C$81,3,FALSE)</f>
        <v>271</v>
      </c>
      <c r="F138" s="15">
        <v>56</v>
      </c>
      <c r="G138" s="15">
        <v>60</v>
      </c>
      <c r="H138" s="15">
        <v>187561.82706895197</v>
      </c>
      <c r="I138" s="15">
        <v>9554863.0949830897</v>
      </c>
      <c r="J138" s="15">
        <f t="shared" si="9"/>
        <v>318495.43649943633</v>
      </c>
      <c r="K138" s="15">
        <v>145035.59770000001</v>
      </c>
      <c r="L138" s="15">
        <v>98.17647058823529</v>
      </c>
      <c r="M138" s="15">
        <v>11.864568053951338</v>
      </c>
      <c r="N138" s="15">
        <v>0.71130630311451093</v>
      </c>
      <c r="O138" s="17">
        <v>347.52790767179999</v>
      </c>
    </row>
    <row r="139" spans="2:26" s="15" customFormat="1" x14ac:dyDescent="0.25">
      <c r="B139" s="15" t="str">
        <f>VLOOKUP(G139,[1]NUTS_Europa!$A$2:$C$81,2,FALSE)</f>
        <v>FRD2</v>
      </c>
      <c r="C139" s="15">
        <f>VLOOKUP(G139,[1]NUTS_Europa!$A$2:$C$81,3,FALSE)</f>
        <v>271</v>
      </c>
      <c r="D139" s="15" t="str">
        <f>VLOOKUP(F139,[1]NUTS_Europa!$A$2:$C$81,2,FALSE)</f>
        <v>ES21</v>
      </c>
      <c r="E139" s="15">
        <f>VLOOKUP(F139,[1]NUTS_Europa!$A$2:$C$81,3,FALSE)</f>
        <v>1063</v>
      </c>
      <c r="F139" s="15">
        <v>54</v>
      </c>
      <c r="G139" s="15">
        <v>60</v>
      </c>
      <c r="H139" s="15">
        <v>298900.03790558188</v>
      </c>
      <c r="I139" s="15">
        <v>9554863.0949830897</v>
      </c>
      <c r="J139" s="15">
        <f t="shared" si="9"/>
        <v>318495.43649943633</v>
      </c>
      <c r="K139" s="15">
        <v>159445.52859999999</v>
      </c>
      <c r="L139" s="15">
        <v>98.17647058823529</v>
      </c>
      <c r="M139" s="15">
        <v>11.864568053951338</v>
      </c>
      <c r="N139" s="15">
        <v>0.71130630311451093</v>
      </c>
      <c r="O139" s="17">
        <v>347.52790767179999</v>
      </c>
      <c r="P139" s="15">
        <f t="shared" si="2"/>
        <v>0</v>
      </c>
      <c r="Q139" s="15">
        <f t="shared" si="3"/>
        <v>110.04103864218663</v>
      </c>
      <c r="S139" s="15">
        <f t="shared" si="4"/>
        <v>0</v>
      </c>
      <c r="T139" s="15">
        <f t="shared" si="5"/>
        <v>636990.87299887266</v>
      </c>
      <c r="U139" s="15">
        <f t="shared" si="6"/>
        <v>636990.87299887266</v>
      </c>
      <c r="V139" s="15" t="str">
        <f>VLOOKUP(B139,NUTS_Europa!$B$2:$F$41,5,FALSE)</f>
        <v xml:space="preserve">Haute-Normandie </v>
      </c>
      <c r="W139" s="15" t="str">
        <f>VLOOKUP(C139,Puertos!$N$3:$O$27,2,FALSE)</f>
        <v>Lyon</v>
      </c>
      <c r="X139" s="15" t="str">
        <f>VLOOKUP(D139,NUTS_Europa!$B$2:$F$41,5,FALSE)</f>
        <v>País Vasco</v>
      </c>
      <c r="Y139" s="15" t="str">
        <f>VLOOKUP(E139,Puertos!$N$3:$O$27,2,FALSE)</f>
        <v>Barcelona</v>
      </c>
      <c r="Z139" s="15">
        <f t="shared" si="7"/>
        <v>4.5850432767577765</v>
      </c>
    </row>
    <row r="140" spans="2:26" s="15" customFormat="1" x14ac:dyDescent="0.25">
      <c r="B140" s="15" t="str">
        <f>VLOOKUP(F140,[1]NUTS_Europa!$A$2:$C$81,2,FALSE)</f>
        <v>ES21</v>
      </c>
      <c r="C140" s="15">
        <f>VLOOKUP(F140,[1]NUTS_Europa!$A$2:$C$81,3,FALSE)</f>
        <v>1063</v>
      </c>
      <c r="D140" s="15" t="str">
        <f>VLOOKUP(G140,[1]NUTS_Europa!$A$2:$C$81,2,FALSE)</f>
        <v>FRI1</v>
      </c>
      <c r="E140" s="15">
        <f>VLOOKUP(G140,[1]NUTS_Europa!$A$2:$C$81,3,FALSE)</f>
        <v>275</v>
      </c>
      <c r="F140" s="15">
        <v>54</v>
      </c>
      <c r="G140" s="15">
        <v>64</v>
      </c>
      <c r="H140" s="15">
        <v>269500.82607550116</v>
      </c>
      <c r="I140" s="15">
        <v>9461504.5545207039</v>
      </c>
      <c r="J140" s="15">
        <f t="shared" si="9"/>
        <v>315383.48515069013</v>
      </c>
      <c r="K140" s="15">
        <v>137713.6226</v>
      </c>
      <c r="L140" s="15">
        <v>93.294117647058826</v>
      </c>
      <c r="M140" s="15">
        <v>10.145202422605632</v>
      </c>
      <c r="N140" s="15">
        <v>0.42473021134102279</v>
      </c>
      <c r="O140" s="17">
        <v>207.51341725223611</v>
      </c>
      <c r="P140" s="15">
        <f t="shared" si="2"/>
        <v>0</v>
      </c>
      <c r="Q140" s="15">
        <f t="shared" si="3"/>
        <v>103.43932006966446</v>
      </c>
      <c r="S140" s="15">
        <f t="shared" si="4"/>
        <v>0</v>
      </c>
      <c r="T140" s="15">
        <f t="shared" si="5"/>
        <v>630766.97030138026</v>
      </c>
      <c r="U140" s="15">
        <f t="shared" si="6"/>
        <v>630766.97030138026</v>
      </c>
      <c r="V140" s="15" t="str">
        <f>VLOOKUP(B140,NUTS_Europa!$B$2:$F$41,5,FALSE)</f>
        <v>País Vasco</v>
      </c>
      <c r="W140" s="15" t="str">
        <f>VLOOKUP(C140,Puertos!$N$3:$O$27,2,FALSE)</f>
        <v>Barcelona</v>
      </c>
      <c r="X140" s="15" t="str">
        <f>VLOOKUP(D140,NUTS_Europa!$B$2:$F$41,5,FALSE)</f>
        <v>Aquitaine</v>
      </c>
      <c r="Y140" s="15" t="str">
        <f>VLOOKUP(E140,Puertos!$N$3:$O$27,2,FALSE)</f>
        <v>Burdeos</v>
      </c>
      <c r="Z140" s="15">
        <f t="shared" si="7"/>
        <v>4.3099716695693528</v>
      </c>
    </row>
    <row r="141" spans="2:26" s="15" customFormat="1" x14ac:dyDescent="0.25">
      <c r="B141" s="15" t="str">
        <f>VLOOKUP(G141,[1]NUTS_Europa!$A$2:$C$81,2,FALSE)</f>
        <v>FRI1</v>
      </c>
      <c r="C141" s="15">
        <f>VLOOKUP(G141,[1]NUTS_Europa!$A$2:$C$81,3,FALSE)</f>
        <v>275</v>
      </c>
      <c r="D141" s="15" t="str">
        <f>VLOOKUP(F141,[1]NUTS_Europa!$A$2:$C$81,2,FALSE)</f>
        <v>DE93</v>
      </c>
      <c r="E141" s="15">
        <f>VLOOKUP(F141,[1]NUTS_Europa!$A$2:$C$81,3,FALSE)</f>
        <v>245</v>
      </c>
      <c r="F141" s="15">
        <v>47</v>
      </c>
      <c r="G141" s="15">
        <v>64</v>
      </c>
      <c r="H141" s="15">
        <v>543603.49657123338</v>
      </c>
      <c r="I141" s="15">
        <v>10568000.597718118</v>
      </c>
      <c r="J141" s="15">
        <f t="shared" si="9"/>
        <v>352266.6865906039</v>
      </c>
      <c r="K141" s="15">
        <v>154854.3009</v>
      </c>
      <c r="L141" s="15">
        <v>70</v>
      </c>
      <c r="M141" s="15">
        <v>12.172799968531645</v>
      </c>
      <c r="N141" s="15">
        <v>0.49009628875420763</v>
      </c>
      <c r="O141" s="17">
        <v>207.51341725223611</v>
      </c>
      <c r="P141" s="15">
        <f t="shared" si="2"/>
        <v>0</v>
      </c>
      <c r="Q141" s="15">
        <f t="shared" si="3"/>
        <v>82.172799968531649</v>
      </c>
      <c r="S141" s="15">
        <f t="shared" si="4"/>
        <v>0</v>
      </c>
      <c r="T141" s="15">
        <f t="shared" si="5"/>
        <v>704533.3731812078</v>
      </c>
      <c r="U141" s="15">
        <f t="shared" si="6"/>
        <v>704533.3731812078</v>
      </c>
      <c r="V141" s="15" t="str">
        <f>VLOOKUP(B141,NUTS_Europa!$B$2:$F$41,5,FALSE)</f>
        <v>Aquitaine</v>
      </c>
      <c r="W141" s="15" t="str">
        <f>VLOOKUP(C141,Puertos!$N$3:$O$27,2,FALSE)</f>
        <v>Burdeos</v>
      </c>
      <c r="X141" s="15" t="str">
        <f>VLOOKUP(D141,NUTS_Europa!$B$2:$F$41,5,FALSE)</f>
        <v>Lüneburg</v>
      </c>
      <c r="Y141" s="15" t="str">
        <f>VLOOKUP(E141,Puertos!$N$3:$O$27,2,FALSE)</f>
        <v>Bremerhaven</v>
      </c>
      <c r="Z141" s="15">
        <f t="shared" si="7"/>
        <v>3.4238666653554852</v>
      </c>
    </row>
    <row r="142" spans="2:26" s="15" customFormat="1" x14ac:dyDescent="0.25">
      <c r="B142" s="15" t="str">
        <f>VLOOKUP(F142,[1]NUTS_Europa!$A$2:$C$81,2,FALSE)</f>
        <v>DE93</v>
      </c>
      <c r="C142" s="15">
        <f>VLOOKUP(F142,[1]NUTS_Europa!$A$2:$C$81,3,FALSE)</f>
        <v>245</v>
      </c>
      <c r="D142" s="15" t="str">
        <f>VLOOKUP(G142,[1]NUTS_Europa!$A$2:$C$81,2,FALSE)</f>
        <v>FRI2</v>
      </c>
      <c r="E142" s="15">
        <f>VLOOKUP(G142,[1]NUTS_Europa!$A$2:$C$81,3,FALSE)</f>
        <v>275</v>
      </c>
      <c r="F142" s="15">
        <v>47</v>
      </c>
      <c r="G142" s="15">
        <v>69</v>
      </c>
      <c r="H142" s="15">
        <v>507638.1011467448</v>
      </c>
      <c r="I142" s="15">
        <v>10568000.597718118</v>
      </c>
      <c r="J142" s="15">
        <f t="shared" si="9"/>
        <v>352266.6865906039</v>
      </c>
      <c r="K142" s="15">
        <v>114346.8514</v>
      </c>
      <c r="L142" s="15">
        <v>70</v>
      </c>
      <c r="M142" s="15">
        <v>12.172799968531645</v>
      </c>
      <c r="N142" s="15">
        <v>0.49009628875420763</v>
      </c>
      <c r="O142" s="17">
        <v>207.51341725223611</v>
      </c>
      <c r="P142" s="15">
        <f t="shared" si="2"/>
        <v>0</v>
      </c>
      <c r="Q142" s="15">
        <f t="shared" si="3"/>
        <v>82.172799968531649</v>
      </c>
      <c r="S142" s="15">
        <f t="shared" si="4"/>
        <v>0</v>
      </c>
      <c r="T142" s="15">
        <f t="shared" si="5"/>
        <v>704533.3731812078</v>
      </c>
      <c r="U142" s="15">
        <f t="shared" si="6"/>
        <v>704533.3731812078</v>
      </c>
      <c r="V142" s="15" t="str">
        <f>VLOOKUP(B142,NUTS_Europa!$B$2:$F$41,5,FALSE)</f>
        <v>Lüneburg</v>
      </c>
      <c r="W142" s="15" t="str">
        <f>VLOOKUP(C142,Puertos!$N$3:$O$27,2,FALSE)</f>
        <v>Bremerhaven</v>
      </c>
      <c r="X142" s="15" t="str">
        <f>VLOOKUP(D142,NUTS_Europa!$B$2:$F$41,5,FALSE)</f>
        <v>Limousin</v>
      </c>
      <c r="Y142" s="15" t="str">
        <f>VLOOKUP(E142,Puertos!$N$3:$O$27,2,FALSE)</f>
        <v>Burdeos</v>
      </c>
      <c r="Z142" s="15">
        <f t="shared" si="7"/>
        <v>3.4238666653554852</v>
      </c>
    </row>
    <row r="143" spans="2:26" s="15" customFormat="1" x14ac:dyDescent="0.25">
      <c r="B143" s="15" t="str">
        <f>VLOOKUP(G143,[1]NUTS_Europa!$A$2:$C$81,2,FALSE)</f>
        <v>FRI2</v>
      </c>
      <c r="C143" s="15">
        <f>VLOOKUP(G143,[1]NUTS_Europa!$A$2:$C$81,3,FALSE)</f>
        <v>275</v>
      </c>
      <c r="D143" s="15" t="str">
        <f>VLOOKUP(F143,[1]NUTS_Europa!$A$2:$C$81,2,FALSE)</f>
        <v>FRJ1</v>
      </c>
      <c r="E143" s="15">
        <f>VLOOKUP(F143,[1]NUTS_Europa!$A$2:$C$81,3,FALSE)</f>
        <v>1064</v>
      </c>
      <c r="F143" s="15">
        <v>66</v>
      </c>
      <c r="G143" s="15">
        <v>69</v>
      </c>
      <c r="H143" s="15">
        <v>163774.95944256906</v>
      </c>
      <c r="I143" s="15">
        <v>1155814.8323411618</v>
      </c>
      <c r="J143" s="15">
        <f t="shared" si="9"/>
        <v>38527.161078038727</v>
      </c>
      <c r="K143" s="15">
        <v>199058.85829999999</v>
      </c>
      <c r="L143" s="15">
        <v>104.70588235294117</v>
      </c>
      <c r="M143" s="15">
        <v>12.921260486974392</v>
      </c>
      <c r="N143" s="15">
        <v>0.42473021134102279</v>
      </c>
      <c r="O143" s="17">
        <v>207.51341725223611</v>
      </c>
      <c r="P143" s="15">
        <f t="shared" si="2"/>
        <v>0</v>
      </c>
      <c r="Q143" s="15">
        <f t="shared" si="3"/>
        <v>117.62714283991556</v>
      </c>
      <c r="S143" s="15">
        <f t="shared" si="4"/>
        <v>0</v>
      </c>
      <c r="T143" s="15">
        <f t="shared" si="5"/>
        <v>77054.322156077455</v>
      </c>
      <c r="U143" s="15">
        <f t="shared" si="6"/>
        <v>77054.322156077455</v>
      </c>
      <c r="V143" s="15" t="str">
        <f>VLOOKUP(B143,NUTS_Europa!$B$2:$F$41,5,FALSE)</f>
        <v>Limousin</v>
      </c>
      <c r="W143" s="15" t="str">
        <f>VLOOKUP(C143,Puertos!$N$3:$O$27,2,FALSE)</f>
        <v>Burdeos</v>
      </c>
      <c r="X143" s="15" t="str">
        <f>VLOOKUP(D143,NUTS_Europa!$B$2:$F$41,5,FALSE)</f>
        <v>Languedoc-Roussillon</v>
      </c>
      <c r="Y143" s="15" t="str">
        <f>VLOOKUP(E143,Puertos!$N$3:$O$27,2,FALSE)</f>
        <v>Valencia</v>
      </c>
      <c r="Z143" s="15">
        <f t="shared" si="7"/>
        <v>4.9011309516631485</v>
      </c>
    </row>
    <row r="144" spans="2:26" s="15" customFormat="1" x14ac:dyDescent="0.25">
      <c r="B144" s="15" t="str">
        <f>VLOOKUP(F144,[1]NUTS_Europa!$A$2:$C$81,2,FALSE)</f>
        <v>FRJ1</v>
      </c>
      <c r="C144" s="15">
        <f>VLOOKUP(F144,[1]NUTS_Europa!$A$2:$C$81,3,FALSE)</f>
        <v>1064</v>
      </c>
      <c r="D144" s="15" t="str">
        <f>VLOOKUP(G144,[1]NUTS_Europa!$A$2:$C$81,2,FALSE)</f>
        <v>FRJ2</v>
      </c>
      <c r="E144" s="15">
        <f>VLOOKUP(G144,[1]NUTS_Europa!$A$2:$C$81,3,FALSE)</f>
        <v>163</v>
      </c>
      <c r="F144" s="15">
        <v>66</v>
      </c>
      <c r="G144" s="15">
        <v>68</v>
      </c>
      <c r="H144" s="15">
        <v>3696074.944110665</v>
      </c>
      <c r="I144" s="15">
        <v>1011629.3307741934</v>
      </c>
      <c r="J144" s="15">
        <f t="shared" si="9"/>
        <v>33720.977692473112</v>
      </c>
      <c r="K144" s="15">
        <v>163171.4883</v>
      </c>
      <c r="L144" s="15">
        <v>73.294117647058826</v>
      </c>
      <c r="M144" s="15">
        <v>12.044143675917832</v>
      </c>
      <c r="N144" s="15">
        <v>6.3143380977560648</v>
      </c>
      <c r="O144" s="17">
        <v>3085.0404359375229</v>
      </c>
      <c r="P144" s="15">
        <f t="shared" si="2"/>
        <v>0</v>
      </c>
      <c r="Q144" s="15">
        <f t="shared" si="3"/>
        <v>85.338261322976663</v>
      </c>
      <c r="S144" s="15">
        <f t="shared" si="4"/>
        <v>0</v>
      </c>
      <c r="T144" s="15">
        <f t="shared" si="5"/>
        <v>67441.955384946225</v>
      </c>
      <c r="U144" s="15">
        <f t="shared" si="6"/>
        <v>67441.955384946225</v>
      </c>
      <c r="V144" s="15" t="str">
        <f>VLOOKUP(B144,NUTS_Europa!$B$2:$F$41,5,FALSE)</f>
        <v>Languedoc-Roussillon</v>
      </c>
      <c r="W144" s="15" t="str">
        <f>VLOOKUP(C144,Puertos!$N$3:$O$27,2,FALSE)</f>
        <v>Valencia</v>
      </c>
      <c r="X144" s="15" t="str">
        <f>VLOOKUP(D144,NUTS_Europa!$B$2:$F$41,5,FALSE)</f>
        <v>Midi-Pyrénées</v>
      </c>
      <c r="Y144" s="15" t="str">
        <f>VLOOKUP(E144,Puertos!$N$3:$O$27,2,FALSE)</f>
        <v>Bilbao</v>
      </c>
      <c r="Z144" s="15">
        <f t="shared" si="7"/>
        <v>3.5557608884573608</v>
      </c>
    </row>
    <row r="145" spans="2:29" s="15" customFormat="1" x14ac:dyDescent="0.25">
      <c r="B145" s="15" t="str">
        <f>VLOOKUP(G145,[1]NUTS_Europa!$A$2:$C$81,2,FALSE)</f>
        <v>FRJ2</v>
      </c>
      <c r="C145" s="15">
        <f>VLOOKUP(G145,[1]NUTS_Europa!$A$2:$C$81,3,FALSE)</f>
        <v>163</v>
      </c>
      <c r="D145" s="15" t="str">
        <f>VLOOKUP(F145,[1]NUTS_Europa!$A$2:$C$81,2,FALSE)</f>
        <v>FRD1</v>
      </c>
      <c r="E145" s="15">
        <f>VLOOKUP(F145,[1]NUTS_Europa!$A$2:$C$81,3,FALSE)</f>
        <v>269</v>
      </c>
      <c r="F145" s="15">
        <v>59</v>
      </c>
      <c r="G145" s="15">
        <v>68</v>
      </c>
      <c r="H145" s="15">
        <v>2802237.6333883926</v>
      </c>
      <c r="I145" s="15">
        <v>955402.09503773786</v>
      </c>
      <c r="J145" s="15">
        <f t="shared" si="9"/>
        <v>31846.736501257928</v>
      </c>
      <c r="K145" s="15">
        <v>145277.79319999999</v>
      </c>
      <c r="L145" s="15">
        <v>35.764117647058825</v>
      </c>
      <c r="M145" s="15">
        <v>14.776235778389681</v>
      </c>
      <c r="N145" s="15">
        <v>7.2861161862696395</v>
      </c>
      <c r="O145" s="17">
        <v>3085.0404359375229</v>
      </c>
      <c r="P145" s="15">
        <f t="shared" si="2"/>
        <v>1.7099121481226671</v>
      </c>
      <c r="Q145" s="15">
        <f t="shared" si="3"/>
        <v>52.25026557357117</v>
      </c>
      <c r="R145" s="15">
        <v>724</v>
      </c>
      <c r="S145" s="15">
        <f t="shared" si="4"/>
        <v>657631.58982927608</v>
      </c>
      <c r="T145" s="15">
        <f t="shared" si="5"/>
        <v>63693.473002515857</v>
      </c>
      <c r="U145" s="15">
        <f t="shared" si="6"/>
        <v>721325.06283179193</v>
      </c>
      <c r="V145" s="15" t="str">
        <f>VLOOKUP(B145,NUTS_Europa!$B$2:$F$41,5,FALSE)</f>
        <v>Midi-Pyrénées</v>
      </c>
      <c r="W145" s="15" t="str">
        <f>VLOOKUP(C145,Puertos!$N$3:$O$27,2,FALSE)</f>
        <v>Bilbao</v>
      </c>
      <c r="X145" s="15" t="str">
        <f>VLOOKUP(D145,NUTS_Europa!$B$2:$F$41,5,FALSE)</f>
        <v xml:space="preserve">Basse-Normandie </v>
      </c>
      <c r="Y145" s="15" t="str">
        <f>VLOOKUP(E145,Puertos!$N$3:$O$27,2,FALSE)</f>
        <v>Le Havre</v>
      </c>
      <c r="Z145" s="15">
        <f t="shared" si="7"/>
        <v>2.1770943988987987</v>
      </c>
      <c r="AA145" s="15">
        <f>SUM(Q145:Q148)</f>
        <v>232.31642196439333</v>
      </c>
      <c r="AB145" s="15">
        <f>AA145/24</f>
        <v>9.6798509151830547</v>
      </c>
      <c r="AC145" s="15">
        <f>AB145/7</f>
        <v>1.3828358450261506</v>
      </c>
    </row>
    <row r="146" spans="2:29" s="15" customFormat="1" x14ac:dyDescent="0.25">
      <c r="B146" s="15" t="str">
        <f>VLOOKUP(F146,[1]NUTS_Europa!$A$2:$C$81,2,FALSE)</f>
        <v>FRD1</v>
      </c>
      <c r="C146" s="15">
        <f>VLOOKUP(F146,[1]NUTS_Europa!$A$2:$C$81,3,FALSE)</f>
        <v>269</v>
      </c>
      <c r="D146" s="15" t="str">
        <f>VLOOKUP(G146,[1]NUTS_Europa!$A$2:$C$81,2,FALSE)</f>
        <v>FRG0</v>
      </c>
      <c r="E146" s="15">
        <f>VLOOKUP(G146,[1]NUTS_Europa!$A$2:$C$81,3,FALSE)</f>
        <v>283</v>
      </c>
      <c r="F146" s="15">
        <v>59</v>
      </c>
      <c r="G146" s="15">
        <v>62</v>
      </c>
      <c r="H146" s="15">
        <v>1120805.8112021007</v>
      </c>
      <c r="I146" s="15">
        <v>798863.57260992436</v>
      </c>
      <c r="J146" s="15">
        <f t="shared" si="9"/>
        <v>26628.785753664146</v>
      </c>
      <c r="K146" s="15">
        <v>159445.52859999999</v>
      </c>
      <c r="L146" s="15">
        <v>27.235294117647058</v>
      </c>
      <c r="M146" s="15">
        <v>12.087324667123852</v>
      </c>
      <c r="N146" s="15">
        <v>4.7936110476183122</v>
      </c>
      <c r="O146" s="17">
        <v>2266.668199218178</v>
      </c>
      <c r="P146" s="15">
        <f t="shared" si="2"/>
        <v>1.5311347287938892</v>
      </c>
      <c r="Q146" s="15">
        <f t="shared" si="3"/>
        <v>40.853753513564797</v>
      </c>
      <c r="R146" s="15">
        <v>724</v>
      </c>
      <c r="S146" s="15">
        <f t="shared" si="4"/>
        <v>357998.3199968182</v>
      </c>
      <c r="T146" s="15">
        <f t="shared" si="5"/>
        <v>53257.571507328292</v>
      </c>
      <c r="U146" s="15">
        <f t="shared" si="6"/>
        <v>411255.89150414651</v>
      </c>
      <c r="V146" s="15" t="str">
        <f>VLOOKUP(B146,NUTS_Europa!$B$2:$F$41,5,FALSE)</f>
        <v xml:space="preserve">Basse-Normandie </v>
      </c>
      <c r="W146" s="15" t="str">
        <f>VLOOKUP(C146,Puertos!$N$3:$O$27,2,FALSE)</f>
        <v>Le Havre</v>
      </c>
      <c r="X146" s="15" t="str">
        <f>VLOOKUP(D146,NUTS_Europa!$B$2:$F$41,5,FALSE)</f>
        <v>Pays de la Loire</v>
      </c>
      <c r="Y146" s="15" t="str">
        <f>VLOOKUP(E146,Puertos!$N$3:$O$27,2,FALSE)</f>
        <v>La Rochelle</v>
      </c>
      <c r="Z146" s="15">
        <f t="shared" si="7"/>
        <v>1.7022397297318665</v>
      </c>
    </row>
    <row r="147" spans="2:29" s="15" customFormat="1" x14ac:dyDescent="0.25">
      <c r="B147" s="15" t="str">
        <f>VLOOKUP(G147,[1]NUTS_Europa!$A$2:$C$81,2,FALSE)</f>
        <v>FRG0</v>
      </c>
      <c r="C147" s="15">
        <f>VLOOKUP(G147,[1]NUTS_Europa!$A$2:$C$81,3,FALSE)</f>
        <v>283</v>
      </c>
      <c r="D147" s="15" t="str">
        <f>VLOOKUP(F147,[1]NUTS_Europa!$A$2:$C$81,2,FALSE)</f>
        <v>DE50</v>
      </c>
      <c r="E147" s="15">
        <f>VLOOKUP(F147,[1]NUTS_Europa!$A$2:$C$81,3,FALSE)</f>
        <v>1069</v>
      </c>
      <c r="F147" s="15">
        <v>44</v>
      </c>
      <c r="G147" s="15">
        <v>62</v>
      </c>
      <c r="H147" s="15">
        <v>1056492.520891971</v>
      </c>
      <c r="I147" s="15">
        <v>830844.31040316366</v>
      </c>
      <c r="J147" s="15">
        <f t="shared" si="9"/>
        <v>27694.810346772123</v>
      </c>
      <c r="K147" s="15">
        <v>199058.85829999999</v>
      </c>
      <c r="L147" s="15">
        <v>56.345882352941175</v>
      </c>
      <c r="M147" s="15">
        <v>7.8713390036764643</v>
      </c>
      <c r="N147" s="15">
        <v>4.0796176541212308</v>
      </c>
      <c r="O147" s="17">
        <v>2266.668199218178</v>
      </c>
      <c r="P147" s="15">
        <f t="shared" si="2"/>
        <v>1.3030769931843336</v>
      </c>
      <c r="Q147" s="15">
        <f t="shared" si="3"/>
        <v>65.520298349801976</v>
      </c>
      <c r="R147" s="15">
        <v>724</v>
      </c>
      <c r="S147" s="15">
        <f t="shared" si="4"/>
        <v>337455.91233406699</v>
      </c>
      <c r="T147" s="15">
        <f t="shared" si="5"/>
        <v>55389.620693544246</v>
      </c>
      <c r="U147" s="15">
        <f t="shared" si="6"/>
        <v>392845.53302761121</v>
      </c>
      <c r="V147" s="15" t="str">
        <f>VLOOKUP(B147,NUTS_Europa!$B$2:$F$41,5,FALSE)</f>
        <v>Pays de la Loire</v>
      </c>
      <c r="W147" s="15" t="str">
        <f>VLOOKUP(C147,Puertos!$N$3:$O$27,2,FALSE)</f>
        <v>La Rochelle</v>
      </c>
      <c r="X147" s="15" t="str">
        <f>VLOOKUP(D147,NUTS_Europa!$B$2:$F$41,5,FALSE)</f>
        <v>Bremen</v>
      </c>
      <c r="Y147" s="15" t="str">
        <f>VLOOKUP(E147,Puertos!$N$3:$O$27,2,FALSE)</f>
        <v>Hamburgo</v>
      </c>
      <c r="Z147" s="15">
        <f t="shared" si="7"/>
        <v>2.7300124312417489</v>
      </c>
    </row>
    <row r="148" spans="2:29" s="15" customFormat="1" x14ac:dyDescent="0.25">
      <c r="B148" s="15" t="str">
        <f>VLOOKUP(F148,[1]NUTS_Europa!$A$2:$C$81,2,FALSE)</f>
        <v>DE50</v>
      </c>
      <c r="C148" s="15">
        <f>VLOOKUP(F148,[1]NUTS_Europa!$A$2:$C$81,3,FALSE)</f>
        <v>1069</v>
      </c>
      <c r="D148" s="15" t="str">
        <f>VLOOKUP(G148,[1]NUTS_Europa!$A$2:$C$81,2,FALSE)</f>
        <v>ES12</v>
      </c>
      <c r="E148" s="15">
        <f>VLOOKUP(G148,[1]NUTS_Europa!$A$2:$C$81,3,FALSE)</f>
        <v>163</v>
      </c>
      <c r="F148" s="15">
        <v>44</v>
      </c>
      <c r="G148" s="15">
        <v>52</v>
      </c>
      <c r="H148" s="15">
        <v>1690141.877079868</v>
      </c>
      <c r="I148" s="15">
        <v>966099.16859324987</v>
      </c>
      <c r="J148" s="15">
        <f t="shared" si="9"/>
        <v>32203.305619774994</v>
      </c>
      <c r="K148" s="15">
        <v>120125.8052</v>
      </c>
      <c r="L148" s="15">
        <v>61.65</v>
      </c>
      <c r="M148" s="15">
        <v>10.560250114942292</v>
      </c>
      <c r="N148" s="15">
        <v>6.3143380977560648</v>
      </c>
      <c r="O148" s="17">
        <v>3085.0404359375229</v>
      </c>
      <c r="P148" s="15">
        <f t="shared" si="2"/>
        <v>1.4818544125131115</v>
      </c>
      <c r="Q148" s="15">
        <f t="shared" si="3"/>
        <v>73.692104527455399</v>
      </c>
      <c r="R148" s="15">
        <v>724</v>
      </c>
      <c r="S148" s="15">
        <f t="shared" si="4"/>
        <v>396643.98065951496</v>
      </c>
      <c r="T148" s="15">
        <f t="shared" si="5"/>
        <v>64406.611239549988</v>
      </c>
      <c r="U148" s="15">
        <f t="shared" si="6"/>
        <v>461050.59189906495</v>
      </c>
      <c r="V148" s="15" t="str">
        <f>VLOOKUP(B148,NUTS_Europa!$B$2:$F$41,5,FALSE)</f>
        <v>Bremen</v>
      </c>
      <c r="W148" s="15" t="str">
        <f>VLOOKUP(C148,Puertos!$N$3:$O$27,2,FALSE)</f>
        <v>Hamburgo</v>
      </c>
      <c r="X148" s="15" t="str">
        <f>VLOOKUP(D148,NUTS_Europa!$B$2:$F$41,5,FALSE)</f>
        <v>Principado de Asturias</v>
      </c>
      <c r="Y148" s="15" t="str">
        <f>VLOOKUP(E148,Puertos!$N$3:$O$27,2,FALSE)</f>
        <v>Bilbao</v>
      </c>
      <c r="Z148" s="15">
        <f>Q148/24</f>
        <v>3.0705043553106415</v>
      </c>
    </row>
    <row r="149" spans="2:29" s="15" customFormat="1" x14ac:dyDescent="0.25">
      <c r="B149" s="15" t="str">
        <f>VLOOKUP(G149,[1]NUTS_Europa!$A$2:$C$81,2,FALSE)</f>
        <v>ES12</v>
      </c>
      <c r="C149" s="15">
        <f>VLOOKUP(G149,[1]NUTS_Europa!$A$2:$C$81,3,FALSE)</f>
        <v>163</v>
      </c>
      <c r="D149" s="15" t="str">
        <f>VLOOKUP(F149,[1]NUTS_Europa!$A$2:$C$81,2,FALSE)</f>
        <v>BE23</v>
      </c>
      <c r="E149" s="15">
        <f>VLOOKUP(F149,[1]NUTS_Europa!$A$2:$C$81,3,FALSE)</f>
        <v>220</v>
      </c>
      <c r="F149" s="15">
        <v>42</v>
      </c>
      <c r="G149" s="15">
        <v>52</v>
      </c>
      <c r="H149" s="15">
        <v>1532503.5742616353</v>
      </c>
      <c r="I149" s="15">
        <v>770642.17538078211</v>
      </c>
      <c r="J149" s="15">
        <v>137713.6226</v>
      </c>
      <c r="K149" s="15">
        <v>42.941176470588232</v>
      </c>
      <c r="L149" s="15">
        <v>11.491000070007475</v>
      </c>
      <c r="M149" s="15">
        <v>6.6429467277210001</v>
      </c>
      <c r="N149" s="17">
        <v>3085.0404359375229</v>
      </c>
    </row>
    <row r="150" spans="2:29" s="15" customFormat="1" x14ac:dyDescent="0.25">
      <c r="B150" s="15" t="str">
        <f>VLOOKUP(F150,[1]NUTS_Europa!$A$2:$C$81,2,FALSE)</f>
        <v>BE23</v>
      </c>
      <c r="C150" s="15">
        <f>VLOOKUP(F150,[1]NUTS_Europa!$A$2:$C$81,3,FALSE)</f>
        <v>220</v>
      </c>
      <c r="D150" s="15" t="str">
        <f>VLOOKUP(G150,[1]NUTS_Europa!$A$2:$C$81,2,FALSE)</f>
        <v>NL11</v>
      </c>
      <c r="E150" s="15">
        <f>VLOOKUP(G150,[1]NUTS_Europa!$A$2:$C$81,3,FALSE)</f>
        <v>218</v>
      </c>
      <c r="F150" s="15">
        <v>42</v>
      </c>
      <c r="G150" s="15">
        <v>70</v>
      </c>
      <c r="H150" s="15">
        <v>1960415.3300445811</v>
      </c>
      <c r="I150" s="15">
        <v>695096.43727836607</v>
      </c>
      <c r="J150" s="15">
        <v>117061.7148</v>
      </c>
      <c r="K150" s="15">
        <v>7.3529411764705879</v>
      </c>
      <c r="L150" s="15">
        <v>8.6246574124503965</v>
      </c>
      <c r="M150" s="15">
        <v>9.6790427234044145</v>
      </c>
      <c r="N150" s="17">
        <v>5603.586288415795</v>
      </c>
    </row>
    <row r="151" spans="2:29" s="15" customFormat="1" x14ac:dyDescent="0.25">
      <c r="B151" s="15" t="str">
        <f>VLOOKUP(G151,[1]NUTS_Europa!$A$2:$C$81,2,FALSE)</f>
        <v>NL11</v>
      </c>
      <c r="C151" s="15">
        <f>VLOOKUP(G151,[1]NUTS_Europa!$A$2:$C$81,3,FALSE)</f>
        <v>218</v>
      </c>
      <c r="D151" s="15" t="str">
        <f>VLOOKUP(F151,[1]NUTS_Europa!$A$2:$C$81,2,FALSE)</f>
        <v>BE25</v>
      </c>
      <c r="E151" s="15">
        <f>VLOOKUP(F151,[1]NUTS_Europa!$A$2:$C$81,3,FALSE)</f>
        <v>220</v>
      </c>
      <c r="F151" s="15">
        <v>43</v>
      </c>
      <c r="G151" s="15">
        <v>70</v>
      </c>
      <c r="H151" s="15">
        <v>1748519.0766999107</v>
      </c>
      <c r="I151" s="15">
        <v>695096.43727836607</v>
      </c>
      <c r="J151" s="15">
        <v>156784.57750000001</v>
      </c>
      <c r="K151" s="15">
        <v>7.3529411764705879</v>
      </c>
      <c r="L151" s="15">
        <v>8.6246574124503965</v>
      </c>
      <c r="M151" s="15">
        <v>9.6790427234044145</v>
      </c>
      <c r="N151" s="17">
        <v>5603.586288415795</v>
      </c>
    </row>
    <row r="152" spans="2:29" s="15" customFormat="1" x14ac:dyDescent="0.25">
      <c r="B152" s="15" t="str">
        <f>VLOOKUP(F152,[1]NUTS_Europa!$A$2:$C$81,2,FALSE)</f>
        <v>BE25</v>
      </c>
      <c r="C152" s="15">
        <f>VLOOKUP(F152,[1]NUTS_Europa!$A$2:$C$81,3,FALSE)</f>
        <v>220</v>
      </c>
      <c r="D152" s="15" t="str">
        <f>VLOOKUP(G152,[1]NUTS_Europa!$A$2:$C$81,2,FALSE)</f>
        <v>PT18</v>
      </c>
      <c r="E152" s="15">
        <f>VLOOKUP(G152,[1]NUTS_Europa!$A$2:$C$81,3,FALSE)</f>
        <v>61</v>
      </c>
      <c r="F152" s="15">
        <v>43</v>
      </c>
      <c r="G152" s="15">
        <v>80</v>
      </c>
      <c r="H152" s="15">
        <v>12356232.919851772</v>
      </c>
      <c r="I152" s="15">
        <v>927522.82687151106</v>
      </c>
      <c r="J152" s="15">
        <v>117768.50930000001</v>
      </c>
      <c r="K152" s="15">
        <v>79.627647058823527</v>
      </c>
      <c r="L152" s="15">
        <v>7.6271495529526305</v>
      </c>
      <c r="M152" s="15">
        <v>31.855913739157689</v>
      </c>
      <c r="N152" s="17">
        <v>18537.263482020709</v>
      </c>
    </row>
    <row r="153" spans="2:29" s="15" customFormat="1" x14ac:dyDescent="0.25">
      <c r="B153" s="15" t="str">
        <f>VLOOKUP(G153,[1]NUTS_Europa!$A$2:$C$81,2,FALSE)</f>
        <v>PT18</v>
      </c>
      <c r="C153" s="15">
        <f>VLOOKUP(G153,[1]NUTS_Europa!$A$2:$C$81,3,FALSE)</f>
        <v>61</v>
      </c>
      <c r="D153" s="15" t="str">
        <f>VLOOKUP(F153,[1]NUTS_Europa!$A$2:$C$81,2,FALSE)</f>
        <v>DE60</v>
      </c>
      <c r="E153" s="15">
        <f>VLOOKUP(F153,[1]NUTS_Europa!$A$2:$C$81,3,FALSE)</f>
        <v>1069</v>
      </c>
      <c r="F153" s="15">
        <v>5</v>
      </c>
      <c r="G153" s="15">
        <v>80</v>
      </c>
      <c r="H153" s="15">
        <v>11526961.77100683</v>
      </c>
      <c r="I153" s="15">
        <v>1125885.510464194</v>
      </c>
      <c r="J153" s="15">
        <v>118487.9544</v>
      </c>
      <c r="K153" s="15">
        <v>98.398823529411757</v>
      </c>
      <c r="L153" s="15">
        <v>6.6963995978874484</v>
      </c>
      <c r="M153" s="15">
        <v>29.881383783191428</v>
      </c>
      <c r="N153" s="17">
        <v>18537.263482020709</v>
      </c>
    </row>
    <row r="154" spans="2:29" s="15" customFormat="1" x14ac:dyDescent="0.25">
      <c r="B154" s="15" t="str">
        <f>VLOOKUP(F154,[1]NUTS_Europa!$A$2:$C$81,2,FALSE)</f>
        <v>DE60</v>
      </c>
      <c r="C154" s="15">
        <f>VLOOKUP(F154,[1]NUTS_Europa!$A$2:$C$81,3,FALSE)</f>
        <v>1069</v>
      </c>
      <c r="D154" s="15" t="str">
        <f>VLOOKUP(G154,[1]NUTS_Europa!$A$2:$C$81,2,FALSE)</f>
        <v>ES52</v>
      </c>
      <c r="E154" s="15">
        <f>VLOOKUP(G154,[1]NUTS_Europa!$A$2:$C$81,3,FALSE)</f>
        <v>1064</v>
      </c>
      <c r="F154" s="15">
        <v>5</v>
      </c>
      <c r="G154" s="15">
        <v>16</v>
      </c>
      <c r="H154" s="15">
        <v>1408123.0410047271</v>
      </c>
      <c r="I154" s="15">
        <v>1318129.1822144284</v>
      </c>
      <c r="J154" s="15">
        <v>141512.31529999999</v>
      </c>
      <c r="K154" s="15">
        <v>117.70411764705882</v>
      </c>
      <c r="L154" s="15">
        <v>10.896510493025755</v>
      </c>
      <c r="M154" s="15">
        <v>19.747187642390266</v>
      </c>
      <c r="N154" s="17">
        <v>11402.936470049601</v>
      </c>
    </row>
    <row r="155" spans="2:29" s="15" customFormat="1" x14ac:dyDescent="0.25">
      <c r="B155" s="15" t="str">
        <f>VLOOKUP(G155,[1]NUTS_Europa!$A$2:$C$81,2,FALSE)</f>
        <v>ES52</v>
      </c>
      <c r="C155" s="15">
        <f>VLOOKUP(G155,[1]NUTS_Europa!$A$2:$C$81,3,FALSE)</f>
        <v>1064</v>
      </c>
      <c r="D155" s="15" t="str">
        <f>VLOOKUP(F155,[1]NUTS_Europa!$A$2:$C$81,2,FALSE)</f>
        <v>ES51</v>
      </c>
      <c r="E155" s="15">
        <f>VLOOKUP(F155,[1]NUTS_Europa!$A$2:$C$81,3,FALSE)</f>
        <v>1063</v>
      </c>
      <c r="F155" s="15">
        <v>15</v>
      </c>
      <c r="G155" s="15">
        <v>16</v>
      </c>
      <c r="H155" s="15">
        <v>2852254.0299202101</v>
      </c>
      <c r="I155" s="15">
        <v>8919292.6694727689</v>
      </c>
      <c r="J155" s="15">
        <v>135416.16140000001</v>
      </c>
      <c r="K155" s="15">
        <v>9.5294117647058822</v>
      </c>
      <c r="L155" s="15">
        <v>9.6043459896325345</v>
      </c>
      <c r="M155" s="15">
        <v>19.747187642390266</v>
      </c>
      <c r="N155" s="17">
        <v>11402.936470049601</v>
      </c>
    </row>
    <row r="156" spans="2:29" s="15" customFormat="1" x14ac:dyDescent="0.25"/>
    <row r="157" spans="2:29" s="15" customFormat="1" x14ac:dyDescent="0.25"/>
    <row r="158" spans="2:29" s="15" customFormat="1" x14ac:dyDescent="0.25"/>
    <row r="159" spans="2:29" s="15" customFormat="1" x14ac:dyDescent="0.25"/>
    <row r="160" spans="2:29" s="15" customFormat="1" x14ac:dyDescent="0.25"/>
  </sheetData>
  <autoFilter ref="B3:I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29 buques 12,8 kn 30000 charter</vt:lpstr>
      <vt:lpstr>29 buques 17 kn 30000 charter</vt:lpstr>
      <vt:lpstr>29 buques 18,7 kn 30000 charter</vt:lpstr>
      <vt:lpstr>27 buques 18,7 kn 15000 charter</vt:lpstr>
      <vt:lpstr>28 buques 17 kn 15000 charter</vt:lpstr>
      <vt:lpstr>30 buques 12,8 kn 15000 charter</vt:lpstr>
      <vt:lpstr>30 buques 12,8 kn 7500 charter</vt:lpstr>
      <vt:lpstr>31 buques 17 kn 7500 charter</vt:lpstr>
      <vt:lpstr>30 buques 17 kn 7500 charter</vt:lpstr>
      <vt:lpstr>29 buques 18,7 kn 7500 charter</vt:lpstr>
      <vt:lpstr>28 buques 18,7 kn 15000</vt:lpstr>
      <vt:lpstr>Puertos</vt:lpstr>
      <vt:lpstr>NUTS_Europa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2022-10-15T17:50:49Z</dcterms:modified>
</cp:coreProperties>
</file>