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Documents/Tesis/Puertos/"/>
    </mc:Choice>
  </mc:AlternateContent>
  <xr:revisionPtr revIDLastSave="0" documentId="8_{0C7A1D41-D87B-4E44-96B8-5A6A456BDA51}" xr6:coauthVersionLast="47" xr6:coauthVersionMax="47" xr10:uidLastSave="{00000000-0000-0000-0000-000000000000}"/>
  <bookViews>
    <workbookView xWindow="-120" yWindow="-120" windowWidth="29040" windowHeight="15225" xr2:uid="{0CE1704B-46F7-4FD6-916D-A7FD9A073DC0}"/>
  </bookViews>
  <sheets>
    <sheet name="Eficiencia portuaria" sheetId="2" r:id="rId1"/>
  </sheets>
  <externalReferences>
    <externalReference r:id="rId2"/>
  </externalReferences>
  <definedNames>
    <definedName name="_xlnm._FilterDatabase" localSheetId="0" hidden="1">'Eficiencia portuaria'!$B$1:$C$25</definedName>
    <definedName name="NUTS_Europa">'Eficiencia portuaria'!$A$1:$A$1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42" i="2" s="1"/>
  <c r="F14" i="2"/>
  <c r="G14" i="2"/>
  <c r="N14" i="2" s="1"/>
  <c r="J14" i="2"/>
  <c r="K14" i="2" s="1"/>
  <c r="M14" i="2"/>
  <c r="C22" i="2"/>
  <c r="C50" i="2" s="1"/>
  <c r="F22" i="2"/>
  <c r="M22" i="2" s="1"/>
  <c r="G22" i="2"/>
  <c r="N22" i="2" s="1"/>
  <c r="J22" i="2"/>
  <c r="K22" i="2" s="1"/>
  <c r="C23" i="2"/>
  <c r="C51" i="2" s="1"/>
  <c r="F23" i="2"/>
  <c r="M23" i="2" s="1"/>
  <c r="G23" i="2"/>
  <c r="N23" i="2" s="1"/>
  <c r="J23" i="2"/>
  <c r="K23" i="2" s="1"/>
  <c r="C24" i="2"/>
  <c r="C52" i="2" s="1"/>
  <c r="F24" i="2"/>
  <c r="M24" i="2" s="1"/>
  <c r="G24" i="2"/>
  <c r="N24" i="2" s="1"/>
  <c r="J24" i="2"/>
  <c r="K24" i="2" s="1"/>
  <c r="L24" i="2" s="1"/>
  <c r="C25" i="2"/>
  <c r="C53" i="2" s="1"/>
  <c r="F25" i="2"/>
  <c r="M25" i="2" s="1"/>
  <c r="G25" i="2"/>
  <c r="N25" i="2" s="1"/>
  <c r="J25" i="2"/>
  <c r="K25" i="2" s="1"/>
  <c r="L25" i="2" s="1"/>
  <c r="J21" i="2"/>
  <c r="K21" i="2" s="1"/>
  <c r="H21" i="2" s="1"/>
  <c r="G21" i="2"/>
  <c r="N21" i="2" s="1"/>
  <c r="F21" i="2"/>
  <c r="M21" i="2" s="1"/>
  <c r="C21" i="2"/>
  <c r="C49" i="2" s="1"/>
  <c r="J20" i="2"/>
  <c r="K20" i="2" s="1"/>
  <c r="G20" i="2"/>
  <c r="N20" i="2" s="1"/>
  <c r="F20" i="2"/>
  <c r="M20" i="2" s="1"/>
  <c r="C20" i="2"/>
  <c r="C48" i="2" s="1"/>
  <c r="J19" i="2"/>
  <c r="K19" i="2" s="1"/>
  <c r="L19" i="2" s="1"/>
  <c r="G19" i="2"/>
  <c r="N19" i="2" s="1"/>
  <c r="F19" i="2"/>
  <c r="M19" i="2" s="1"/>
  <c r="C19" i="2"/>
  <c r="C47" i="2" s="1"/>
  <c r="J18" i="2"/>
  <c r="K18" i="2" s="1"/>
  <c r="L18" i="2" s="1"/>
  <c r="G18" i="2"/>
  <c r="N18" i="2" s="1"/>
  <c r="F18" i="2"/>
  <c r="M18" i="2" s="1"/>
  <c r="C18" i="2"/>
  <c r="C46" i="2" s="1"/>
  <c r="J17" i="2"/>
  <c r="K17" i="2" s="1"/>
  <c r="L17" i="2" s="1"/>
  <c r="G17" i="2"/>
  <c r="N17" i="2" s="1"/>
  <c r="F17" i="2"/>
  <c r="M17" i="2" s="1"/>
  <c r="C17" i="2"/>
  <c r="C45" i="2" s="1"/>
  <c r="J16" i="2"/>
  <c r="K16" i="2" s="1"/>
  <c r="G16" i="2"/>
  <c r="N16" i="2" s="1"/>
  <c r="F16" i="2"/>
  <c r="M16" i="2" s="1"/>
  <c r="C16" i="2"/>
  <c r="C44" i="2" s="1"/>
  <c r="J15" i="2"/>
  <c r="K15" i="2" s="1"/>
  <c r="G15" i="2"/>
  <c r="N15" i="2" s="1"/>
  <c r="F15" i="2"/>
  <c r="M15" i="2" s="1"/>
  <c r="C15" i="2"/>
  <c r="C43" i="2" s="1"/>
  <c r="J13" i="2"/>
  <c r="K13" i="2" s="1"/>
  <c r="L13" i="2" s="1"/>
  <c r="G13" i="2"/>
  <c r="N13" i="2" s="1"/>
  <c r="F13" i="2"/>
  <c r="M13" i="2" s="1"/>
  <c r="C13" i="2"/>
  <c r="C41" i="2" s="1"/>
  <c r="J12" i="2"/>
  <c r="K12" i="2" s="1"/>
  <c r="L12" i="2" s="1"/>
  <c r="G12" i="2"/>
  <c r="N12" i="2" s="1"/>
  <c r="F12" i="2"/>
  <c r="M12" i="2" s="1"/>
  <c r="C12" i="2"/>
  <c r="C40" i="2" s="1"/>
  <c r="J11" i="2"/>
  <c r="K11" i="2" s="1"/>
  <c r="G11" i="2"/>
  <c r="N11" i="2" s="1"/>
  <c r="F11" i="2"/>
  <c r="M11" i="2" s="1"/>
  <c r="C11" i="2"/>
  <c r="C39" i="2" s="1"/>
  <c r="J10" i="2"/>
  <c r="K10" i="2" s="1"/>
  <c r="G10" i="2"/>
  <c r="N10" i="2" s="1"/>
  <c r="F10" i="2"/>
  <c r="M10" i="2" s="1"/>
  <c r="C10" i="2"/>
  <c r="C38" i="2" s="1"/>
  <c r="J9" i="2"/>
  <c r="K9" i="2" s="1"/>
  <c r="G9" i="2"/>
  <c r="N9" i="2" s="1"/>
  <c r="F9" i="2"/>
  <c r="M9" i="2" s="1"/>
  <c r="C9" i="2"/>
  <c r="C37" i="2" s="1"/>
  <c r="J8" i="2"/>
  <c r="K8" i="2" s="1"/>
  <c r="G8" i="2"/>
  <c r="N8" i="2" s="1"/>
  <c r="F8" i="2"/>
  <c r="M8" i="2" s="1"/>
  <c r="C8" i="2"/>
  <c r="C36" i="2" s="1"/>
  <c r="J7" i="2"/>
  <c r="K7" i="2" s="1"/>
  <c r="L7" i="2" s="1"/>
  <c r="G7" i="2"/>
  <c r="N7" i="2" s="1"/>
  <c r="F7" i="2"/>
  <c r="M7" i="2" s="1"/>
  <c r="C7" i="2"/>
  <c r="C35" i="2" s="1"/>
  <c r="J6" i="2"/>
  <c r="K6" i="2" s="1"/>
  <c r="G6" i="2"/>
  <c r="N6" i="2" s="1"/>
  <c r="F6" i="2"/>
  <c r="M6" i="2" s="1"/>
  <c r="C6" i="2"/>
  <c r="C34" i="2" s="1"/>
  <c r="J5" i="2"/>
  <c r="K5" i="2" s="1"/>
  <c r="G5" i="2"/>
  <c r="N5" i="2" s="1"/>
  <c r="F5" i="2"/>
  <c r="M5" i="2" s="1"/>
  <c r="C5" i="2"/>
  <c r="C33" i="2" s="1"/>
  <c r="J4" i="2"/>
  <c r="K4" i="2" s="1"/>
  <c r="G4" i="2"/>
  <c r="N4" i="2" s="1"/>
  <c r="F4" i="2"/>
  <c r="M4" i="2" s="1"/>
  <c r="C4" i="2"/>
  <c r="C32" i="2" s="1"/>
  <c r="M3" i="2"/>
  <c r="J3" i="2"/>
  <c r="K3" i="2" s="1"/>
  <c r="L3" i="2" s="1"/>
  <c r="G3" i="2"/>
  <c r="N3" i="2" s="1"/>
  <c r="C3" i="2"/>
  <c r="C31" i="2" s="1"/>
  <c r="J2" i="2"/>
  <c r="K2" i="2" s="1"/>
  <c r="G2" i="2"/>
  <c r="N2" i="2" s="1"/>
  <c r="F2" i="2"/>
  <c r="M2" i="2" s="1"/>
  <c r="C2" i="2"/>
  <c r="C30" i="2" s="1"/>
  <c r="H14" i="2" l="1"/>
  <c r="L14" i="2"/>
  <c r="O14" i="2" s="1"/>
  <c r="D42" i="2" s="1"/>
  <c r="O25" i="2"/>
  <c r="D53" i="2" s="1"/>
  <c r="L22" i="2"/>
  <c r="O22" i="2" s="1"/>
  <c r="D50" i="2" s="1"/>
  <c r="H22" i="2"/>
  <c r="H23" i="2"/>
  <c r="L23" i="2"/>
  <c r="O23" i="2" s="1"/>
  <c r="D51" i="2" s="1"/>
  <c r="O24" i="2"/>
  <c r="D52" i="2" s="1"/>
  <c r="H25" i="2"/>
  <c r="H24" i="2"/>
  <c r="H13" i="2"/>
  <c r="O17" i="2"/>
  <c r="D45" i="2" s="1"/>
  <c r="H15" i="2"/>
  <c r="L15" i="2"/>
  <c r="O15" i="2" s="1"/>
  <c r="D43" i="2" s="1"/>
  <c r="L8" i="2"/>
  <c r="O8" i="2" s="1"/>
  <c r="D36" i="2" s="1"/>
  <c r="H8" i="2"/>
  <c r="L11" i="2"/>
  <c r="O11" i="2" s="1"/>
  <c r="D39" i="2" s="1"/>
  <c r="H11" i="2"/>
  <c r="O13" i="2"/>
  <c r="D41" i="2" s="1"/>
  <c r="H3" i="2"/>
  <c r="H19" i="2"/>
  <c r="H2" i="2"/>
  <c r="L2" i="2"/>
  <c r="O2" i="2" s="1"/>
  <c r="D30" i="2" s="1"/>
  <c r="L5" i="2"/>
  <c r="O5" i="2" s="1"/>
  <c r="D33" i="2" s="1"/>
  <c r="H5" i="2"/>
  <c r="H7" i="2"/>
  <c r="O12" i="2"/>
  <c r="D40" i="2" s="1"/>
  <c r="O18" i="2"/>
  <c r="D46" i="2" s="1"/>
  <c r="L20" i="2"/>
  <c r="O20" i="2" s="1"/>
  <c r="D48" i="2" s="1"/>
  <c r="H20" i="2"/>
  <c r="H16" i="2"/>
  <c r="L16" i="2"/>
  <c r="O16" i="2" s="1"/>
  <c r="D44" i="2" s="1"/>
  <c r="H4" i="2"/>
  <c r="L4" i="2"/>
  <c r="O4" i="2" s="1"/>
  <c r="D32" i="2" s="1"/>
  <c r="L6" i="2"/>
  <c r="O6" i="2" s="1"/>
  <c r="D34" i="2" s="1"/>
  <c r="H6" i="2"/>
  <c r="O7" i="2"/>
  <c r="D35" i="2" s="1"/>
  <c r="H17" i="2"/>
  <c r="O3" i="2"/>
  <c r="D31" i="2" s="1"/>
  <c r="H9" i="2"/>
  <c r="L9" i="2"/>
  <c r="O9" i="2" s="1"/>
  <c r="D37" i="2" s="1"/>
  <c r="L10" i="2"/>
  <c r="O10" i="2" s="1"/>
  <c r="D38" i="2" s="1"/>
  <c r="H10" i="2"/>
  <c r="O19" i="2"/>
  <c r="D47" i="2" s="1"/>
  <c r="L21" i="2"/>
  <c r="O21" i="2" s="1"/>
  <c r="D49" i="2" s="1"/>
  <c r="H12" i="2"/>
  <c r="H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tc={060ECF8A-3657-492B-8022-97A5C137D86F}</author>
    <author>tc={8BDD0D4B-2041-42BF-8A80-1DE55D3C6CEF}</author>
    <author>tc={62ABB724-5879-4663-AE57-DEDC0E0A81C8}</author>
  </authors>
  <commentList>
    <comment ref="D1" authorId="0" shapeId="0" xr:uid="{060ECF8A-3657-492B-8022-97A5C137D8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Turnaround time per call. Time efficency at world container ports. Ducruet</t>
      </text>
    </comment>
    <comment ref="E1" authorId="1" shapeId="0" xr:uid="{8BDD0D4B-2041-42BF-8A80-1DE55D3C6C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statista.com https://www.statista.com/statistics/1101596/port-turnaround-times-by-country/</t>
      </text>
    </comment>
    <comment ref="I1" authorId="2" shapeId="0" xr:uid="{62ABB724-5879-4663-AE57-DEDC0E0A81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unctad. Review of maritime transport 2021</t>
      </text>
    </comment>
  </commentList>
</comments>
</file>

<file path=xl/sharedStrings.xml><?xml version="1.0" encoding="utf-8"?>
<sst xmlns="http://schemas.openxmlformats.org/spreadsheetml/2006/main" count="16" uniqueCount="15">
  <si>
    <t>Port</t>
  </si>
  <si>
    <t>Port name</t>
  </si>
  <si>
    <t>Turnaround time per call 1 (days)</t>
  </si>
  <si>
    <t>Turnaround time per call 2 (days)</t>
  </si>
  <si>
    <t>Turnaround time (hours)</t>
  </si>
  <si>
    <t>Eficiencia relativa Turnaround</t>
  </si>
  <si>
    <t>Tiempo por contenedor (min)</t>
  </si>
  <si>
    <t>mph</t>
  </si>
  <si>
    <t>BMPH</t>
  </si>
  <si>
    <t>Eficiencia según BMPH</t>
  </si>
  <si>
    <t>Eficiencia por entrada en puerto 1</t>
  </si>
  <si>
    <t>Eficiencia por entrada en puerto 2</t>
  </si>
  <si>
    <t>Eficiencia media</t>
  </si>
  <si>
    <t>Puerto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</si>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</sst>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15">
    <xf numFmtId="0" fontId="0" fillId="0" borderId="0" xfId="0"/>
    <xf numFmtId="0" fontId="2" fillId="0" borderId="0" xfId="2" quotePrefix="1"/>
    <xf numFmtId="49" fontId="2" fillId="0" borderId="1" xfId="2" quotePrefix="1" applyNumberFormat="1" applyBorder="1"/>
    <xf numFmtId="0" fontId="2" fillId="0" borderId="1" xfId="2" applyBorder="1"/>
    <xf numFmtId="0" fontId="2" fillId="0" borderId="0" xfId="2"/>
    <xf numFmtId="3" fontId="0" fillId="0" borderId="1" xfId="0" applyNumberFormat="1" applyBorder="1"/>
    <xf numFmtId="9" fontId="2" fillId="0" borderId="1" xfId="1" applyFont="1" applyBorder="1"/>
    <xf numFmtId="164" fontId="2" fillId="0" borderId="1" xfId="2" applyNumberFormat="1" applyBorder="1"/>
    <xf numFmtId="2" fontId="2" fillId="0" borderId="1" xfId="1" applyNumberFormat="1" applyFont="1" applyBorder="1"/>
    <xf numFmtId="9" fontId="2" fillId="0" borderId="1" xfId="2" applyNumberFormat="1" applyBorder="1"/>
    <xf numFmtId="3" fontId="2" fillId="0" borderId="1" xfId="2" applyNumberFormat="1" applyBorder="1"/>
    <xf numFmtId="0" fontId="4" fillId="0" borderId="0" xfId="0" applyFont="1"/>
    <xf numFmtId="49" fontId="2" fillId="0" borderId="0" xfId="2" applyNumberFormat="1"/>
    <xf numFmtId="0" fontId="0" fillId="0" borderId="1" xfId="0" applyBorder="1"/>
    <xf numFmtId="0" fontId="4" fillId="0" borderId="1" xfId="0" applyFont="1" applyBorder="1"/>
  </cellXfs>
  <cellStyles count="4">
    <cellStyle name="Normal" xfId="0" builtinId="0"/>
    <cellStyle name="Normal 2" xfId="2" xr:uid="{7D14083A-A399-4699-9AEB-6C17D1358F18}"/>
    <cellStyle name="Normal 3" xfId="3" xr:uid="{77AE5B76-74A3-4AE3-B05E-7DDD6A3CCD4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Optimizacion%20Matlab/MATLAB_Programacion%20Lineal/Con%20restricciones_7_SI/Datos%20optim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TS_Europa"/>
      <sheetName val="Distancias OD"/>
      <sheetName val="Matlab_Buque"/>
      <sheetName val="Matlab_Gruas"/>
      <sheetName val="Matlab_Puerto"/>
      <sheetName val="Flujo multimodal marítimo NUTs"/>
      <sheetName val="Flujo multimodal semanal_bajo"/>
      <sheetName val="Flujo multimodal semanal"/>
      <sheetName val="Carga Puertos OD"/>
      <sheetName val="Distancia NUT - puerto"/>
      <sheetName val="Port through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 t="str">
            <v>ID</v>
          </cell>
          <cell r="D3" t="str">
            <v>Puerto</v>
          </cell>
        </row>
        <row r="4">
          <cell r="C4">
            <v>271</v>
          </cell>
          <cell r="D4" t="str">
            <v>Lyon</v>
          </cell>
        </row>
        <row r="5">
          <cell r="C5">
            <v>111</v>
          </cell>
          <cell r="D5" t="str">
            <v>Oporto</v>
          </cell>
        </row>
        <row r="6">
          <cell r="C6">
            <v>294</v>
          </cell>
          <cell r="D6" t="str">
            <v>Lisboa</v>
          </cell>
        </row>
        <row r="7">
          <cell r="C7">
            <v>163</v>
          </cell>
          <cell r="D7" t="str">
            <v>Bilbao</v>
          </cell>
        </row>
        <row r="8">
          <cell r="C8">
            <v>282</v>
          </cell>
          <cell r="D8" t="str">
            <v>Nantes - Saint Nazaire</v>
          </cell>
        </row>
        <row r="9">
          <cell r="C9">
            <v>235</v>
          </cell>
          <cell r="D9" t="str">
            <v>Dunkerque</v>
          </cell>
        </row>
        <row r="10">
          <cell r="C10">
            <v>253</v>
          </cell>
          <cell r="D10" t="str">
            <v>Amberes</v>
          </cell>
        </row>
        <row r="11">
          <cell r="C11">
            <v>250</v>
          </cell>
          <cell r="D11" t="str">
            <v>Rotterdam</v>
          </cell>
        </row>
        <row r="12">
          <cell r="C12">
            <v>245</v>
          </cell>
          <cell r="D12" t="str">
            <v>Bremerhaven</v>
          </cell>
        </row>
        <row r="13">
          <cell r="C13">
            <v>218</v>
          </cell>
          <cell r="D13" t="str">
            <v>Amsterdam</v>
          </cell>
        </row>
        <row r="14">
          <cell r="C14">
            <v>268</v>
          </cell>
          <cell r="D14" t="str">
            <v>Gennevilliers</v>
          </cell>
        </row>
        <row r="15">
          <cell r="C15">
            <v>269</v>
          </cell>
          <cell r="D15" t="str">
            <v>Le Havre</v>
          </cell>
        </row>
        <row r="16">
          <cell r="C16">
            <v>283</v>
          </cell>
          <cell r="D16" t="str">
            <v>La Rochelle</v>
          </cell>
        </row>
        <row r="17">
          <cell r="C17">
            <v>285</v>
          </cell>
          <cell r="D17" t="str">
            <v>Ferrol</v>
          </cell>
        </row>
        <row r="18">
          <cell r="C18">
            <v>288</v>
          </cell>
          <cell r="D18" t="str">
            <v>Vigo</v>
          </cell>
        </row>
        <row r="19">
          <cell r="C19">
            <v>462</v>
          </cell>
          <cell r="D19" t="str">
            <v>Málaga</v>
          </cell>
        </row>
        <row r="20">
          <cell r="C20">
            <v>1063</v>
          </cell>
          <cell r="D20" t="str">
            <v>Barcelona</v>
          </cell>
        </row>
        <row r="21">
          <cell r="C21">
            <v>1064</v>
          </cell>
          <cell r="D21" t="str">
            <v>Valencia</v>
          </cell>
        </row>
        <row r="22">
          <cell r="C22">
            <v>1065</v>
          </cell>
          <cell r="D22" t="str">
            <v>Sines</v>
          </cell>
        </row>
        <row r="23">
          <cell r="C23">
            <v>1069</v>
          </cell>
          <cell r="D23" t="str">
            <v>Hamburgo</v>
          </cell>
        </row>
        <row r="24">
          <cell r="C24">
            <v>220</v>
          </cell>
          <cell r="D24" t="str">
            <v>Zeebrugge</v>
          </cell>
        </row>
        <row r="25">
          <cell r="C25">
            <v>297</v>
          </cell>
          <cell r="D25" t="str">
            <v>Cádiz</v>
          </cell>
        </row>
        <row r="26">
          <cell r="C26">
            <v>61</v>
          </cell>
          <cell r="D26" t="str">
            <v>Algeciras</v>
          </cell>
        </row>
        <row r="27">
          <cell r="C27">
            <v>275</v>
          </cell>
          <cell r="D27" t="str">
            <v>Burdeos</v>
          </cell>
        </row>
        <row r="28">
          <cell r="C28">
            <v>272</v>
          </cell>
          <cell r="D28" t="str">
            <v>Rouen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ia Munín Doce" id="{456924E5-DCF7-46DD-906F-1B92F721F47B}" userId="6d202f005e7645b3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6-04T07:58:16.93" personId="{456924E5-DCF7-46DD-906F-1B92F721F47B}" id="{060ECF8A-3657-492B-8022-97A5C137D86F}">
    <text>Turnaround time per call. Time efficency at world container ports. Ducruet</text>
  </threadedComment>
  <threadedComment ref="E1" dT="2022-06-04T08:17:15.61" personId="{456924E5-DCF7-46DD-906F-1B92F721F47B}" id="{8BDD0D4B-2041-42BF-8A80-1DE55D3C6CEF}">
    <text>statista.com https://www.statista.com/statistics/1101596/port-turnaround-times-by-country/</text>
  </threadedComment>
  <threadedComment ref="I1" dT="2022-06-04T09:30:56.48" personId="{456924E5-DCF7-46DD-906F-1B92F721F47B}" id="{62ABB724-5879-4663-AE57-DEDC0E0A81C8}">
    <text>unctad. Review of maritime transport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3230-074F-4741-ACED-025762005FE8}">
  <dimension ref="A1:X61"/>
  <sheetViews>
    <sheetView tabSelected="1" zoomScale="80" zoomScaleNormal="80" workbookViewId="0">
      <selection activeCell="B1" sqref="B1"/>
    </sheetView>
  </sheetViews>
  <sheetFormatPr baseColWidth="10" defaultColWidth="9.140625" defaultRowHeight="15" x14ac:dyDescent="0.25"/>
  <cols>
    <col min="1" max="1" width="9.140625" style="4" customWidth="1"/>
    <col min="2" max="2" width="9.140625" style="12"/>
    <col min="3" max="3" width="17.42578125" style="12" customWidth="1"/>
    <col min="4" max="4" width="14.140625" style="4" customWidth="1"/>
    <col min="5" max="5" width="14.7109375" style="4" customWidth="1"/>
    <col min="6" max="6" width="9.140625" style="4" customWidth="1"/>
    <col min="7" max="7" width="12.42578125" style="4" customWidth="1"/>
    <col min="8" max="8" width="13.140625" style="4" customWidth="1"/>
    <col min="9" max="12" width="20.5703125" style="4" customWidth="1"/>
    <col min="13" max="13" width="23.140625" style="4" customWidth="1"/>
    <col min="14" max="14" width="13.28515625" style="4" customWidth="1"/>
    <col min="15" max="15" width="16.28515625" style="4" customWidth="1"/>
    <col min="17" max="19" width="9.140625" style="4"/>
    <col min="20" max="20" width="10.7109375" style="4" customWidth="1"/>
    <col min="21" max="16384" width="9.140625" style="4"/>
  </cols>
  <sheetData>
    <row r="1" spans="1:19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9" x14ac:dyDescent="0.25">
      <c r="A2" s="1"/>
      <c r="B2" s="13">
        <v>253</v>
      </c>
      <c r="C2" s="5" t="str">
        <f>VLOOKUP(B2,'[1]Port throughput'!$C$3:$D$28,2,FALSE)</f>
        <v>Amberes</v>
      </c>
      <c r="D2" s="3">
        <v>1</v>
      </c>
      <c r="E2" s="3">
        <v>0.8</v>
      </c>
      <c r="F2" s="3">
        <f>D2*24</f>
        <v>24</v>
      </c>
      <c r="G2" s="3">
        <f>E2*24</f>
        <v>19.200000000000003</v>
      </c>
      <c r="H2" s="6">
        <f t="shared" ref="H2:H25" si="0">K2/90</f>
        <v>0.46701692936368944</v>
      </c>
      <c r="I2" s="3">
        <v>5.71</v>
      </c>
      <c r="J2" s="7">
        <f>(60/I2)</f>
        <v>10.507880910683012</v>
      </c>
      <c r="K2" s="8">
        <f t="shared" ref="K2:K25" si="1">4*J2</f>
        <v>42.031523642732047</v>
      </c>
      <c r="L2" s="6">
        <f>K2/90</f>
        <v>0.46701692936368944</v>
      </c>
      <c r="M2" s="6">
        <f>((I2/60)/F2)*200</f>
        <v>0.79305555555555551</v>
      </c>
      <c r="N2" s="6">
        <f>((I2/60)/G2)*200</f>
        <v>0.99131944444444431</v>
      </c>
      <c r="O2" s="9">
        <f>AVERAGE(M2,N2,L2)</f>
        <v>0.75046397645456298</v>
      </c>
      <c r="S2"/>
    </row>
    <row r="3" spans="1:19" x14ac:dyDescent="0.25">
      <c r="A3" s="1"/>
      <c r="B3" s="13">
        <v>235</v>
      </c>
      <c r="C3" s="5" t="str">
        <f>VLOOKUP(B3,'[1]Port throughput'!$C$3:$D$28,2,FALSE)</f>
        <v>Dunkerque</v>
      </c>
      <c r="D3" s="3">
        <v>1</v>
      </c>
      <c r="E3" s="3">
        <v>1.4</v>
      </c>
      <c r="F3" s="3">
        <v>12</v>
      </c>
      <c r="G3" s="3">
        <f t="shared" ref="G3:G21" si="2">E3*24</f>
        <v>33.599999999999994</v>
      </c>
      <c r="H3" s="6">
        <f t="shared" si="0"/>
        <v>0.71877807726864329</v>
      </c>
      <c r="I3" s="3">
        <v>3.71</v>
      </c>
      <c r="J3" s="7">
        <f t="shared" ref="J3:J25" si="3">60/I3</f>
        <v>16.172506738544474</v>
      </c>
      <c r="K3" s="7">
        <f t="shared" si="1"/>
        <v>64.690026954177895</v>
      </c>
      <c r="L3" s="6">
        <f t="shared" ref="L3:L25" si="4">K3/90</f>
        <v>0.71877807726864329</v>
      </c>
      <c r="M3" s="6">
        <f>((I3/60)/F3)*150</f>
        <v>0.7729166666666667</v>
      </c>
      <c r="N3" s="6">
        <f>((I3/60)/G3)*300</f>
        <v>0.55208333333333337</v>
      </c>
      <c r="O3" s="9">
        <f t="shared" ref="O3:O25" si="5">AVERAGE(M3,N3,L3)</f>
        <v>0.68125935908954782</v>
      </c>
      <c r="S3"/>
    </row>
    <row r="4" spans="1:19" x14ac:dyDescent="0.25">
      <c r="A4" s="1"/>
      <c r="B4" s="13">
        <v>245</v>
      </c>
      <c r="C4" s="5" t="str">
        <f>VLOOKUP(B4,'[1]Port throughput'!$C$3:$D$28,2,FALSE)</f>
        <v>Bremerhaven</v>
      </c>
      <c r="D4" s="3">
        <v>0.5</v>
      </c>
      <c r="E4" s="3">
        <v>0.98</v>
      </c>
      <c r="F4" s="3">
        <f t="shared" ref="F4:F21" si="6">D4*24</f>
        <v>12</v>
      </c>
      <c r="G4" s="3">
        <f t="shared" si="2"/>
        <v>23.52</v>
      </c>
      <c r="H4" s="6">
        <f t="shared" si="0"/>
        <v>0.64568200161420508</v>
      </c>
      <c r="I4" s="3">
        <v>4.13</v>
      </c>
      <c r="J4" s="7">
        <f t="shared" si="3"/>
        <v>14.527845036319613</v>
      </c>
      <c r="K4" s="7">
        <f t="shared" si="1"/>
        <v>58.111380145278453</v>
      </c>
      <c r="L4" s="6">
        <f t="shared" si="4"/>
        <v>0.64568200161420508</v>
      </c>
      <c r="M4" s="6">
        <f>((I4/60)/F4)*150</f>
        <v>0.86041666666666672</v>
      </c>
      <c r="N4" s="6">
        <f t="shared" ref="N4:N5" si="7">((I4/60)/G4)*300</f>
        <v>0.87797619047619047</v>
      </c>
      <c r="O4" s="9">
        <f t="shared" si="5"/>
        <v>0.79469161958568746</v>
      </c>
      <c r="S4"/>
    </row>
    <row r="5" spans="1:19" x14ac:dyDescent="0.25">
      <c r="A5" s="1"/>
      <c r="B5" s="13">
        <v>1069</v>
      </c>
      <c r="C5" s="5" t="str">
        <f>VLOOKUP(B5,'[1]Port throughput'!$C$3:$D$28,2,FALSE)</f>
        <v>Hamburgo</v>
      </c>
      <c r="D5" s="3">
        <v>0.5</v>
      </c>
      <c r="E5" s="3">
        <v>0.98</v>
      </c>
      <c r="F5" s="3">
        <f t="shared" si="6"/>
        <v>12</v>
      </c>
      <c r="G5" s="3">
        <f t="shared" si="2"/>
        <v>23.52</v>
      </c>
      <c r="H5" s="6">
        <f t="shared" si="0"/>
        <v>0.64568200161420508</v>
      </c>
      <c r="I5" s="3">
        <v>4.13</v>
      </c>
      <c r="J5" s="7">
        <f t="shared" si="3"/>
        <v>14.527845036319613</v>
      </c>
      <c r="K5" s="7">
        <f t="shared" si="1"/>
        <v>58.111380145278453</v>
      </c>
      <c r="L5" s="6">
        <f t="shared" si="4"/>
        <v>0.64568200161420508</v>
      </c>
      <c r="M5" s="6">
        <f>((I5/60)/F5)*150</f>
        <v>0.86041666666666672</v>
      </c>
      <c r="N5" s="6">
        <f t="shared" si="7"/>
        <v>0.87797619047619047</v>
      </c>
      <c r="O5" s="9">
        <f t="shared" si="5"/>
        <v>0.79469161958568746</v>
      </c>
      <c r="S5"/>
    </row>
    <row r="6" spans="1:19" x14ac:dyDescent="0.25">
      <c r="A6" s="1"/>
      <c r="B6" s="13">
        <v>288</v>
      </c>
      <c r="C6" s="5" t="str">
        <f>VLOOKUP(B6,'[1]Port throughput'!$C$3:$D$28,2,FALSE)</f>
        <v>Vigo</v>
      </c>
      <c r="D6" s="3">
        <v>0.5</v>
      </c>
      <c r="E6" s="3">
        <v>0.66</v>
      </c>
      <c r="F6" s="3">
        <f t="shared" si="6"/>
        <v>12</v>
      </c>
      <c r="G6" s="3">
        <f t="shared" si="2"/>
        <v>15.84</v>
      </c>
      <c r="H6" s="6">
        <f t="shared" si="0"/>
        <v>0.68906115417743319</v>
      </c>
      <c r="I6" s="3">
        <v>3.87</v>
      </c>
      <c r="J6" s="7">
        <f t="shared" si="3"/>
        <v>15.503875968992247</v>
      </c>
      <c r="K6" s="7">
        <f t="shared" si="1"/>
        <v>62.015503875968989</v>
      </c>
      <c r="L6" s="6">
        <f t="shared" si="4"/>
        <v>0.68906115417743319</v>
      </c>
      <c r="M6" s="6">
        <f>((I6/60)/F6)*150</f>
        <v>0.80625000000000002</v>
      </c>
      <c r="N6" s="6">
        <f t="shared" ref="N6:N11" si="8">((I6/60)/G6)*200</f>
        <v>0.81439393939393945</v>
      </c>
      <c r="O6" s="9">
        <f t="shared" si="5"/>
        <v>0.76990169785712415</v>
      </c>
      <c r="S6"/>
    </row>
    <row r="7" spans="1:19" x14ac:dyDescent="0.25">
      <c r="A7" s="1"/>
      <c r="B7" s="13">
        <v>285</v>
      </c>
      <c r="C7" s="5" t="str">
        <f>VLOOKUP(B7,'[1]Port throughput'!$C$3:$D$28,2,FALSE)</f>
        <v>Ferrol</v>
      </c>
      <c r="D7" s="3">
        <v>0.5</v>
      </c>
      <c r="E7" s="3">
        <v>0.66</v>
      </c>
      <c r="F7" s="3">
        <f t="shared" si="6"/>
        <v>12</v>
      </c>
      <c r="G7" s="3">
        <f t="shared" si="2"/>
        <v>15.84</v>
      </c>
      <c r="H7" s="6">
        <f t="shared" si="0"/>
        <v>0.68906115417743319</v>
      </c>
      <c r="I7" s="3">
        <v>3.87</v>
      </c>
      <c r="J7" s="7">
        <f t="shared" si="3"/>
        <v>15.503875968992247</v>
      </c>
      <c r="K7" s="7">
        <f t="shared" si="1"/>
        <v>62.015503875968989</v>
      </c>
      <c r="L7" s="6">
        <f t="shared" si="4"/>
        <v>0.68906115417743319</v>
      </c>
      <c r="M7" s="6">
        <f>((I7/60)/F7)*150</f>
        <v>0.80625000000000002</v>
      </c>
      <c r="N7" s="6">
        <f t="shared" si="8"/>
        <v>0.81439393939393945</v>
      </c>
      <c r="O7" s="9">
        <f t="shared" si="5"/>
        <v>0.76990169785712415</v>
      </c>
      <c r="S7"/>
    </row>
    <row r="8" spans="1:19" x14ac:dyDescent="0.25">
      <c r="A8" s="1"/>
      <c r="B8" s="13">
        <v>163</v>
      </c>
      <c r="C8" s="5" t="str">
        <f>VLOOKUP(B8,'[1]Port throughput'!$C$3:$D$28,2,FALSE)</f>
        <v>Bilbao</v>
      </c>
      <c r="D8" s="3">
        <v>0.5</v>
      </c>
      <c r="E8" s="3">
        <v>0.66</v>
      </c>
      <c r="F8" s="3">
        <f t="shared" si="6"/>
        <v>12</v>
      </c>
      <c r="G8" s="3">
        <f t="shared" si="2"/>
        <v>15.84</v>
      </c>
      <c r="H8" s="6">
        <f t="shared" si="0"/>
        <v>0.68906115417743319</v>
      </c>
      <c r="I8" s="3">
        <v>3.87</v>
      </c>
      <c r="J8" s="7">
        <f t="shared" si="3"/>
        <v>15.503875968992247</v>
      </c>
      <c r="K8" s="7">
        <f t="shared" si="1"/>
        <v>62.015503875968989</v>
      </c>
      <c r="L8" s="6">
        <f t="shared" si="4"/>
        <v>0.68906115417743319</v>
      </c>
      <c r="M8" s="6">
        <f>((I8/60)/F8)*150</f>
        <v>0.80625000000000002</v>
      </c>
      <c r="N8" s="6">
        <f t="shared" si="8"/>
        <v>0.81439393939393945</v>
      </c>
      <c r="O8" s="9">
        <f t="shared" si="5"/>
        <v>0.76990169785712415</v>
      </c>
      <c r="S8"/>
    </row>
    <row r="9" spans="1:19" x14ac:dyDescent="0.25">
      <c r="A9" s="1"/>
      <c r="B9" s="13">
        <v>1063</v>
      </c>
      <c r="C9" s="5" t="str">
        <f>VLOOKUP(B9,'[1]Port throughput'!$C$3:$D$28,2,FALSE)</f>
        <v>Barcelona</v>
      </c>
      <c r="D9" s="3">
        <v>0.5</v>
      </c>
      <c r="E9" s="3">
        <v>0.66</v>
      </c>
      <c r="F9" s="3">
        <f t="shared" si="6"/>
        <v>12</v>
      </c>
      <c r="G9" s="3">
        <f t="shared" si="2"/>
        <v>15.84</v>
      </c>
      <c r="H9" s="6">
        <f t="shared" si="0"/>
        <v>0.68906115417743319</v>
      </c>
      <c r="I9" s="3">
        <v>3.87</v>
      </c>
      <c r="J9" s="7">
        <f t="shared" si="3"/>
        <v>15.503875968992247</v>
      </c>
      <c r="K9" s="7">
        <f t="shared" si="1"/>
        <v>62.015503875968989</v>
      </c>
      <c r="L9" s="6">
        <f t="shared" si="4"/>
        <v>0.68906115417743319</v>
      </c>
      <c r="M9" s="6">
        <f t="shared" ref="M9:M11" si="9">((I9/60)/F9)*150</f>
        <v>0.80625000000000002</v>
      </c>
      <c r="N9" s="6">
        <f t="shared" si="8"/>
        <v>0.81439393939393945</v>
      </c>
      <c r="O9" s="9">
        <f t="shared" si="5"/>
        <v>0.76990169785712415</v>
      </c>
      <c r="S9"/>
    </row>
    <row r="10" spans="1:19" x14ac:dyDescent="0.25">
      <c r="A10" s="1"/>
      <c r="B10" s="13">
        <v>1064</v>
      </c>
      <c r="C10" s="5" t="str">
        <f>VLOOKUP(B10,'[1]Port throughput'!$C$3:$D$28,2,FALSE)</f>
        <v>Valencia</v>
      </c>
      <c r="D10" s="3">
        <v>0.5</v>
      </c>
      <c r="E10" s="3">
        <v>0.66</v>
      </c>
      <c r="F10" s="3">
        <f t="shared" si="6"/>
        <v>12</v>
      </c>
      <c r="G10" s="3">
        <f t="shared" si="2"/>
        <v>15.84</v>
      </c>
      <c r="H10" s="6">
        <f t="shared" si="0"/>
        <v>0.68906115417743319</v>
      </c>
      <c r="I10" s="3">
        <v>3.87</v>
      </c>
      <c r="J10" s="7">
        <f t="shared" si="3"/>
        <v>15.503875968992247</v>
      </c>
      <c r="K10" s="7">
        <f t="shared" si="1"/>
        <v>62.015503875968989</v>
      </c>
      <c r="L10" s="6">
        <f t="shared" si="4"/>
        <v>0.68906115417743319</v>
      </c>
      <c r="M10" s="6">
        <f t="shared" si="9"/>
        <v>0.80625000000000002</v>
      </c>
      <c r="N10" s="6">
        <f t="shared" si="8"/>
        <v>0.81439393939393945</v>
      </c>
      <c r="O10" s="9">
        <f t="shared" si="5"/>
        <v>0.76990169785712415</v>
      </c>
      <c r="S10"/>
    </row>
    <row r="11" spans="1:19" x14ac:dyDescent="0.25">
      <c r="A11" s="1"/>
      <c r="B11" s="13">
        <v>61</v>
      </c>
      <c r="C11" s="5" t="str">
        <f>VLOOKUP(B11,'[1]Port throughput'!$C$3:$D$28,2,FALSE)</f>
        <v>Algeciras</v>
      </c>
      <c r="D11" s="3">
        <v>0.5</v>
      </c>
      <c r="E11" s="3">
        <v>0.66</v>
      </c>
      <c r="F11" s="3">
        <f t="shared" si="6"/>
        <v>12</v>
      </c>
      <c r="G11" s="3">
        <f t="shared" si="2"/>
        <v>15.84</v>
      </c>
      <c r="H11" s="6">
        <f t="shared" si="0"/>
        <v>0.68906115417743319</v>
      </c>
      <c r="I11" s="3">
        <v>3.87</v>
      </c>
      <c r="J11" s="7">
        <f t="shared" si="3"/>
        <v>15.503875968992247</v>
      </c>
      <c r="K11" s="7">
        <f t="shared" si="1"/>
        <v>62.015503875968989</v>
      </c>
      <c r="L11" s="6">
        <f t="shared" si="4"/>
        <v>0.68906115417743319</v>
      </c>
      <c r="M11" s="6">
        <f t="shared" si="9"/>
        <v>0.80625000000000002</v>
      </c>
      <c r="N11" s="6">
        <f t="shared" si="8"/>
        <v>0.81439393939393945</v>
      </c>
      <c r="O11" s="9">
        <f t="shared" si="5"/>
        <v>0.76990169785712415</v>
      </c>
      <c r="S11"/>
    </row>
    <row r="12" spans="1:19" x14ac:dyDescent="0.25">
      <c r="A12" s="1"/>
      <c r="B12" s="13">
        <v>268</v>
      </c>
      <c r="C12" s="5" t="str">
        <f>VLOOKUP(B12,'[1]Port throughput'!$C$3:$D$28,2,FALSE)</f>
        <v>Gennevilliers</v>
      </c>
      <c r="D12" s="3">
        <v>0.5</v>
      </c>
      <c r="E12" s="3">
        <v>1.4</v>
      </c>
      <c r="F12" s="3">
        <f t="shared" si="6"/>
        <v>12</v>
      </c>
      <c r="G12" s="3">
        <f t="shared" si="2"/>
        <v>33.599999999999994</v>
      </c>
      <c r="H12" s="6">
        <f t="shared" si="0"/>
        <v>0.80080080080080085</v>
      </c>
      <c r="I12" s="3">
        <v>3.33</v>
      </c>
      <c r="J12" s="7">
        <f t="shared" si="3"/>
        <v>18.018018018018019</v>
      </c>
      <c r="K12" s="7">
        <f t="shared" si="1"/>
        <v>72.072072072072075</v>
      </c>
      <c r="L12" s="6">
        <f t="shared" si="4"/>
        <v>0.80080080080080085</v>
      </c>
      <c r="M12" s="6">
        <f t="shared" ref="M12:M16" si="10">((I12/60)/F12)*200</f>
        <v>0.92499999999999993</v>
      </c>
      <c r="N12" s="6">
        <f>((I12/60)/G12)*500</f>
        <v>0.82589285714285732</v>
      </c>
      <c r="O12" s="9">
        <f t="shared" si="5"/>
        <v>0.850564552647886</v>
      </c>
      <c r="S12"/>
    </row>
    <row r="13" spans="1:19" x14ac:dyDescent="0.25">
      <c r="A13" s="1"/>
      <c r="B13" s="14">
        <v>269</v>
      </c>
      <c r="C13" s="5" t="str">
        <f>VLOOKUP(B13,'[1]Port throughput'!$C$3:$D$28,2,FALSE)</f>
        <v>Le Havre</v>
      </c>
      <c r="D13" s="3">
        <v>0.5</v>
      </c>
      <c r="E13" s="3">
        <v>1.4</v>
      </c>
      <c r="F13" s="3">
        <f t="shared" si="6"/>
        <v>12</v>
      </c>
      <c r="G13" s="3">
        <f t="shared" si="2"/>
        <v>33.599999999999994</v>
      </c>
      <c r="H13" s="6">
        <f t="shared" si="0"/>
        <v>0.80080080080080085</v>
      </c>
      <c r="I13" s="3">
        <v>3.33</v>
      </c>
      <c r="J13" s="7">
        <f t="shared" si="3"/>
        <v>18.018018018018019</v>
      </c>
      <c r="K13" s="7">
        <f t="shared" si="1"/>
        <v>72.072072072072075</v>
      </c>
      <c r="L13" s="6">
        <f t="shared" si="4"/>
        <v>0.80080080080080085</v>
      </c>
      <c r="M13" s="6">
        <f t="shared" si="10"/>
        <v>0.92499999999999993</v>
      </c>
      <c r="N13" s="6">
        <f t="shared" ref="N13:N16" si="11">((I13/60)/G13)*500</f>
        <v>0.82589285714285732</v>
      </c>
      <c r="O13" s="9">
        <f t="shared" si="5"/>
        <v>0.850564552647886</v>
      </c>
      <c r="Q13" s="11"/>
      <c r="S13"/>
    </row>
    <row r="14" spans="1:19" x14ac:dyDescent="0.25">
      <c r="A14" s="1"/>
      <c r="B14" s="14">
        <v>220</v>
      </c>
      <c r="C14" s="5" t="str">
        <f>VLOOKUP(B14,'[1]Port throughput'!$C$3:$D$28,2,FALSE)</f>
        <v>Zeebrugge</v>
      </c>
      <c r="D14" s="3">
        <v>0.5</v>
      </c>
      <c r="E14" s="3">
        <v>1.4</v>
      </c>
      <c r="F14" s="3">
        <f t="shared" si="6"/>
        <v>12</v>
      </c>
      <c r="G14" s="3">
        <f t="shared" si="2"/>
        <v>33.599999999999994</v>
      </c>
      <c r="H14" s="6">
        <f t="shared" si="0"/>
        <v>0.80080080080080085</v>
      </c>
      <c r="I14" s="3">
        <v>3.33</v>
      </c>
      <c r="J14" s="7">
        <f t="shared" si="3"/>
        <v>18.018018018018019</v>
      </c>
      <c r="K14" s="7">
        <f t="shared" si="1"/>
        <v>72.072072072072075</v>
      </c>
      <c r="L14" s="6">
        <f t="shared" si="4"/>
        <v>0.80080080080080085</v>
      </c>
      <c r="M14" s="6">
        <f t="shared" si="10"/>
        <v>0.92499999999999993</v>
      </c>
      <c r="N14" s="6">
        <f t="shared" si="11"/>
        <v>0.82589285714285732</v>
      </c>
      <c r="O14" s="9">
        <f t="shared" si="5"/>
        <v>0.850564552647886</v>
      </c>
      <c r="Q14" s="11"/>
      <c r="S14"/>
    </row>
    <row r="15" spans="1:19" x14ac:dyDescent="0.25">
      <c r="A15" s="1"/>
      <c r="B15" s="14">
        <v>282</v>
      </c>
      <c r="C15" s="5" t="str">
        <f>VLOOKUP(B15,'[1]Port throughput'!$C$3:$D$28,2,FALSE)</f>
        <v>Nantes - Saint Nazaire</v>
      </c>
      <c r="D15" s="3">
        <v>0.5</v>
      </c>
      <c r="E15" s="3">
        <v>1.4</v>
      </c>
      <c r="F15" s="3">
        <f t="shared" si="6"/>
        <v>12</v>
      </c>
      <c r="G15" s="3">
        <f t="shared" si="2"/>
        <v>33.599999999999994</v>
      </c>
      <c r="H15" s="6">
        <f t="shared" si="0"/>
        <v>0.80080080080080085</v>
      </c>
      <c r="I15" s="3">
        <v>3.33</v>
      </c>
      <c r="J15" s="7">
        <f t="shared" si="3"/>
        <v>18.018018018018019</v>
      </c>
      <c r="K15" s="7">
        <f t="shared" si="1"/>
        <v>72.072072072072075</v>
      </c>
      <c r="L15" s="6">
        <f t="shared" si="4"/>
        <v>0.80080080080080085</v>
      </c>
      <c r="M15" s="6">
        <f t="shared" si="10"/>
        <v>0.92499999999999993</v>
      </c>
      <c r="N15" s="6">
        <f t="shared" si="11"/>
        <v>0.82589285714285732</v>
      </c>
      <c r="O15" s="9">
        <f t="shared" si="5"/>
        <v>0.850564552647886</v>
      </c>
      <c r="S15"/>
    </row>
    <row r="16" spans="1:19" x14ac:dyDescent="0.25">
      <c r="A16" s="1"/>
      <c r="B16" s="14">
        <v>283</v>
      </c>
      <c r="C16" s="5" t="str">
        <f>VLOOKUP(B16,'[1]Port throughput'!$C$3:$D$28,2,FALSE)</f>
        <v>La Rochelle</v>
      </c>
      <c r="D16" s="3">
        <v>0.5</v>
      </c>
      <c r="E16" s="3">
        <v>1.4</v>
      </c>
      <c r="F16" s="3">
        <f t="shared" si="6"/>
        <v>12</v>
      </c>
      <c r="G16" s="3">
        <f t="shared" si="2"/>
        <v>33.599999999999994</v>
      </c>
      <c r="H16" s="6">
        <f t="shared" si="0"/>
        <v>0.80080080080080085</v>
      </c>
      <c r="I16" s="3">
        <v>3.33</v>
      </c>
      <c r="J16" s="7">
        <f t="shared" si="3"/>
        <v>18.018018018018019</v>
      </c>
      <c r="K16" s="7">
        <f t="shared" si="1"/>
        <v>72.072072072072075</v>
      </c>
      <c r="L16" s="6">
        <f t="shared" si="4"/>
        <v>0.80080080080080085</v>
      </c>
      <c r="M16" s="6">
        <f t="shared" si="10"/>
        <v>0.92499999999999993</v>
      </c>
      <c r="N16" s="6">
        <f t="shared" si="11"/>
        <v>0.82589285714285732</v>
      </c>
      <c r="O16" s="9">
        <f t="shared" si="5"/>
        <v>0.850564552647886</v>
      </c>
      <c r="S16"/>
    </row>
    <row r="17" spans="1:15" x14ac:dyDescent="0.25">
      <c r="A17" s="1"/>
      <c r="B17" s="13">
        <v>218</v>
      </c>
      <c r="C17" s="5" t="str">
        <f>VLOOKUP(B17,'[1]Port throughput'!$C$3:$D$28,2,FALSE)</f>
        <v>Amsterdam</v>
      </c>
      <c r="D17" s="3">
        <v>1</v>
      </c>
      <c r="E17" s="3">
        <v>0.8</v>
      </c>
      <c r="F17" s="3">
        <f t="shared" si="6"/>
        <v>24</v>
      </c>
      <c r="G17" s="3">
        <f t="shared" si="2"/>
        <v>19.200000000000003</v>
      </c>
      <c r="H17" s="6">
        <f t="shared" si="0"/>
        <v>0.32760032760032759</v>
      </c>
      <c r="I17" s="3">
        <v>8.14</v>
      </c>
      <c r="J17" s="7">
        <f t="shared" si="3"/>
        <v>7.3710073710073702</v>
      </c>
      <c r="K17" s="7">
        <f t="shared" si="1"/>
        <v>29.484029484029481</v>
      </c>
      <c r="L17" s="6">
        <f t="shared" si="4"/>
        <v>0.32760032760032759</v>
      </c>
      <c r="M17" s="6">
        <f t="shared" ref="M17:M25" si="12">((I17/60)/F17)*150</f>
        <v>0.84791666666666676</v>
      </c>
      <c r="N17" s="6">
        <f t="shared" ref="N17:N18" si="13">((I17/60)/G17)*125</f>
        <v>0.88324652777777768</v>
      </c>
      <c r="O17" s="9">
        <f t="shared" si="5"/>
        <v>0.68625450734825744</v>
      </c>
    </row>
    <row r="18" spans="1:15" x14ac:dyDescent="0.25">
      <c r="A18" s="1"/>
      <c r="B18" s="13">
        <v>250</v>
      </c>
      <c r="C18" s="5" t="str">
        <f>VLOOKUP(B18,'[1]Port throughput'!$C$3:$D$28,2,FALSE)</f>
        <v>Rotterdam</v>
      </c>
      <c r="D18" s="3">
        <v>1</v>
      </c>
      <c r="E18" s="3">
        <v>0.8</v>
      </c>
      <c r="F18" s="3">
        <f t="shared" si="6"/>
        <v>24</v>
      </c>
      <c r="G18" s="3">
        <f t="shared" si="2"/>
        <v>19.200000000000003</v>
      </c>
      <c r="H18" s="6">
        <f t="shared" si="0"/>
        <v>0.32760032760032759</v>
      </c>
      <c r="I18" s="3">
        <v>8.14</v>
      </c>
      <c r="J18" s="7">
        <f t="shared" si="3"/>
        <v>7.3710073710073702</v>
      </c>
      <c r="K18" s="7">
        <f t="shared" si="1"/>
        <v>29.484029484029481</v>
      </c>
      <c r="L18" s="6">
        <f t="shared" si="4"/>
        <v>0.32760032760032759</v>
      </c>
      <c r="M18" s="6">
        <f t="shared" si="12"/>
        <v>0.84791666666666676</v>
      </c>
      <c r="N18" s="6">
        <f t="shared" si="13"/>
        <v>0.88324652777777768</v>
      </c>
      <c r="O18" s="9">
        <f t="shared" si="5"/>
        <v>0.68625450734825744</v>
      </c>
    </row>
    <row r="19" spans="1:15" x14ac:dyDescent="0.25">
      <c r="A19" s="1"/>
      <c r="B19" s="13">
        <v>111</v>
      </c>
      <c r="C19" s="5" t="str">
        <f>VLOOKUP(B19,'[1]Port throughput'!$C$3:$D$28,2,FALSE)</f>
        <v>Oporto</v>
      </c>
      <c r="D19" s="3">
        <v>0.5</v>
      </c>
      <c r="E19" s="3">
        <v>1.4</v>
      </c>
      <c r="F19" s="3">
        <f t="shared" si="6"/>
        <v>12</v>
      </c>
      <c r="G19" s="3">
        <f t="shared" si="2"/>
        <v>33.599999999999994</v>
      </c>
      <c r="H19" s="6">
        <f t="shared" si="0"/>
        <v>0.71492403932082216</v>
      </c>
      <c r="I19" s="3">
        <v>3.73</v>
      </c>
      <c r="J19" s="7">
        <f t="shared" si="3"/>
        <v>16.085790884718499</v>
      </c>
      <c r="K19" s="7">
        <f t="shared" si="1"/>
        <v>64.343163538873995</v>
      </c>
      <c r="L19" s="6">
        <f t="shared" si="4"/>
        <v>0.71492403932082216</v>
      </c>
      <c r="M19" s="6">
        <f t="shared" si="12"/>
        <v>0.77708333333333335</v>
      </c>
      <c r="N19" s="6">
        <f>((I19/60)/G19)*300</f>
        <v>0.55505952380952395</v>
      </c>
      <c r="O19" s="9">
        <f t="shared" si="5"/>
        <v>0.68235563215455974</v>
      </c>
    </row>
    <row r="20" spans="1:15" x14ac:dyDescent="0.25">
      <c r="A20" s="1"/>
      <c r="B20" s="13">
        <v>1065</v>
      </c>
      <c r="C20" s="5" t="str">
        <f>VLOOKUP(B20,'[1]Port throughput'!$C$3:$D$28,2,FALSE)</f>
        <v>Sines</v>
      </c>
      <c r="D20" s="3">
        <v>0.5</v>
      </c>
      <c r="E20" s="3">
        <v>1.4</v>
      </c>
      <c r="F20" s="3">
        <f t="shared" si="6"/>
        <v>12</v>
      </c>
      <c r="G20" s="3">
        <f t="shared" si="2"/>
        <v>33.599999999999994</v>
      </c>
      <c r="H20" s="6">
        <f t="shared" si="0"/>
        <v>0.71492403932082216</v>
      </c>
      <c r="I20" s="3">
        <v>3.73</v>
      </c>
      <c r="J20" s="7">
        <f t="shared" si="3"/>
        <v>16.085790884718499</v>
      </c>
      <c r="K20" s="7">
        <f t="shared" si="1"/>
        <v>64.343163538873995</v>
      </c>
      <c r="L20" s="6">
        <f t="shared" si="4"/>
        <v>0.71492403932082216</v>
      </c>
      <c r="M20" s="6">
        <f t="shared" si="12"/>
        <v>0.77708333333333335</v>
      </c>
      <c r="N20" s="6">
        <f>((I20/60)/G20)*300</f>
        <v>0.55505952380952395</v>
      </c>
      <c r="O20" s="9">
        <f t="shared" si="5"/>
        <v>0.68235563215455974</v>
      </c>
    </row>
    <row r="21" spans="1:15" ht="14.45" customHeight="1" x14ac:dyDescent="0.25">
      <c r="A21" s="1"/>
      <c r="B21" s="13">
        <v>294</v>
      </c>
      <c r="C21" s="5" t="str">
        <f>VLOOKUP(B21,'[1]Port throughput'!$C$3:$D$28,2,FALSE)</f>
        <v>Lisboa</v>
      </c>
      <c r="D21" s="3">
        <v>0.5</v>
      </c>
      <c r="E21" s="3">
        <v>1.4</v>
      </c>
      <c r="F21" s="3">
        <f t="shared" si="6"/>
        <v>12</v>
      </c>
      <c r="G21" s="3">
        <f t="shared" si="2"/>
        <v>33.599999999999994</v>
      </c>
      <c r="H21" s="6">
        <f t="shared" si="0"/>
        <v>0.71492403932082216</v>
      </c>
      <c r="I21" s="3">
        <v>3.73</v>
      </c>
      <c r="J21" s="7">
        <f t="shared" si="3"/>
        <v>16.085790884718499</v>
      </c>
      <c r="K21" s="7">
        <f t="shared" si="1"/>
        <v>64.343163538873995</v>
      </c>
      <c r="L21" s="6">
        <f t="shared" si="4"/>
        <v>0.71492403932082216</v>
      </c>
      <c r="M21" s="6">
        <f t="shared" si="12"/>
        <v>0.77708333333333335</v>
      </c>
      <c r="N21" s="6">
        <f>((I21/60)/G21)*300</f>
        <v>0.55505952380952395</v>
      </c>
      <c r="O21" s="9">
        <f t="shared" si="5"/>
        <v>0.68235563215455974</v>
      </c>
    </row>
    <row r="22" spans="1:15" x14ac:dyDescent="0.25">
      <c r="A22" s="1"/>
      <c r="B22" s="13">
        <v>297</v>
      </c>
      <c r="C22" s="5" t="str">
        <f>VLOOKUP(B22,'[1]Port throughput'!$C$3:$D$28,2,FALSE)</f>
        <v>Cádiz</v>
      </c>
      <c r="D22" s="3">
        <v>0.5</v>
      </c>
      <c r="E22" s="3">
        <v>0.66</v>
      </c>
      <c r="F22" s="3">
        <f t="shared" ref="F22:G24" si="14">D22*24</f>
        <v>12</v>
      </c>
      <c r="G22" s="3">
        <f t="shared" si="14"/>
        <v>15.84</v>
      </c>
      <c r="H22" s="6">
        <f t="shared" si="0"/>
        <v>0.54757015742642023</v>
      </c>
      <c r="I22" s="3">
        <v>4.87</v>
      </c>
      <c r="J22" s="7">
        <f t="shared" si="3"/>
        <v>12.320328542094456</v>
      </c>
      <c r="K22" s="7">
        <f t="shared" si="1"/>
        <v>49.281314168377826</v>
      </c>
      <c r="L22" s="6">
        <f t="shared" si="4"/>
        <v>0.54757015742642023</v>
      </c>
      <c r="M22" s="6">
        <f>((I22/60)/F22)*125</f>
        <v>0.84548611111111105</v>
      </c>
      <c r="N22" s="6">
        <f>((I22/60)/G22)*150</f>
        <v>0.76862373737373735</v>
      </c>
      <c r="O22" s="9">
        <f t="shared" si="5"/>
        <v>0.7205600019704228</v>
      </c>
    </row>
    <row r="23" spans="1:15" x14ac:dyDescent="0.25">
      <c r="A23" s="1"/>
      <c r="B23" s="13">
        <v>462</v>
      </c>
      <c r="C23" s="5" t="str">
        <f>VLOOKUP(B23,'[1]Port throughput'!$C$3:$D$28,2,FALSE)</f>
        <v>Málaga</v>
      </c>
      <c r="D23" s="3">
        <v>0.5</v>
      </c>
      <c r="E23" s="3">
        <v>0.66</v>
      </c>
      <c r="F23" s="3">
        <f t="shared" si="14"/>
        <v>12</v>
      </c>
      <c r="G23" s="3">
        <f t="shared" si="14"/>
        <v>15.84</v>
      </c>
      <c r="H23" s="6">
        <f t="shared" si="0"/>
        <v>0.54757015742642023</v>
      </c>
      <c r="I23" s="3">
        <v>4.87</v>
      </c>
      <c r="J23" s="7">
        <f t="shared" si="3"/>
        <v>12.320328542094456</v>
      </c>
      <c r="K23" s="7">
        <f t="shared" si="1"/>
        <v>49.281314168377826</v>
      </c>
      <c r="L23" s="6">
        <f t="shared" si="4"/>
        <v>0.54757015742642023</v>
      </c>
      <c r="M23" s="6">
        <f>((I23/60)/F23)*125</f>
        <v>0.84548611111111105</v>
      </c>
      <c r="N23" s="6">
        <f>((I23/60)/G23)*150</f>
        <v>0.76862373737373735</v>
      </c>
      <c r="O23" s="9">
        <f t="shared" si="5"/>
        <v>0.7205600019704228</v>
      </c>
    </row>
    <row r="24" spans="1:15" x14ac:dyDescent="0.25">
      <c r="A24" s="1"/>
      <c r="B24" s="13">
        <v>271</v>
      </c>
      <c r="C24" s="5" t="str">
        <f>VLOOKUP(B24,'[1]Port throughput'!$C$3:$D$28,2,FALSE)</f>
        <v>Lyon</v>
      </c>
      <c r="D24" s="3">
        <v>0.5</v>
      </c>
      <c r="E24" s="3">
        <v>1.4</v>
      </c>
      <c r="F24" s="3">
        <f t="shared" si="14"/>
        <v>12</v>
      </c>
      <c r="G24" s="3">
        <f t="shared" si="14"/>
        <v>33.599999999999994</v>
      </c>
      <c r="H24" s="6">
        <f t="shared" si="0"/>
        <v>0.61585835257890686</v>
      </c>
      <c r="I24" s="3">
        <v>4.33</v>
      </c>
      <c r="J24" s="7">
        <f t="shared" si="3"/>
        <v>13.856812933025404</v>
      </c>
      <c r="K24" s="7">
        <f t="shared" si="1"/>
        <v>55.427251732101617</v>
      </c>
      <c r="L24" s="6">
        <f t="shared" si="4"/>
        <v>0.61585835257890686</v>
      </c>
      <c r="M24" s="6">
        <f t="shared" si="12"/>
        <v>0.90208333333333335</v>
      </c>
      <c r="N24" s="6">
        <f>((I24/60)/G24)*300</f>
        <v>0.64434523809523836</v>
      </c>
      <c r="O24" s="9">
        <f t="shared" si="5"/>
        <v>0.72076230800249286</v>
      </c>
    </row>
    <row r="25" spans="1:15" x14ac:dyDescent="0.25">
      <c r="A25" s="1"/>
      <c r="B25" s="13">
        <v>275</v>
      </c>
      <c r="C25" s="5" t="str">
        <f>VLOOKUP(B25,'[1]Port throughput'!$C$3:$D$28,2,FALSE)</f>
        <v>Burdeos</v>
      </c>
      <c r="D25" s="3">
        <v>0.5</v>
      </c>
      <c r="E25" s="3">
        <v>1.4</v>
      </c>
      <c r="F25" s="3">
        <f t="shared" ref="F25:G25" si="15">D25*24</f>
        <v>12</v>
      </c>
      <c r="G25" s="3">
        <f t="shared" si="15"/>
        <v>33.599999999999994</v>
      </c>
      <c r="H25" s="6">
        <f t="shared" si="0"/>
        <v>0.61585835257890686</v>
      </c>
      <c r="I25" s="3">
        <v>4.33</v>
      </c>
      <c r="J25" s="7">
        <f t="shared" si="3"/>
        <v>13.856812933025404</v>
      </c>
      <c r="K25" s="7">
        <f t="shared" si="1"/>
        <v>55.427251732101617</v>
      </c>
      <c r="L25" s="6">
        <f t="shared" si="4"/>
        <v>0.61585835257890686</v>
      </c>
      <c r="M25" s="6">
        <f t="shared" si="12"/>
        <v>0.90208333333333335</v>
      </c>
      <c r="N25" s="6">
        <f t="shared" ref="N25" si="16">((I25/60)/G25)*300</f>
        <v>0.64434523809523836</v>
      </c>
      <c r="O25" s="9">
        <f t="shared" si="5"/>
        <v>0.72076230800249286</v>
      </c>
    </row>
    <row r="26" spans="1:15" x14ac:dyDescent="0.25">
      <c r="B26" s="4"/>
      <c r="C26" s="4"/>
    </row>
    <row r="27" spans="1:15" x14ac:dyDescent="0.25">
      <c r="B27" s="4"/>
      <c r="C27" s="4"/>
    </row>
    <row r="28" spans="1:15" x14ac:dyDescent="0.25">
      <c r="B28" s="4"/>
      <c r="C28" s="4"/>
    </row>
    <row r="29" spans="1:15" x14ac:dyDescent="0.25">
      <c r="B29" s="4"/>
      <c r="C29" s="3" t="s">
        <v>13</v>
      </c>
      <c r="D29" s="3" t="s">
        <v>14</v>
      </c>
    </row>
    <row r="30" spans="1:15" x14ac:dyDescent="0.25">
      <c r="B30" s="4"/>
      <c r="C30" s="10" t="str">
        <f>C2</f>
        <v>Amberes</v>
      </c>
      <c r="D30" s="9">
        <f>O2</f>
        <v>0.75046397645456298</v>
      </c>
    </row>
    <row r="31" spans="1:15" x14ac:dyDescent="0.25">
      <c r="B31" s="4"/>
      <c r="C31" s="10" t="str">
        <f>C3</f>
        <v>Dunkerque</v>
      </c>
      <c r="D31" s="9">
        <f>O3</f>
        <v>0.68125935908954782</v>
      </c>
    </row>
    <row r="32" spans="1:15" x14ac:dyDescent="0.25">
      <c r="B32" s="4"/>
      <c r="C32" s="10" t="str">
        <f>C4</f>
        <v>Bremerhaven</v>
      </c>
      <c r="D32" s="9">
        <f>O4</f>
        <v>0.79469161958568746</v>
      </c>
    </row>
    <row r="33" spans="2:4" x14ac:dyDescent="0.25">
      <c r="B33" s="4"/>
      <c r="C33" s="10" t="str">
        <f>C5</f>
        <v>Hamburgo</v>
      </c>
      <c r="D33" s="9">
        <f>O5</f>
        <v>0.79469161958568746</v>
      </c>
    </row>
    <row r="34" spans="2:4" x14ac:dyDescent="0.25">
      <c r="B34" s="4"/>
      <c r="C34" s="10" t="str">
        <f>C6</f>
        <v>Vigo</v>
      </c>
      <c r="D34" s="9">
        <f>O6</f>
        <v>0.76990169785712415</v>
      </c>
    </row>
    <row r="35" spans="2:4" x14ac:dyDescent="0.25">
      <c r="B35" s="4"/>
      <c r="C35" s="10" t="str">
        <f>C7</f>
        <v>Ferrol</v>
      </c>
      <c r="D35" s="9">
        <f>O7</f>
        <v>0.76990169785712415</v>
      </c>
    </row>
    <row r="36" spans="2:4" x14ac:dyDescent="0.25">
      <c r="B36" s="4"/>
      <c r="C36" s="10" t="str">
        <f>C8</f>
        <v>Bilbao</v>
      </c>
      <c r="D36" s="9">
        <f>O8</f>
        <v>0.76990169785712415</v>
      </c>
    </row>
    <row r="37" spans="2:4" x14ac:dyDescent="0.25">
      <c r="B37" s="4"/>
      <c r="C37" s="10" t="str">
        <f>C9</f>
        <v>Barcelona</v>
      </c>
      <c r="D37" s="9">
        <f>O9</f>
        <v>0.76990169785712415</v>
      </c>
    </row>
    <row r="38" spans="2:4" x14ac:dyDescent="0.25">
      <c r="B38" s="4"/>
      <c r="C38" s="10" t="str">
        <f>C10</f>
        <v>Valencia</v>
      </c>
      <c r="D38" s="9">
        <f>O10</f>
        <v>0.76990169785712415</v>
      </c>
    </row>
    <row r="39" spans="2:4" x14ac:dyDescent="0.25">
      <c r="B39" s="4"/>
      <c r="C39" s="10" t="str">
        <f>C11</f>
        <v>Algeciras</v>
      </c>
      <c r="D39" s="9">
        <f>O11</f>
        <v>0.76990169785712415</v>
      </c>
    </row>
    <row r="40" spans="2:4" x14ac:dyDescent="0.25">
      <c r="B40" s="4"/>
      <c r="C40" s="10" t="str">
        <f>C12</f>
        <v>Gennevilliers</v>
      </c>
      <c r="D40" s="9">
        <f>O12</f>
        <v>0.850564552647886</v>
      </c>
    </row>
    <row r="41" spans="2:4" x14ac:dyDescent="0.25">
      <c r="B41" s="4"/>
      <c r="C41" s="10" t="str">
        <f>C13</f>
        <v>Le Havre</v>
      </c>
      <c r="D41" s="9">
        <f>O13</f>
        <v>0.850564552647886</v>
      </c>
    </row>
    <row r="42" spans="2:4" x14ac:dyDescent="0.25">
      <c r="C42" s="10" t="str">
        <f>C14</f>
        <v>Zeebrugge</v>
      </c>
      <c r="D42" s="9">
        <f>O14</f>
        <v>0.850564552647886</v>
      </c>
    </row>
    <row r="43" spans="2:4" x14ac:dyDescent="0.25">
      <c r="C43" s="10" t="str">
        <f>C15</f>
        <v>Nantes - Saint Nazaire</v>
      </c>
      <c r="D43" s="9">
        <f>O15</f>
        <v>0.850564552647886</v>
      </c>
    </row>
    <row r="44" spans="2:4" x14ac:dyDescent="0.25">
      <c r="C44" s="10" t="str">
        <f>C16</f>
        <v>La Rochelle</v>
      </c>
      <c r="D44" s="9">
        <f>O16</f>
        <v>0.850564552647886</v>
      </c>
    </row>
    <row r="45" spans="2:4" x14ac:dyDescent="0.25">
      <c r="C45" s="10" t="str">
        <f>C17</f>
        <v>Amsterdam</v>
      </c>
      <c r="D45" s="9">
        <f>O17</f>
        <v>0.68625450734825744</v>
      </c>
    </row>
    <row r="46" spans="2:4" x14ac:dyDescent="0.25">
      <c r="C46" s="10" t="str">
        <f>C18</f>
        <v>Rotterdam</v>
      </c>
      <c r="D46" s="9">
        <f>O18</f>
        <v>0.68625450734825744</v>
      </c>
    </row>
    <row r="47" spans="2:4" x14ac:dyDescent="0.25">
      <c r="C47" s="10" t="str">
        <f>C19</f>
        <v>Oporto</v>
      </c>
      <c r="D47" s="9">
        <f>O19</f>
        <v>0.68235563215455974</v>
      </c>
    </row>
    <row r="48" spans="2:4" x14ac:dyDescent="0.25">
      <c r="C48" s="10" t="str">
        <f>C20</f>
        <v>Sines</v>
      </c>
      <c r="D48" s="9">
        <f>O20</f>
        <v>0.68235563215455974</v>
      </c>
    </row>
    <row r="49" spans="1:24" x14ac:dyDescent="0.25">
      <c r="C49" s="10" t="str">
        <f>C21</f>
        <v>Lisboa</v>
      </c>
      <c r="D49" s="9">
        <f>O21</f>
        <v>0.68235563215455974</v>
      </c>
    </row>
    <row r="50" spans="1:24" x14ac:dyDescent="0.25">
      <c r="C50" s="10" t="str">
        <f>C22</f>
        <v>Cádiz</v>
      </c>
      <c r="D50" s="9">
        <f>O22</f>
        <v>0.7205600019704228</v>
      </c>
    </row>
    <row r="51" spans="1:24" x14ac:dyDescent="0.25">
      <c r="C51" s="10" t="str">
        <f>C23</f>
        <v>Málaga</v>
      </c>
      <c r="D51" s="9">
        <f>O23</f>
        <v>0.7205600019704228</v>
      </c>
    </row>
    <row r="52" spans="1:24" x14ac:dyDescent="0.25">
      <c r="C52" s="10" t="str">
        <f>C24</f>
        <v>Lyon</v>
      </c>
      <c r="D52" s="9">
        <f>O24</f>
        <v>0.72076230800249286</v>
      </c>
    </row>
    <row r="53" spans="1:24" x14ac:dyDescent="0.25">
      <c r="C53" s="10" t="str">
        <f>C25</f>
        <v>Burdeos</v>
      </c>
      <c r="D53" s="9">
        <f>O25</f>
        <v>0.72076230800249286</v>
      </c>
    </row>
    <row r="57" spans="1:24" s="12" customFormat="1" x14ac:dyDescent="0.25">
      <c r="A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/>
      <c r="Q57" s="4"/>
      <c r="R57" s="4"/>
      <c r="S57" s="4"/>
      <c r="T57" s="4"/>
      <c r="U57" s="4"/>
      <c r="V57" s="4"/>
      <c r="W57" s="4"/>
      <c r="X57" s="4"/>
    </row>
    <row r="58" spans="1:24" s="12" customFormat="1" x14ac:dyDescent="0.25">
      <c r="A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/>
      <c r="Q58" s="4"/>
      <c r="R58" s="4"/>
      <c r="S58" s="4"/>
      <c r="T58" s="4"/>
      <c r="U58" s="4"/>
      <c r="V58" s="4"/>
      <c r="W58" s="4"/>
      <c r="X58" s="4"/>
    </row>
    <row r="59" spans="1:24" s="12" customFormat="1" x14ac:dyDescent="0.25">
      <c r="A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/>
      <c r="Q59" s="4"/>
      <c r="R59" s="4"/>
      <c r="S59" s="4"/>
      <c r="T59" s="4"/>
      <c r="U59" s="4"/>
      <c r="V59" s="4"/>
      <c r="W59" s="4"/>
      <c r="X59" s="4"/>
    </row>
    <row r="61" spans="1:24" s="12" customFormat="1" x14ac:dyDescent="0.25">
      <c r="A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/>
      <c r="Q61" s="4"/>
      <c r="R61" s="4"/>
      <c r="S61" s="4"/>
      <c r="T61" s="4"/>
      <c r="U61" s="4"/>
      <c r="V61" s="4"/>
      <c r="W61" s="4"/>
      <c r="X61" s="4"/>
    </row>
  </sheetData>
  <autoFilter ref="B1:C25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Eficiencia portuaria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 Doce</dc:creator>
  <cp:lastModifiedBy>Alicia Munín Doce</cp:lastModifiedBy>
  <dcterms:created xsi:type="dcterms:W3CDTF">2022-10-21T09:02:33Z</dcterms:created>
  <dcterms:modified xsi:type="dcterms:W3CDTF">2022-10-21T09:16:34Z</dcterms:modified>
</cp:coreProperties>
</file>