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Mis Documentos\AAResearch\Codes\Bfly Diagram Update\Bfly_diagram\input_data\"/>
    </mc:Choice>
  </mc:AlternateContent>
  <bookViews>
    <workbookView xWindow="0" yWindow="0" windowWidth="25605" windowHeight="14685" tabRatio="500"/>
  </bookViews>
  <sheets>
    <sheet name="Figure9_butterfly" sheetId="5" r:id="rId1"/>
    <sheet name="Ribes_latitude" sheetId="7" r:id="rId2"/>
  </sheets>
  <calcPr calcId="162913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5" l="1"/>
  <c r="X29" i="5" l="1"/>
  <c r="T29" i="5"/>
  <c r="N31" i="5"/>
  <c r="O31" i="5" s="1"/>
  <c r="T110" i="5"/>
  <c r="T107" i="5"/>
  <c r="T102" i="5"/>
  <c r="T100" i="5"/>
  <c r="T91" i="5"/>
  <c r="T82" i="5"/>
  <c r="T81" i="5"/>
  <c r="T73" i="5"/>
  <c r="T72" i="5"/>
  <c r="T68" i="5"/>
  <c r="T66" i="5"/>
  <c r="T62" i="5"/>
  <c r="T56" i="5"/>
  <c r="T46" i="5"/>
  <c r="T45" i="5"/>
  <c r="T38" i="5"/>
  <c r="T32" i="5"/>
  <c r="T17" i="5"/>
  <c r="T9" i="5"/>
  <c r="T2" i="5"/>
  <c r="Y91" i="5"/>
  <c r="N91" i="5"/>
  <c r="O91" i="5" s="1"/>
  <c r="N92" i="5"/>
  <c r="O92" i="5"/>
  <c r="Q92" i="5" s="1"/>
  <c r="R92" i="5" s="1"/>
  <c r="N93" i="5"/>
  <c r="O93" i="5"/>
  <c r="Q93" i="5" s="1"/>
  <c r="R93" i="5" s="1"/>
  <c r="N94" i="5"/>
  <c r="O94" i="5" s="1"/>
  <c r="N95" i="5"/>
  <c r="O95" i="5" s="1"/>
  <c r="N96" i="5"/>
  <c r="O96" i="5" s="1"/>
  <c r="N97" i="5"/>
  <c r="O97" i="5" s="1"/>
  <c r="N98" i="5"/>
  <c r="O98" i="5" s="1"/>
  <c r="Q98" i="5" s="1"/>
  <c r="R98" i="5" s="1"/>
  <c r="N99" i="5"/>
  <c r="O99" i="5" s="1"/>
  <c r="Q99" i="5" s="1"/>
  <c r="R99" i="5" s="1"/>
  <c r="Y82" i="5"/>
  <c r="N82" i="5"/>
  <c r="O82" i="5" s="1"/>
  <c r="N84" i="5"/>
  <c r="O84" i="5" s="1"/>
  <c r="N86" i="5"/>
  <c r="O86" i="5" s="1"/>
  <c r="N88" i="5"/>
  <c r="O88" i="5" s="1"/>
  <c r="N90" i="5"/>
  <c r="O90" i="5" s="1"/>
  <c r="Q90" i="5" s="1"/>
  <c r="R90" i="5" s="1"/>
  <c r="Y81" i="5"/>
  <c r="N81" i="5"/>
  <c r="O81" i="5" s="1"/>
  <c r="N83" i="5"/>
  <c r="O83" i="5" s="1"/>
  <c r="N85" i="5"/>
  <c r="O85" i="5" s="1"/>
  <c r="N87" i="5"/>
  <c r="O87" i="5" s="1"/>
  <c r="N89" i="5"/>
  <c r="O89" i="5" s="1"/>
  <c r="Q89" i="5" s="1"/>
  <c r="R89" i="5" s="1"/>
  <c r="N110" i="5"/>
  <c r="O110" i="5" s="1"/>
  <c r="N111" i="5"/>
  <c r="O111" i="5" s="1"/>
  <c r="Y107" i="5"/>
  <c r="N107" i="5"/>
  <c r="O107" i="5"/>
  <c r="Q107" i="5" s="1"/>
  <c r="R107" i="5" s="1"/>
  <c r="N108" i="5"/>
  <c r="O108" i="5" s="1"/>
  <c r="N109" i="5"/>
  <c r="O109" i="5" s="1"/>
  <c r="Y102" i="5"/>
  <c r="N102" i="5"/>
  <c r="O102" i="5" s="1"/>
  <c r="Q102" i="5" s="1"/>
  <c r="R102" i="5" s="1"/>
  <c r="N103" i="5"/>
  <c r="O103" i="5" s="1"/>
  <c r="N100" i="5"/>
  <c r="O100" i="5" s="1"/>
  <c r="N101" i="5"/>
  <c r="O101" i="5" s="1"/>
  <c r="N104" i="5"/>
  <c r="O104" i="5" s="1"/>
  <c r="N105" i="5"/>
  <c r="O105" i="5" s="1"/>
  <c r="N106" i="5"/>
  <c r="O106" i="5"/>
  <c r="Q106" i="5" s="1"/>
  <c r="R106" i="5" s="1"/>
  <c r="N79" i="5"/>
  <c r="O79" i="5" s="1"/>
  <c r="N80" i="5"/>
  <c r="O80" i="5" s="1"/>
  <c r="N78" i="5"/>
  <c r="O78" i="5" s="1"/>
  <c r="N3" i="5"/>
  <c r="O3" i="5" s="1"/>
  <c r="N4" i="5"/>
  <c r="O4" i="5"/>
  <c r="P4" i="5" s="1"/>
  <c r="N5" i="5"/>
  <c r="O5" i="5" s="1"/>
  <c r="N6" i="5"/>
  <c r="O6" i="5" s="1"/>
  <c r="N7" i="5"/>
  <c r="O7" i="5" s="1"/>
  <c r="N8" i="5"/>
  <c r="O8" i="5"/>
  <c r="Q8" i="5" s="1"/>
  <c r="R8" i="5" s="1"/>
  <c r="N9" i="5"/>
  <c r="O9" i="5" s="1"/>
  <c r="N10" i="5"/>
  <c r="O10" i="5" s="1"/>
  <c r="N11" i="5"/>
  <c r="O11" i="5" s="1"/>
  <c r="N12" i="5"/>
  <c r="O12" i="5" s="1"/>
  <c r="N13" i="5"/>
  <c r="O13" i="5"/>
  <c r="Q13" i="5" s="1"/>
  <c r="R13" i="5" s="1"/>
  <c r="P13" i="5"/>
  <c r="N14" i="5"/>
  <c r="O14" i="5" s="1"/>
  <c r="N15" i="5"/>
  <c r="O15" i="5" s="1"/>
  <c r="N16" i="5"/>
  <c r="O16" i="5" s="1"/>
  <c r="N17" i="5"/>
  <c r="O17" i="5" s="1"/>
  <c r="P17" i="5" s="1"/>
  <c r="N18" i="5"/>
  <c r="O18" i="5" s="1"/>
  <c r="Q18" i="5" s="1"/>
  <c r="R18" i="5" s="1"/>
  <c r="N19" i="5"/>
  <c r="O19" i="5" s="1"/>
  <c r="N20" i="5"/>
  <c r="O20" i="5" s="1"/>
  <c r="N21" i="5"/>
  <c r="O21" i="5" s="1"/>
  <c r="N22" i="5"/>
  <c r="O22" i="5" s="1"/>
  <c r="Q22" i="5" s="1"/>
  <c r="R22" i="5" s="1"/>
  <c r="N23" i="5"/>
  <c r="O23" i="5" s="1"/>
  <c r="N24" i="5"/>
  <c r="O24" i="5" s="1"/>
  <c r="N25" i="5"/>
  <c r="O25" i="5"/>
  <c r="P25" i="5" s="1"/>
  <c r="N26" i="5"/>
  <c r="O26" i="5" s="1"/>
  <c r="N27" i="5"/>
  <c r="O27" i="5"/>
  <c r="Q27" i="5" s="1"/>
  <c r="R27" i="5" s="1"/>
  <c r="N28" i="5"/>
  <c r="O28" i="5"/>
  <c r="P28" i="5" s="1"/>
  <c r="N29" i="5"/>
  <c r="O29" i="5" s="1"/>
  <c r="N30" i="5"/>
  <c r="O30" i="5" s="1"/>
  <c r="N32" i="5"/>
  <c r="O32" i="5"/>
  <c r="P32" i="5" s="1"/>
  <c r="N33" i="5"/>
  <c r="O33" i="5" s="1"/>
  <c r="P33" i="5" s="1"/>
  <c r="N34" i="5"/>
  <c r="O34" i="5" s="1"/>
  <c r="Q34" i="5" s="1"/>
  <c r="R34" i="5" s="1"/>
  <c r="N35" i="5"/>
  <c r="O35" i="5" s="1"/>
  <c r="N36" i="5"/>
  <c r="O36" i="5" s="1"/>
  <c r="N37" i="5"/>
  <c r="O37" i="5"/>
  <c r="P37" i="5" s="1"/>
  <c r="N38" i="5"/>
  <c r="O38" i="5" s="1"/>
  <c r="P38" i="5" s="1"/>
  <c r="N39" i="5"/>
  <c r="O39" i="5" s="1"/>
  <c r="N40" i="5"/>
  <c r="O40" i="5" s="1"/>
  <c r="N41" i="5"/>
  <c r="O41" i="5" s="1"/>
  <c r="N42" i="5"/>
  <c r="O42" i="5" s="1"/>
  <c r="N43" i="5"/>
  <c r="O43" i="5" s="1"/>
  <c r="N44" i="5"/>
  <c r="O44" i="5" s="1"/>
  <c r="N45" i="5"/>
  <c r="O45" i="5" s="1"/>
  <c r="N46" i="5"/>
  <c r="O46" i="5" s="1"/>
  <c r="P46" i="5" s="1"/>
  <c r="N47" i="5"/>
  <c r="O47" i="5"/>
  <c r="Q47" i="5" s="1"/>
  <c r="R47" i="5" s="1"/>
  <c r="N48" i="5"/>
  <c r="O48" i="5" s="1"/>
  <c r="N49" i="5"/>
  <c r="O49" i="5" s="1"/>
  <c r="N50" i="5"/>
  <c r="O50" i="5" s="1"/>
  <c r="N51" i="5"/>
  <c r="O51" i="5" s="1"/>
  <c r="N52" i="5"/>
  <c r="O52" i="5"/>
  <c r="P52" i="5"/>
  <c r="Q52" i="5"/>
  <c r="R52" i="5" s="1"/>
  <c r="N53" i="5"/>
  <c r="O53" i="5" s="1"/>
  <c r="N54" i="5"/>
  <c r="O54" i="5" s="1"/>
  <c r="N55" i="5"/>
  <c r="O55" i="5" s="1"/>
  <c r="N56" i="5"/>
  <c r="O56" i="5" s="1"/>
  <c r="N57" i="5"/>
  <c r="O57" i="5" s="1"/>
  <c r="N58" i="5"/>
  <c r="O58" i="5" s="1"/>
  <c r="N59" i="5"/>
  <c r="O59" i="5"/>
  <c r="Q59" i="5" s="1"/>
  <c r="R59" i="5" s="1"/>
  <c r="N60" i="5"/>
  <c r="O60" i="5" s="1"/>
  <c r="N61" i="5"/>
  <c r="O61" i="5"/>
  <c r="P61" i="5" s="1"/>
  <c r="N62" i="5"/>
  <c r="O62" i="5" s="1"/>
  <c r="N63" i="5"/>
  <c r="O63" i="5" s="1"/>
  <c r="N64" i="5"/>
  <c r="O64" i="5" s="1"/>
  <c r="N65" i="5"/>
  <c r="O65" i="5" s="1"/>
  <c r="N66" i="5"/>
  <c r="O66" i="5" s="1"/>
  <c r="N67" i="5"/>
  <c r="O67" i="5" s="1"/>
  <c r="P67" i="5" s="1"/>
  <c r="N68" i="5"/>
  <c r="O68" i="5" s="1"/>
  <c r="N69" i="5"/>
  <c r="O69" i="5" s="1"/>
  <c r="N70" i="5"/>
  <c r="O70" i="5"/>
  <c r="Q70" i="5" s="1"/>
  <c r="R70" i="5" s="1"/>
  <c r="N71" i="5"/>
  <c r="O71" i="5" s="1"/>
  <c r="N72" i="5"/>
  <c r="O72" i="5" s="1"/>
  <c r="P72" i="5" s="1"/>
  <c r="N73" i="5"/>
  <c r="O73" i="5" s="1"/>
  <c r="N74" i="5"/>
  <c r="O74" i="5" s="1"/>
  <c r="N75" i="5"/>
  <c r="O75" i="5" s="1"/>
  <c r="N76" i="5"/>
  <c r="O76" i="5" s="1"/>
  <c r="Q76" i="5" s="1"/>
  <c r="R76" i="5" s="1"/>
  <c r="N77" i="5"/>
  <c r="O77" i="5" s="1"/>
  <c r="O2" i="5"/>
  <c r="P2" i="5" s="1"/>
  <c r="Y110" i="5"/>
  <c r="Y100" i="5"/>
  <c r="X73" i="5"/>
  <c r="X72" i="5"/>
  <c r="X68" i="5"/>
  <c r="X66" i="5"/>
  <c r="X56" i="5"/>
  <c r="X62" i="5"/>
  <c r="X46" i="5"/>
  <c r="X45" i="5"/>
  <c r="X38" i="5"/>
  <c r="X32" i="5"/>
  <c r="W17" i="5"/>
  <c r="W9" i="5"/>
  <c r="U2" i="5"/>
  <c r="Q2" i="5"/>
  <c r="R2" i="5" s="1"/>
  <c r="Q37" i="5"/>
  <c r="R37" i="5" s="1"/>
  <c r="Q3" i="5" l="1"/>
  <c r="R3" i="5" s="1"/>
  <c r="P3" i="5"/>
  <c r="P56" i="5"/>
  <c r="Q56" i="5"/>
  <c r="R56" i="5" s="1"/>
  <c r="P92" i="5"/>
  <c r="P70" i="5"/>
  <c r="Q54" i="5"/>
  <c r="R54" i="5" s="1"/>
  <c r="P54" i="5"/>
  <c r="P42" i="5"/>
  <c r="Q42" i="5"/>
  <c r="R42" i="5" s="1"/>
  <c r="Q15" i="5"/>
  <c r="R15" i="5" s="1"/>
  <c r="P15" i="5"/>
  <c r="P100" i="5"/>
  <c r="Q100" i="5"/>
  <c r="R100" i="5" s="1"/>
  <c r="P53" i="5"/>
  <c r="Q53" i="5"/>
  <c r="R53" i="5" s="1"/>
  <c r="P73" i="5"/>
  <c r="Q73" i="5"/>
  <c r="R73" i="5" s="1"/>
  <c r="Q66" i="5"/>
  <c r="R66" i="5" s="1"/>
  <c r="P66" i="5"/>
  <c r="S66" i="5" s="1"/>
  <c r="Q30" i="5"/>
  <c r="R30" i="5" s="1"/>
  <c r="P30" i="5"/>
  <c r="Q109" i="5"/>
  <c r="R109" i="5" s="1"/>
  <c r="P109" i="5"/>
  <c r="Q110" i="5"/>
  <c r="R110" i="5" s="1"/>
  <c r="P110" i="5"/>
  <c r="P49" i="5"/>
  <c r="Q49" i="5"/>
  <c r="R49" i="5" s="1"/>
  <c r="Q79" i="5"/>
  <c r="R79" i="5" s="1"/>
  <c r="P79" i="5"/>
  <c r="Q23" i="5"/>
  <c r="R23" i="5" s="1"/>
  <c r="P23" i="5"/>
  <c r="Q69" i="5"/>
  <c r="R69" i="5" s="1"/>
  <c r="P69" i="5"/>
  <c r="P20" i="5"/>
  <c r="Q20" i="5"/>
  <c r="R20" i="5" s="1"/>
  <c r="P107" i="5"/>
  <c r="S107" i="5" s="1"/>
  <c r="Q17" i="5"/>
  <c r="R17" i="5" s="1"/>
  <c r="P27" i="5"/>
  <c r="P34" i="5"/>
  <c r="P76" i="5"/>
  <c r="P89" i="5"/>
  <c r="Q61" i="5"/>
  <c r="R61" i="5" s="1"/>
  <c r="Q25" i="5"/>
  <c r="R25" i="5" s="1"/>
  <c r="Q4" i="5"/>
  <c r="R4" i="5" s="1"/>
  <c r="P59" i="5"/>
  <c r="Q38" i="5"/>
  <c r="R38" i="5" s="1"/>
  <c r="Q46" i="5"/>
  <c r="R46" i="5" s="1"/>
  <c r="Q63" i="5"/>
  <c r="R63" i="5" s="1"/>
  <c r="P63" i="5"/>
  <c r="Q60" i="5"/>
  <c r="R60" i="5" s="1"/>
  <c r="P60" i="5"/>
  <c r="Q26" i="5"/>
  <c r="R26" i="5" s="1"/>
  <c r="P26" i="5"/>
  <c r="P7" i="5"/>
  <c r="Q7" i="5"/>
  <c r="R7" i="5" s="1"/>
  <c r="Q105" i="5"/>
  <c r="R105" i="5" s="1"/>
  <c r="P105" i="5"/>
  <c r="P86" i="5"/>
  <c r="Q86" i="5"/>
  <c r="R86" i="5" s="1"/>
  <c r="P10" i="5"/>
  <c r="Q10" i="5"/>
  <c r="R10" i="5" s="1"/>
  <c r="Q91" i="5"/>
  <c r="R91" i="5" s="1"/>
  <c r="P91" i="5"/>
  <c r="Q43" i="5"/>
  <c r="R43" i="5" s="1"/>
  <c r="P43" i="5"/>
  <c r="Q82" i="5"/>
  <c r="R82" i="5" s="1"/>
  <c r="P82" i="5"/>
  <c r="P58" i="5"/>
  <c r="Q58" i="5"/>
  <c r="R58" i="5" s="1"/>
  <c r="Q16" i="5"/>
  <c r="R16" i="5" s="1"/>
  <c r="P16" i="5"/>
  <c r="P68" i="5"/>
  <c r="Q68" i="5"/>
  <c r="R68" i="5" s="1"/>
  <c r="P57" i="5"/>
  <c r="Q57" i="5"/>
  <c r="R57" i="5" s="1"/>
  <c r="P50" i="5"/>
  <c r="Q50" i="5"/>
  <c r="R50" i="5" s="1"/>
  <c r="P71" i="5"/>
  <c r="Q71" i="5"/>
  <c r="R71" i="5" s="1"/>
  <c r="Q19" i="5"/>
  <c r="R19" i="5" s="1"/>
  <c r="P19" i="5"/>
  <c r="P62" i="5"/>
  <c r="Q62" i="5"/>
  <c r="R62" i="5" s="1"/>
  <c r="Q88" i="5"/>
  <c r="R88" i="5" s="1"/>
  <c r="P88" i="5"/>
  <c r="Q104" i="5"/>
  <c r="R104" i="5" s="1"/>
  <c r="P104" i="5"/>
  <c r="P5" i="5"/>
  <c r="Q5" i="5"/>
  <c r="R5" i="5" s="1"/>
  <c r="Q41" i="5"/>
  <c r="R41" i="5" s="1"/>
  <c r="P41" i="5"/>
  <c r="P14" i="5"/>
  <c r="Q14" i="5"/>
  <c r="R14" i="5" s="1"/>
  <c r="P103" i="5"/>
  <c r="Q103" i="5"/>
  <c r="R103" i="5" s="1"/>
  <c r="P108" i="5"/>
  <c r="Q108" i="5"/>
  <c r="R108" i="5" s="1"/>
  <c r="Q45" i="5"/>
  <c r="R45" i="5" s="1"/>
  <c r="P45" i="5"/>
  <c r="Q36" i="5"/>
  <c r="R36" i="5" s="1"/>
  <c r="P36" i="5"/>
  <c r="Q35" i="5"/>
  <c r="R35" i="5" s="1"/>
  <c r="P35" i="5"/>
  <c r="P6" i="5"/>
  <c r="Q6" i="5"/>
  <c r="R6" i="5" s="1"/>
  <c r="Q111" i="5"/>
  <c r="R111" i="5" s="1"/>
  <c r="P111" i="5"/>
  <c r="S110" i="5" s="1"/>
  <c r="Q84" i="5"/>
  <c r="R84" i="5" s="1"/>
  <c r="P84" i="5"/>
  <c r="P101" i="5"/>
  <c r="S100" i="5" s="1"/>
  <c r="Q101" i="5"/>
  <c r="R101" i="5" s="1"/>
  <c r="Q51" i="5"/>
  <c r="R51" i="5" s="1"/>
  <c r="P51" i="5"/>
  <c r="Q24" i="5"/>
  <c r="R24" i="5" s="1"/>
  <c r="P24" i="5"/>
  <c r="Q77" i="5"/>
  <c r="R77" i="5" s="1"/>
  <c r="P77" i="5"/>
  <c r="Q48" i="5"/>
  <c r="R48" i="5" s="1"/>
  <c r="P48" i="5"/>
  <c r="Q40" i="5"/>
  <c r="R40" i="5" s="1"/>
  <c r="P40" i="5"/>
  <c r="S32" i="5"/>
  <c r="P9" i="5"/>
  <c r="Q9" i="5"/>
  <c r="R9" i="5" s="1"/>
  <c r="P44" i="5"/>
  <c r="Q44" i="5"/>
  <c r="R44" i="5" s="1"/>
  <c r="Q75" i="5"/>
  <c r="R75" i="5" s="1"/>
  <c r="P75" i="5"/>
  <c r="Q39" i="5"/>
  <c r="R39" i="5" s="1"/>
  <c r="P39" i="5"/>
  <c r="Q87" i="5"/>
  <c r="R87" i="5" s="1"/>
  <c r="P87" i="5"/>
  <c r="Q97" i="5"/>
  <c r="R97" i="5" s="1"/>
  <c r="P97" i="5"/>
  <c r="P74" i="5"/>
  <c r="S72" i="5" s="1"/>
  <c r="Q74" i="5"/>
  <c r="R74" i="5" s="1"/>
  <c r="P21" i="5"/>
  <c r="Q21" i="5"/>
  <c r="R21" i="5" s="1"/>
  <c r="P78" i="5"/>
  <c r="Q78" i="5"/>
  <c r="R78" i="5" s="1"/>
  <c r="P85" i="5"/>
  <c r="Q85" i="5"/>
  <c r="R85" i="5" s="1"/>
  <c r="Q96" i="5"/>
  <c r="R96" i="5" s="1"/>
  <c r="P96" i="5"/>
  <c r="P31" i="5"/>
  <c r="Q31" i="5"/>
  <c r="R31" i="5" s="1"/>
  <c r="Q65" i="5"/>
  <c r="R65" i="5" s="1"/>
  <c r="P65" i="5"/>
  <c r="Q55" i="5"/>
  <c r="R55" i="5" s="1"/>
  <c r="P55" i="5"/>
  <c r="Q12" i="5"/>
  <c r="R12" i="5" s="1"/>
  <c r="P12" i="5"/>
  <c r="P80" i="5"/>
  <c r="Q80" i="5"/>
  <c r="R80" i="5" s="1"/>
  <c r="Q83" i="5"/>
  <c r="R83" i="5" s="1"/>
  <c r="P83" i="5"/>
  <c r="Q95" i="5"/>
  <c r="R95" i="5" s="1"/>
  <c r="P95" i="5"/>
  <c r="Q64" i="5"/>
  <c r="R64" i="5" s="1"/>
  <c r="P64" i="5"/>
  <c r="P29" i="5"/>
  <c r="Q29" i="5"/>
  <c r="R29" i="5" s="1"/>
  <c r="P11" i="5"/>
  <c r="Q11" i="5"/>
  <c r="R11" i="5" s="1"/>
  <c r="Q81" i="5"/>
  <c r="R81" i="5" s="1"/>
  <c r="P81" i="5"/>
  <c r="Q94" i="5"/>
  <c r="R94" i="5" s="1"/>
  <c r="P94" i="5"/>
  <c r="Q67" i="5"/>
  <c r="R67" i="5" s="1"/>
  <c r="P22" i="5"/>
  <c r="P90" i="5"/>
  <c r="P98" i="5"/>
  <c r="P106" i="5"/>
  <c r="P18" i="5"/>
  <c r="S17" i="5" s="1"/>
  <c r="P8" i="5"/>
  <c r="Q28" i="5"/>
  <c r="R28" i="5" s="1"/>
  <c r="P93" i="5"/>
  <c r="P47" i="5"/>
  <c r="Q33" i="5"/>
  <c r="R33" i="5" s="1"/>
  <c r="Q72" i="5"/>
  <c r="R72" i="5" s="1"/>
  <c r="P99" i="5"/>
  <c r="Q32" i="5"/>
  <c r="R32" i="5" s="1"/>
  <c r="P102" i="5"/>
  <c r="S2" i="5" l="1"/>
  <c r="S46" i="5"/>
  <c r="S68" i="5"/>
  <c r="S38" i="5"/>
  <c r="S29" i="5"/>
  <c r="S73" i="5"/>
  <c r="S62" i="5"/>
  <c r="S45" i="5"/>
  <c r="S82" i="5"/>
  <c r="S9" i="5"/>
  <c r="S102" i="5"/>
  <c r="S81" i="5"/>
  <c r="S56" i="5"/>
  <c r="S91" i="5"/>
</calcChain>
</file>

<file path=xl/sharedStrings.xml><?xml version="1.0" encoding="utf-8"?>
<sst xmlns="http://schemas.openxmlformats.org/spreadsheetml/2006/main" count="255" uniqueCount="149">
  <si>
    <t>Row</t>
  </si>
  <si>
    <t>TH</t>
  </si>
  <si>
    <t>rR</t>
  </si>
  <si>
    <t>RO</t>
  </si>
  <si>
    <t>AREAPIX</t>
  </si>
  <si>
    <t>L</t>
  </si>
  <si>
    <t>AREAMSH</t>
  </si>
  <si>
    <t>LCM</t>
  </si>
  <si>
    <t>1703_07_16_HF_a.tif</t>
  </si>
  <si>
    <t>1705_10_09_MUL_a.tif</t>
  </si>
  <si>
    <t>1705_10_10_MUL_c.tif</t>
  </si>
  <si>
    <t>1705_10_14_MUL_d1.tif</t>
  </si>
  <si>
    <t>1705_10_14_MUL_d2.tif</t>
  </si>
  <si>
    <t>1705_10_14_MUL_d3.tif</t>
  </si>
  <si>
    <t>1708_08_12_MULLER_b_-22deg.tif</t>
  </si>
  <si>
    <t>1708_08_14_MULLER_b_-22deg.tif</t>
  </si>
  <si>
    <t>1708_08_15_MULLER_b_-22deg.tif</t>
  </si>
  <si>
    <t>1708_08_16_MULLER_b_-22deg.tif</t>
  </si>
  <si>
    <t>1708_08_17_MULLER_b_-22deg.tif</t>
  </si>
  <si>
    <t>1708_08_12_MULLER_a_-22deg.tif</t>
  </si>
  <si>
    <t>1708_08_13_MULLER_a_-22deg.tif</t>
  </si>
  <si>
    <t>1708_08_14_MULLER_a_-22deg.tif</t>
  </si>
  <si>
    <t>1708_08_15_MULLER_a_-22deg.tif</t>
  </si>
  <si>
    <t>1708_09_04_MULLER_-22deg.tif</t>
  </si>
  <si>
    <t>1708_09_05_MULLER_-22deg.tif</t>
  </si>
  <si>
    <t>1708_11_17_MULLER.tif</t>
  </si>
  <si>
    <t>1708_11_18_MULLER.tif</t>
  </si>
  <si>
    <t>1709_01_06_MUL_a_celestialNorth.tif</t>
  </si>
  <si>
    <t>1709_01_06_MUL_b_celestialNorth.tif</t>
  </si>
  <si>
    <t>FRACYEAR</t>
  </si>
  <si>
    <t>1703_05_26_HF_a_-2deg.tif</t>
  </si>
  <si>
    <t>1703_05_27_HF_a_-2deg.tif</t>
  </si>
  <si>
    <t>1703_05_28_HF_a_-2deg.tif</t>
  </si>
  <si>
    <t>1703_05_29_HF_a_-2deg.tif</t>
  </si>
  <si>
    <t>1703_05_30_HF_a_-2deg.tif</t>
  </si>
  <si>
    <t>1703_05_31_HF_a_-2deg.tif</t>
  </si>
  <si>
    <t>1703_06_01_HF_a_-2deg.tif</t>
  </si>
  <si>
    <t>1703_06_02_HF_a_-2deg.tif</t>
  </si>
  <si>
    <t>1703_06_18_HF_a_-2deg.tif</t>
  </si>
  <si>
    <t>1703_06_19_HF_a_-2deg.tif</t>
  </si>
  <si>
    <t>1703_06_20_HF_a_-2deg.tif</t>
  </si>
  <si>
    <t>1703_06_21_HF_a_-2deg.tif</t>
  </si>
  <si>
    <t>1703_06_22_HF_a_-2deg.tif</t>
  </si>
  <si>
    <t>1703_06_23_HF_a_-2deg.tif</t>
  </si>
  <si>
    <t>1703_06_24_HF_a_-2deg.tif</t>
  </si>
  <si>
    <t>1703_06_25_HF_a_-2deg.tif</t>
  </si>
  <si>
    <t>1703_06_27_HF_a_-2deg.tif</t>
  </si>
  <si>
    <t>1703_06_28_HF_a_-2deg.tif</t>
  </si>
  <si>
    <t>1703_06_29_HF_a_-2deg.tif</t>
  </si>
  <si>
    <t>1684_07_03_EIMM_a.tif</t>
  </si>
  <si>
    <t>1684_07_04_EIMM_1_59deg.tif</t>
  </si>
  <si>
    <t>1684_07_05_EIMM_alpha.tif</t>
  </si>
  <si>
    <t>1684_07_06_EIMM_beta.tif</t>
  </si>
  <si>
    <t>1684_07_07_EIMM_1.tif</t>
  </si>
  <si>
    <t>1684_07_08_EIMM_a.tif</t>
  </si>
  <si>
    <t>1684_07_09_EIMM_b_101deg.tif</t>
  </si>
  <si>
    <t>1706_12_14_MUL_1.tif</t>
  </si>
  <si>
    <t>1706_12_14_MUL_2.tif</t>
  </si>
  <si>
    <t>1706_12_14_MUL_3.tif</t>
  </si>
  <si>
    <t>1707_02_26_MUL_a_23deg.tif</t>
  </si>
  <si>
    <t>1707_02_27_MUL_a_23deg.tif</t>
  </si>
  <si>
    <t>1707_02_28_MUL_a_23deg.tif</t>
  </si>
  <si>
    <t>1707_03_01_MUL_a_23deg.tif</t>
  </si>
  <si>
    <t>1707_03_03_MUL_a_23deg.tif</t>
  </si>
  <si>
    <t>1707_03_04_MUL_a_23deg.tif</t>
  </si>
  <si>
    <t>1707_03_06_MUL_a_23deg.tif</t>
  </si>
  <si>
    <t>1707_02_26_MUL_b_23deg.tif</t>
  </si>
  <si>
    <t>1707_02_26_MUL_c_23deg.tif</t>
  </si>
  <si>
    <t>1707_02_27_MUL_b_23deg.tif</t>
  </si>
  <si>
    <t>1707_02_27_MUL_c_23deg.tif</t>
  </si>
  <si>
    <t>1707_02_28_MUL_c_23deg.tif</t>
  </si>
  <si>
    <t>1707_03_01_MUL_c_23deg.tif</t>
  </si>
  <si>
    <t>1707_03_03_MUL_c_23deg.tif</t>
  </si>
  <si>
    <t>1707_03_04_MUL_c_23deg.tif</t>
  </si>
  <si>
    <t>1707_03_07_MUL_a.tif</t>
  </si>
  <si>
    <t>1707_03_02_MUL_a_47deg.tif</t>
  </si>
  <si>
    <t>1707_03_02_MUL_c_47deg.tif</t>
  </si>
  <si>
    <t>1709_08_24_MULLER_a_6deg.tif</t>
  </si>
  <si>
    <t>1709_08_24_MULLER_b_6deg.tif</t>
  </si>
  <si>
    <t>1709_08_25_MULLER_a_6deg.tif</t>
  </si>
  <si>
    <t>1709_08_25_MULLER_b_6deg.tif</t>
  </si>
  <si>
    <t>DATE</t>
  </si>
  <si>
    <t>DATE_AVERAGE</t>
  </si>
  <si>
    <t>1708_08_13_MULLER_b_-22deg.tif</t>
  </si>
  <si>
    <t>1716_09_03_JHM_1.tif</t>
  </si>
  <si>
    <t>1716_09_03_JHM_2.tif</t>
  </si>
  <si>
    <t>1718_03_02_JHM_h.tif</t>
  </si>
  <si>
    <t>1718_03_02_JHM_g.tif</t>
  </si>
  <si>
    <t>1718_03_02_JHM_i.tif</t>
  </si>
  <si>
    <t>LATITUDE</t>
  </si>
  <si>
    <t>SOURCE</t>
  </si>
  <si>
    <t>Spoerer (1889)</t>
  </si>
  <si>
    <t>Ribes and Nesme-Ribes (1993)</t>
  </si>
  <si>
    <t>1708_11_19_WIED.tif</t>
  </si>
  <si>
    <t>1708_11_21_WIED.tif</t>
  </si>
  <si>
    <t>1708_11_30_WIED.tif</t>
  </si>
  <si>
    <t>1708_12_01_WIED_S1.tif</t>
  </si>
  <si>
    <t>1708_12_01_WIED_S2.tif</t>
  </si>
  <si>
    <t>1708_12_01_WIED_S3.tif</t>
  </si>
  <si>
    <t>1709_01_31_WIED.tif</t>
  </si>
  <si>
    <t>1709_02_05_WIED.tif</t>
  </si>
  <si>
    <t>1709_01_07_WIED_S1.tif</t>
  </si>
  <si>
    <t>1709_01_07_WIED_S2.tif</t>
  </si>
  <si>
    <t>1709_01_09_WIED.tif</t>
  </si>
  <si>
    <t>1709_01_10_WIED.tif</t>
  </si>
  <si>
    <t>360/365*(332+10)</t>
  </si>
  <si>
    <t>d</t>
  </si>
  <si>
    <t>1708_08_13_WIED_S1.tif</t>
  </si>
  <si>
    <t>1708_08_13_WIED_S2.tif</t>
  </si>
  <si>
    <t>1708_08_14_WIED_S1.tif</t>
  </si>
  <si>
    <t>1708_08_14_WIED_S2.tif</t>
  </si>
  <si>
    <t>1708_08_15_WIED_S1.tif</t>
  </si>
  <si>
    <t>1708_08_15_WIED_S2.tif</t>
  </si>
  <si>
    <t>1708_08_16_WIED_S1.tif</t>
  </si>
  <si>
    <t>1708_08_16_WIED_S2.tif</t>
  </si>
  <si>
    <t>1708_08_17_WIED_S1.tif</t>
  </si>
  <si>
    <t>1708_08_17_WIED_S2.tif</t>
  </si>
  <si>
    <t>1708_09_03_WIED.tif</t>
  </si>
  <si>
    <t>1708_09_04_WIED.tif</t>
  </si>
  <si>
    <t>1708_09_05_WIED.tif</t>
  </si>
  <si>
    <t>1708_09_06_WIED.tif</t>
  </si>
  <si>
    <t>1708_09_07_WIED.tif</t>
  </si>
  <si>
    <t>1708_09_08_WIED.tif</t>
  </si>
  <si>
    <t>1708_09_09_WIED.tif</t>
  </si>
  <si>
    <t>1708_09_10_WIED.tif</t>
  </si>
  <si>
    <t>1708_09_11_WIED.tif</t>
  </si>
  <si>
    <t>LATITUDE_WIED</t>
  </si>
  <si>
    <t>group A,C recorded on 16th</t>
  </si>
  <si>
    <t>LATITUDE_GCE</t>
  </si>
  <si>
    <t>LATITUDE_MCE</t>
  </si>
  <si>
    <t>LATITUDE_JHH</t>
  </si>
  <si>
    <t>LATITUDE_JHM_1</t>
  </si>
  <si>
    <t>LATITUDE_JHM_2</t>
  </si>
  <si>
    <t>LATITUDE_JHM_HH</t>
  </si>
  <si>
    <t>LATITUDE_WAG_HH</t>
  </si>
  <si>
    <t>1705_10_10_MUL_b.tif</t>
  </si>
  <si>
    <t>Wideburg</t>
    <phoneticPr fontId="6"/>
  </si>
  <si>
    <t>YEAR</t>
  </si>
  <si>
    <t>MONTH</t>
  </si>
  <si>
    <t>DAY</t>
  </si>
  <si>
    <t>X1</t>
  </si>
  <si>
    <t>X2</t>
  </si>
  <si>
    <t>OBSERVER</t>
  </si>
  <si>
    <t>Muller_Alfdort</t>
  </si>
  <si>
    <t>Muller_enmrt</t>
  </si>
  <si>
    <t>Hoffmann</t>
  </si>
  <si>
    <t>Eimmart</t>
  </si>
  <si>
    <t>Wideburg</t>
  </si>
  <si>
    <t>Heliographic 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</si>
</sst>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6"/>
      <name val="Calibri"/>
      <family val="2"/>
      <charset val="128"/>
      <scheme val="minor"/>
    </font>
    <font>
      <sz val="12"/>
      <color theme="1"/>
      <name val="Times New Roman"/>
    </font>
    <font>
      <sz val="12"/>
      <color rgb="FF9C0006"/>
      <name val="Times New Roman"/>
    </font>
    <font>
      <sz val="12"/>
      <color rgb="FF006100"/>
      <name val="Times New Roman"/>
    </font>
    <font>
      <sz val="12"/>
      <color rgb="FF9C6500"/>
      <name val="Times New Roman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9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10" borderId="0" applyNumberFormat="0" applyBorder="0" applyAlignment="0" applyProtection="0"/>
  </cellStyleXfs>
  <cellXfs count="15">
    <xf numFmtId="0" fontId="0" fillId="0" borderId="0" xfId="0"/>
    <xf numFmtId="0" fontId="0" fillId="3" borderId="0" xfId="0" applyFill="1"/>
    <xf numFmtId="0" fontId="7" fillId="0" borderId="0" xfId="0" applyFont="1"/>
    <xf numFmtId="0" fontId="7" fillId="6" borderId="0" xfId="0" applyFont="1" applyFill="1"/>
    <xf numFmtId="0" fontId="7" fillId="4" borderId="0" xfId="0" applyFont="1" applyFill="1"/>
    <xf numFmtId="0" fontId="7" fillId="9" borderId="0" xfId="0" applyFont="1" applyFill="1"/>
    <xf numFmtId="0" fontId="7" fillId="3" borderId="0" xfId="0" applyFont="1" applyFill="1"/>
    <xf numFmtId="0" fontId="7" fillId="5" borderId="0" xfId="0" applyFont="1" applyFill="1"/>
    <xf numFmtId="0" fontId="7" fillId="2" borderId="0" xfId="0" applyFont="1" applyFill="1"/>
    <xf numFmtId="0" fontId="8" fillId="7" borderId="0" xfId="89" applyFont="1"/>
    <xf numFmtId="0" fontId="9" fillId="10" borderId="0" xfId="91" applyFont="1"/>
    <xf numFmtId="0" fontId="8" fillId="0" borderId="0" xfId="89" applyFont="1" applyFill="1"/>
    <xf numFmtId="0" fontId="10" fillId="8" borderId="0" xfId="90" applyFont="1"/>
    <xf numFmtId="0" fontId="9" fillId="3" borderId="0" xfId="91" applyFont="1" applyFill="1"/>
    <xf numFmtId="0" fontId="10" fillId="3" borderId="0" xfId="90" applyFont="1" applyFill="1"/>
  </cellXfs>
  <cellStyles count="92">
    <cellStyle name="Bad" xfId="89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Good" xfId="9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eutral" xfId="90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1"/>
  <sheetViews>
    <sheetView tabSelected="1" topLeftCell="A91" zoomScale="125" zoomScaleNormal="125" zoomScalePageLayoutView="125" workbookViewId="0">
      <selection activeCell="B106" sqref="B106"/>
    </sheetView>
  </sheetViews>
  <sheetFormatPr defaultColWidth="10.875" defaultRowHeight="15.75"/>
  <cols>
    <col min="1" max="2" width="21" style="2" customWidth="1"/>
    <col min="3" max="6" width="10.875" style="2"/>
    <col min="7" max="7" width="10.875" style="6"/>
    <col min="8" max="12" width="10.875" style="2"/>
    <col min="13" max="13" width="11.5" style="2" bestFit="1" customWidth="1"/>
    <col min="14" max="14" width="11.875" style="2" bestFit="1" customWidth="1"/>
    <col min="15" max="16384" width="10.875" style="2"/>
  </cols>
  <sheetData>
    <row r="1" spans="1:28">
      <c r="A1" s="2" t="s">
        <v>0</v>
      </c>
      <c r="B1" s="2" t="s">
        <v>142</v>
      </c>
      <c r="C1" s="2" t="s">
        <v>1</v>
      </c>
      <c r="D1" s="2" t="s">
        <v>2</v>
      </c>
      <c r="E1" s="2" t="s">
        <v>3</v>
      </c>
      <c r="F1" s="2" t="s">
        <v>4</v>
      </c>
      <c r="G1" s="6" t="s">
        <v>148</v>
      </c>
      <c r="H1" s="2" t="s">
        <v>5</v>
      </c>
      <c r="I1" s="2" t="s">
        <v>6</v>
      </c>
      <c r="J1" s="2" t="s">
        <v>7</v>
      </c>
      <c r="K1" s="2" t="s">
        <v>137</v>
      </c>
      <c r="L1" s="2" t="s">
        <v>138</v>
      </c>
      <c r="M1" s="2" t="s">
        <v>139</v>
      </c>
      <c r="N1" s="2" t="s">
        <v>140</v>
      </c>
      <c r="O1" s="2" t="s">
        <v>141</v>
      </c>
      <c r="P1" s="2" t="s">
        <v>81</v>
      </c>
      <c r="Q1" s="2" t="s">
        <v>105</v>
      </c>
      <c r="R1" s="2" t="s">
        <v>106</v>
      </c>
      <c r="S1" s="2" t="s">
        <v>82</v>
      </c>
      <c r="U1" s="2" t="s">
        <v>128</v>
      </c>
      <c r="V1" s="2" t="s">
        <v>129</v>
      </c>
      <c r="W1" s="2" t="s">
        <v>130</v>
      </c>
      <c r="X1" s="2" t="s">
        <v>131</v>
      </c>
      <c r="Y1" s="2" t="s">
        <v>126</v>
      </c>
      <c r="Z1" s="2" t="s">
        <v>132</v>
      </c>
      <c r="AA1" s="2" t="s">
        <v>133</v>
      </c>
      <c r="AB1" s="2" t="s">
        <v>134</v>
      </c>
    </row>
    <row r="2" spans="1:28">
      <c r="A2" s="2" t="s">
        <v>49</v>
      </c>
      <c r="B2" s="2" t="s">
        <v>146</v>
      </c>
      <c r="C2" s="2">
        <v>-134.10436847613201</v>
      </c>
      <c r="D2" s="2">
        <v>0.43420820938895999</v>
      </c>
      <c r="E2" s="2">
        <v>0.44714327205737198</v>
      </c>
      <c r="F2" s="2">
        <v>70</v>
      </c>
      <c r="G2" s="6">
        <v>-14.567270342358199</v>
      </c>
      <c r="H2" s="2">
        <v>265.980287713873</v>
      </c>
      <c r="I2" s="9">
        <v>181.54769404659399</v>
      </c>
      <c r="J2" s="2">
        <v>-18.1150282116438</v>
      </c>
      <c r="K2" s="2">
        <v>1684</v>
      </c>
      <c r="L2" s="2">
        <v>7</v>
      </c>
      <c r="M2" s="2">
        <v>3</v>
      </c>
      <c r="N2" s="2">
        <f>IF(L2=1,0,IF(L2=2,31,IF(L2=3,59,IF(L2=4,90,IF(L2=5,120,IF(L2=6,151,IF(L2=7,181,IF(L2=8,212,IF(L2=9,243,IF(L2=10,273,IF(L2=11,304,IF(L2=12,334))))))))))))</f>
        <v>181</v>
      </c>
      <c r="O2" s="2">
        <f>M2+N2</f>
        <v>184</v>
      </c>
      <c r="P2" s="2">
        <f>K2+(O2-1)/365</f>
        <v>1684.5013698630137</v>
      </c>
      <c r="Q2" s="2">
        <f>360/365*(O2+10)</f>
        <v>191.34246575342465</v>
      </c>
      <c r="R2" s="2">
        <f>-23.45*SIN(Q2*PI()/180)</f>
        <v>4.6119792656593619</v>
      </c>
      <c r="S2" s="2">
        <f>AVERAGE(P2:P8)</f>
        <v>1684.5095890410958</v>
      </c>
      <c r="T2" s="2">
        <f>_xlfn.STDEV.S(G2:G8)</f>
        <v>1.8551645362594611</v>
      </c>
      <c r="U2" s="2">
        <f>AVERAGE(G2:G8)</f>
        <v>-13.113539691334422</v>
      </c>
    </row>
    <row r="3" spans="1:28">
      <c r="A3" s="2" t="s">
        <v>50</v>
      </c>
      <c r="B3" s="2" t="s">
        <v>146</v>
      </c>
      <c r="C3" s="2">
        <v>-91.820544121424902</v>
      </c>
      <c r="D3" s="2">
        <v>0.22571336451143101</v>
      </c>
      <c r="E3" s="2">
        <v>0.226627344158215</v>
      </c>
      <c r="F3" s="2">
        <v>26</v>
      </c>
      <c r="G3" s="6">
        <v>-9.1538796210357596</v>
      </c>
      <c r="H3" s="2">
        <v>268.79202103307398</v>
      </c>
      <c r="I3" s="9">
        <v>62.602369153737499</v>
      </c>
      <c r="J3" s="2">
        <v>-0.41427306257054403</v>
      </c>
      <c r="K3" s="2">
        <v>1684</v>
      </c>
      <c r="L3" s="2">
        <v>7</v>
      </c>
      <c r="M3" s="2">
        <v>4</v>
      </c>
      <c r="N3" s="2">
        <f t="shared" ref="N3:N67" si="0">IF(L3=1,0,IF(L3=2,31,IF(L3=3,59,IF(L3=4,90,IF(L3=5,120,IF(L3=6,151,IF(L3=7,181,IF(L3=8,212,IF(L3=9,243,IF(L3=10,273,IF(L3=11,304,IF(L3=12,334))))))))))))</f>
        <v>181</v>
      </c>
      <c r="O3" s="2">
        <f t="shared" ref="O3:O67" si="1">M3+N3</f>
        <v>185</v>
      </c>
      <c r="P3" s="2">
        <f t="shared" ref="P3:P67" si="2">K3+(O3-1)/365</f>
        <v>1684.504109589041</v>
      </c>
      <c r="Q3" s="2">
        <f t="shared" ref="Q3:Q67" si="3">360/365*(O3+10)</f>
        <v>192.32876712328766</v>
      </c>
      <c r="R3" s="2">
        <f t="shared" ref="R3:R67" si="4">-23.45*SIN(Q3*PI()/180)</f>
        <v>5.0070654670632138</v>
      </c>
    </row>
    <row r="4" spans="1:28">
      <c r="A4" s="2" t="s">
        <v>51</v>
      </c>
      <c r="B4" s="2" t="s">
        <v>146</v>
      </c>
      <c r="C4" s="2">
        <v>-63.107265272490999</v>
      </c>
      <c r="D4" s="2">
        <v>0.34842477336410499</v>
      </c>
      <c r="E4" s="2">
        <v>0.35427245481136499</v>
      </c>
      <c r="F4" s="2">
        <v>101</v>
      </c>
      <c r="G4" s="6">
        <v>-14.144971888558601</v>
      </c>
      <c r="H4" s="2">
        <v>264.73305079237798</v>
      </c>
      <c r="I4" s="9">
        <v>252.86012718303201</v>
      </c>
      <c r="J4" s="2">
        <v>9.3125712801021905</v>
      </c>
      <c r="K4" s="2">
        <v>1684</v>
      </c>
      <c r="L4" s="2">
        <v>7</v>
      </c>
      <c r="M4" s="2">
        <v>5</v>
      </c>
      <c r="N4" s="2">
        <f t="shared" si="0"/>
        <v>181</v>
      </c>
      <c r="O4" s="2">
        <f t="shared" si="1"/>
        <v>186</v>
      </c>
      <c r="P4" s="2">
        <f t="shared" si="2"/>
        <v>1684.5068493150684</v>
      </c>
      <c r="Q4" s="2">
        <f t="shared" si="3"/>
        <v>193.31506849315068</v>
      </c>
      <c r="R4" s="2">
        <f t="shared" si="4"/>
        <v>5.4006679669078403</v>
      </c>
    </row>
    <row r="5" spans="1:28">
      <c r="A5" s="2" t="s">
        <v>52</v>
      </c>
      <c r="B5" s="2" t="s">
        <v>146</v>
      </c>
      <c r="C5" s="2">
        <v>-35.352845772724002</v>
      </c>
      <c r="D5" s="2">
        <v>0.53389818850339499</v>
      </c>
      <c r="E5" s="2">
        <v>0.560725474759173</v>
      </c>
      <c r="F5" s="2">
        <v>30</v>
      </c>
      <c r="G5" s="6">
        <v>-14.414401922261399</v>
      </c>
      <c r="H5" s="2">
        <v>282.02544346907098</v>
      </c>
      <c r="I5" s="9">
        <v>83.180180777828198</v>
      </c>
      <c r="J5" s="2">
        <v>26.6049639567958</v>
      </c>
      <c r="K5" s="2">
        <v>1684</v>
      </c>
      <c r="L5" s="2">
        <v>7</v>
      </c>
      <c r="M5" s="2">
        <v>6</v>
      </c>
      <c r="N5" s="2">
        <f t="shared" si="0"/>
        <v>181</v>
      </c>
      <c r="O5" s="2">
        <f t="shared" si="1"/>
        <v>187</v>
      </c>
      <c r="P5" s="2">
        <f t="shared" si="2"/>
        <v>1684.509589041096</v>
      </c>
      <c r="Q5" s="2">
        <f t="shared" si="3"/>
        <v>194.30136986301369</v>
      </c>
      <c r="R5" s="2">
        <f t="shared" si="4"/>
        <v>5.7926701322779319</v>
      </c>
    </row>
    <row r="6" spans="1:28">
      <c r="A6" s="3" t="s">
        <v>53</v>
      </c>
      <c r="B6" s="3" t="s">
        <v>146</v>
      </c>
      <c r="C6" s="3">
        <v>-26.938102582323399</v>
      </c>
      <c r="D6" s="3">
        <v>0.62314923299015801</v>
      </c>
      <c r="E6" s="3">
        <v>0.66986987990168301</v>
      </c>
      <c r="F6" s="3">
        <v>4</v>
      </c>
      <c r="G6" s="6">
        <v>-12.9488257158821</v>
      </c>
      <c r="H6" s="3">
        <v>263.56062681693697</v>
      </c>
      <c r="I6" s="9">
        <v>13.182043089980899</v>
      </c>
      <c r="J6" s="3">
        <v>34.608004185009598</v>
      </c>
      <c r="K6" s="2">
        <v>1684</v>
      </c>
      <c r="L6" s="2">
        <v>7</v>
      </c>
      <c r="M6" s="2">
        <v>7</v>
      </c>
      <c r="N6" s="2">
        <f t="shared" si="0"/>
        <v>181</v>
      </c>
      <c r="O6" s="2">
        <f t="shared" si="1"/>
        <v>188</v>
      </c>
      <c r="P6" s="2">
        <f t="shared" si="2"/>
        <v>1684.5123287671233</v>
      </c>
      <c r="Q6" s="2">
        <f t="shared" si="3"/>
        <v>195.2876712328767</v>
      </c>
      <c r="R6" s="2">
        <f t="shared" si="4"/>
        <v>6.182955804471769</v>
      </c>
    </row>
    <row r="7" spans="1:28">
      <c r="A7" s="3" t="s">
        <v>54</v>
      </c>
      <c r="B7" s="3" t="s">
        <v>146</v>
      </c>
      <c r="C7" s="3">
        <v>-21.7772427588542</v>
      </c>
      <c r="D7" s="3">
        <v>0.75549906265617695</v>
      </c>
      <c r="E7" s="3">
        <v>0.85290807721192796</v>
      </c>
      <c r="F7" s="3">
        <v>12</v>
      </c>
      <c r="G7" s="6">
        <v>-13.375197781010201</v>
      </c>
      <c r="H7" s="3">
        <v>274.91997683044502</v>
      </c>
      <c r="I7" s="9">
        <v>47.127571527259697</v>
      </c>
      <c r="J7" s="3">
        <v>45.9673541985184</v>
      </c>
      <c r="K7" s="2">
        <v>1684</v>
      </c>
      <c r="L7" s="2">
        <v>7</v>
      </c>
      <c r="M7" s="2">
        <v>8</v>
      </c>
      <c r="N7" s="2">
        <f t="shared" si="0"/>
        <v>181</v>
      </c>
      <c r="O7" s="2">
        <f t="shared" si="1"/>
        <v>189</v>
      </c>
      <c r="P7" s="2">
        <f t="shared" si="2"/>
        <v>1684.5150684931507</v>
      </c>
      <c r="Q7" s="2">
        <f t="shared" si="3"/>
        <v>196.27397260273972</v>
      </c>
      <c r="R7" s="2">
        <f t="shared" si="4"/>
        <v>6.5714093334216166</v>
      </c>
    </row>
    <row r="8" spans="1:28">
      <c r="A8" s="3" t="s">
        <v>55</v>
      </c>
      <c r="B8" s="3" t="s">
        <v>146</v>
      </c>
      <c r="C8" s="3">
        <v>-18.0306309828681</v>
      </c>
      <c r="D8" s="3">
        <v>0.86496620205361197</v>
      </c>
      <c r="E8" s="3">
        <v>1.0410673472066201</v>
      </c>
      <c r="F8" s="3">
        <v>58</v>
      </c>
      <c r="G8" s="6">
        <v>-13.1902305682347</v>
      </c>
      <c r="H8" s="3">
        <v>259.37173790576702</v>
      </c>
      <c r="I8" s="9">
        <v>296.52025410464302</v>
      </c>
      <c r="J8" s="3">
        <v>57.437069816842403</v>
      </c>
      <c r="K8" s="2">
        <v>1684</v>
      </c>
      <c r="L8" s="2">
        <v>7</v>
      </c>
      <c r="M8" s="2">
        <v>9</v>
      </c>
      <c r="N8" s="2">
        <f t="shared" si="0"/>
        <v>181</v>
      </c>
      <c r="O8" s="2">
        <f t="shared" si="1"/>
        <v>190</v>
      </c>
      <c r="P8" s="2">
        <f t="shared" si="2"/>
        <v>1684.5178082191781</v>
      </c>
      <c r="Q8" s="2">
        <f t="shared" si="3"/>
        <v>197.26027397260273</v>
      </c>
      <c r="R8" s="2">
        <f t="shared" si="4"/>
        <v>6.9579156119633314</v>
      </c>
    </row>
    <row r="9" spans="1:28">
      <c r="A9" s="4" t="s">
        <v>30</v>
      </c>
      <c r="B9" s="4" t="s">
        <v>145</v>
      </c>
      <c r="C9" s="4">
        <v>-178.75617520653299</v>
      </c>
      <c r="D9" s="4">
        <v>0.41655326212217197</v>
      </c>
      <c r="E9" s="4">
        <v>0.427716805441481</v>
      </c>
      <c r="F9" s="4">
        <v>17</v>
      </c>
      <c r="G9" s="6">
        <v>-1.34409509774261</v>
      </c>
      <c r="H9" s="4">
        <v>269.44296438810102</v>
      </c>
      <c r="I9" s="9">
        <v>81.720499546554393</v>
      </c>
      <c r="J9" s="4">
        <v>-24.507400270867699</v>
      </c>
      <c r="K9" s="2">
        <v>1703</v>
      </c>
      <c r="L9" s="2">
        <v>5</v>
      </c>
      <c r="M9" s="2">
        <v>26</v>
      </c>
      <c r="N9" s="2">
        <f t="shared" si="0"/>
        <v>120</v>
      </c>
      <c r="O9" s="2">
        <f t="shared" si="1"/>
        <v>146</v>
      </c>
      <c r="P9" s="2">
        <f t="shared" si="2"/>
        <v>1703.3972602739725</v>
      </c>
      <c r="Q9" s="2">
        <f t="shared" si="3"/>
        <v>153.86301369863014</v>
      </c>
      <c r="R9" s="2">
        <f t="shared" si="4"/>
        <v>-10.330165493019107</v>
      </c>
      <c r="S9" s="2">
        <f>AVERAGE(P9:P16)</f>
        <v>1703.4068493150683</v>
      </c>
      <c r="T9" s="2">
        <f>_xlfn.STDEV.S(G9:G16)</f>
        <v>0.17744023926081193</v>
      </c>
      <c r="W9" s="2">
        <f>AVERAGE(G9:G16)</f>
        <v>-1.3683539690012287</v>
      </c>
    </row>
    <row r="10" spans="1:28">
      <c r="A10" s="4" t="s">
        <v>31</v>
      </c>
      <c r="B10" s="4" t="s">
        <v>145</v>
      </c>
      <c r="C10" s="4">
        <v>-178.34683253239501</v>
      </c>
      <c r="D10" s="4">
        <v>0.206536081100713</v>
      </c>
      <c r="E10" s="4">
        <v>0.20707451883959299</v>
      </c>
      <c r="F10" s="4">
        <v>17</v>
      </c>
      <c r="G10" s="6">
        <v>-1.2305838472061299</v>
      </c>
      <c r="H10" s="4">
        <v>282.088103113101</v>
      </c>
      <c r="I10" s="9">
        <v>75.981957711012598</v>
      </c>
      <c r="J10" s="4">
        <v>-11.8622615458676</v>
      </c>
      <c r="K10" s="2">
        <v>1703</v>
      </c>
      <c r="L10" s="2">
        <v>5</v>
      </c>
      <c r="M10" s="2">
        <v>27</v>
      </c>
      <c r="N10" s="2">
        <f t="shared" si="0"/>
        <v>120</v>
      </c>
      <c r="O10" s="2">
        <f t="shared" si="1"/>
        <v>147</v>
      </c>
      <c r="P10" s="2">
        <f t="shared" si="2"/>
        <v>1703.4</v>
      </c>
      <c r="Q10" s="2">
        <f t="shared" si="3"/>
        <v>154.84931506849315</v>
      </c>
      <c r="R10" s="2">
        <f t="shared" si="4"/>
        <v>-9.9662579722860443</v>
      </c>
    </row>
    <row r="11" spans="1:28">
      <c r="A11" s="4" t="s">
        <v>32</v>
      </c>
      <c r="B11" s="4" t="s">
        <v>145</v>
      </c>
      <c r="C11" s="4">
        <v>-14.6900878965641</v>
      </c>
      <c r="D11" s="4">
        <v>2.6688267293210399E-2</v>
      </c>
      <c r="E11" s="4">
        <v>2.6567534185220201E-2</v>
      </c>
      <c r="F11" s="4">
        <v>16</v>
      </c>
      <c r="G11" s="6">
        <v>-1.29584800961976</v>
      </c>
      <c r="H11" s="4">
        <v>295.42317937959803</v>
      </c>
      <c r="I11" s="9">
        <v>70.009386319789797</v>
      </c>
      <c r="J11" s="4">
        <v>1.4728147206287201</v>
      </c>
      <c r="K11" s="2">
        <v>1703</v>
      </c>
      <c r="L11" s="2">
        <v>5</v>
      </c>
      <c r="M11" s="2">
        <v>28</v>
      </c>
      <c r="N11" s="2">
        <f t="shared" si="0"/>
        <v>120</v>
      </c>
      <c r="O11" s="2">
        <f t="shared" si="1"/>
        <v>148</v>
      </c>
      <c r="P11" s="2">
        <f t="shared" si="2"/>
        <v>1703.4027397260274</v>
      </c>
      <c r="Q11" s="2">
        <f t="shared" si="3"/>
        <v>155.83561643835617</v>
      </c>
      <c r="R11" s="2">
        <f t="shared" si="4"/>
        <v>-9.5993972342263199</v>
      </c>
    </row>
    <row r="12" spans="1:28">
      <c r="A12" s="4" t="s">
        <v>33</v>
      </c>
      <c r="B12" s="4" t="s">
        <v>145</v>
      </c>
      <c r="C12" s="4">
        <v>-1.2209619698437799</v>
      </c>
      <c r="D12" s="4">
        <v>0.31525365852702503</v>
      </c>
      <c r="E12" s="4">
        <v>0.31926034141535398</v>
      </c>
      <c r="F12" s="4">
        <v>13</v>
      </c>
      <c r="G12" s="6">
        <v>-1.24738181416442</v>
      </c>
      <c r="H12" s="4">
        <v>312.242822942472</v>
      </c>
      <c r="I12" s="9">
        <v>59.888867122487198</v>
      </c>
      <c r="J12" s="4">
        <v>18.2924582835034</v>
      </c>
      <c r="K12" s="2">
        <v>1703</v>
      </c>
      <c r="L12" s="2">
        <v>5</v>
      </c>
      <c r="M12" s="2">
        <v>29</v>
      </c>
      <c r="N12" s="2">
        <f t="shared" si="0"/>
        <v>120</v>
      </c>
      <c r="O12" s="2">
        <f t="shared" si="1"/>
        <v>149</v>
      </c>
      <c r="P12" s="2">
        <f t="shared" si="2"/>
        <v>1703.4054794520548</v>
      </c>
      <c r="Q12" s="2">
        <f t="shared" si="3"/>
        <v>156.82191780821918</v>
      </c>
      <c r="R12" s="2">
        <f t="shared" si="4"/>
        <v>-9.2296919875941441</v>
      </c>
    </row>
    <row r="13" spans="1:28">
      <c r="A13" s="4" t="s">
        <v>34</v>
      </c>
      <c r="B13" s="4" t="s">
        <v>145</v>
      </c>
      <c r="C13" s="4">
        <v>-1.4006226969600499</v>
      </c>
      <c r="D13" s="4">
        <v>0.53792260052569096</v>
      </c>
      <c r="E13" s="4">
        <v>0.56547350940309604</v>
      </c>
      <c r="F13" s="4">
        <v>19</v>
      </c>
      <c r="G13" s="6">
        <v>-1.51894315162702</v>
      </c>
      <c r="H13" s="4">
        <v>326.35152370864103</v>
      </c>
      <c r="I13" s="9">
        <v>98.428715692795606</v>
      </c>
      <c r="J13" s="4">
        <v>32.401159049672302</v>
      </c>
      <c r="K13" s="2">
        <v>1703</v>
      </c>
      <c r="L13" s="2">
        <v>5</v>
      </c>
      <c r="M13" s="2">
        <v>30</v>
      </c>
      <c r="N13" s="2">
        <f t="shared" si="0"/>
        <v>120</v>
      </c>
      <c r="O13" s="2">
        <f t="shared" si="1"/>
        <v>150</v>
      </c>
      <c r="P13" s="2">
        <f t="shared" si="2"/>
        <v>1703.4082191780822</v>
      </c>
      <c r="Q13" s="2">
        <f t="shared" si="3"/>
        <v>157.8082191780822</v>
      </c>
      <c r="R13" s="2">
        <f t="shared" si="4"/>
        <v>-8.857251784032977</v>
      </c>
    </row>
    <row r="14" spans="1:28">
      <c r="A14" s="4" t="s">
        <v>35</v>
      </c>
      <c r="B14" s="4" t="s">
        <v>145</v>
      </c>
      <c r="C14" s="4">
        <v>-1.4016439471223501</v>
      </c>
      <c r="D14" s="4">
        <v>0.71424951400324399</v>
      </c>
      <c r="E14" s="4">
        <v>0.79223527187153897</v>
      </c>
      <c r="F14" s="4">
        <v>15</v>
      </c>
      <c r="G14" s="6">
        <v>-1.6370100721868599</v>
      </c>
      <c r="H14" s="4">
        <v>339.34843150787901</v>
      </c>
      <c r="I14" s="9">
        <v>93.428412664360906</v>
      </c>
      <c r="J14" s="4">
        <v>45.398066848910297</v>
      </c>
      <c r="K14" s="2">
        <v>1703</v>
      </c>
      <c r="L14" s="2">
        <v>5</v>
      </c>
      <c r="M14" s="2">
        <v>31</v>
      </c>
      <c r="N14" s="2">
        <f t="shared" si="0"/>
        <v>120</v>
      </c>
      <c r="O14" s="2">
        <f t="shared" si="1"/>
        <v>151</v>
      </c>
      <c r="P14" s="2">
        <f t="shared" si="2"/>
        <v>1703.4109589041095</v>
      </c>
      <c r="Q14" s="2">
        <f t="shared" si="3"/>
        <v>158.79452054794518</v>
      </c>
      <c r="R14" s="2">
        <f t="shared" si="4"/>
        <v>-8.4821869856130601</v>
      </c>
    </row>
    <row r="15" spans="1:28">
      <c r="A15" s="4" t="s">
        <v>36</v>
      </c>
      <c r="B15" s="4" t="s">
        <v>145</v>
      </c>
      <c r="C15" s="4">
        <v>-1.2484331619676701</v>
      </c>
      <c r="D15" s="4">
        <v>0.84771891370942198</v>
      </c>
      <c r="E15" s="4">
        <v>1.0077344816732201</v>
      </c>
      <c r="F15" s="4">
        <v>14</v>
      </c>
      <c r="G15" s="6">
        <v>-1.54148526079472</v>
      </c>
      <c r="H15" s="4">
        <v>351.70060524389203</v>
      </c>
      <c r="I15" s="9">
        <v>114.722994197117</v>
      </c>
      <c r="J15" s="4">
        <v>57.750240584923603</v>
      </c>
      <c r="K15" s="2">
        <v>1703</v>
      </c>
      <c r="L15" s="2">
        <v>6</v>
      </c>
      <c r="M15" s="2">
        <v>1</v>
      </c>
      <c r="N15" s="2">
        <f t="shared" si="0"/>
        <v>151</v>
      </c>
      <c r="O15" s="2">
        <f t="shared" si="1"/>
        <v>152</v>
      </c>
      <c r="P15" s="2">
        <f t="shared" si="2"/>
        <v>1703.4136986301369</v>
      </c>
      <c r="Q15" s="2">
        <f t="shared" si="3"/>
        <v>159.7808219178082</v>
      </c>
      <c r="R15" s="2">
        <f t="shared" si="4"/>
        <v>-8.1046087321287104</v>
      </c>
    </row>
    <row r="16" spans="1:28">
      <c r="A16" s="4" t="s">
        <v>37</v>
      </c>
      <c r="B16" s="4" t="s">
        <v>145</v>
      </c>
      <c r="C16" s="4">
        <v>-0.84604936557654398</v>
      </c>
      <c r="D16" s="4">
        <v>0.92433558964556894</v>
      </c>
      <c r="E16" s="4">
        <v>1.17499940137554</v>
      </c>
      <c r="F16" s="4">
        <v>16</v>
      </c>
      <c r="G16" s="6">
        <v>-1.1314844986683099</v>
      </c>
      <c r="H16" s="4">
        <v>1.28466445651003</v>
      </c>
      <c r="I16" s="9">
        <v>181.52207833948</v>
      </c>
      <c r="J16" s="4">
        <v>-292.66570020245899</v>
      </c>
      <c r="K16" s="2">
        <v>1703</v>
      </c>
      <c r="L16" s="2">
        <v>6</v>
      </c>
      <c r="M16" s="2">
        <v>2</v>
      </c>
      <c r="N16" s="2">
        <f t="shared" si="0"/>
        <v>151</v>
      </c>
      <c r="O16" s="2">
        <f t="shared" si="1"/>
        <v>153</v>
      </c>
      <c r="P16" s="2">
        <f t="shared" si="2"/>
        <v>1703.4164383561645</v>
      </c>
      <c r="Q16" s="2">
        <f t="shared" si="3"/>
        <v>160.76712328767121</v>
      </c>
      <c r="R16" s="2">
        <f t="shared" si="4"/>
        <v>-7.7246289081652479</v>
      </c>
    </row>
    <row r="17" spans="1:24">
      <c r="A17" s="4" t="s">
        <v>38</v>
      </c>
      <c r="B17" s="4" t="s">
        <v>145</v>
      </c>
      <c r="C17" s="4">
        <v>179.89396789010499</v>
      </c>
      <c r="D17" s="4">
        <v>0.93015031273465898</v>
      </c>
      <c r="E17" s="4">
        <v>1.19050371095176</v>
      </c>
      <c r="F17" s="4">
        <v>14</v>
      </c>
      <c r="G17" s="6">
        <v>0.78185023496796902</v>
      </c>
      <c r="H17" s="4">
        <v>281.29800623992202</v>
      </c>
      <c r="I17" s="9">
        <v>168.027627549421</v>
      </c>
      <c r="J17" s="4">
        <v>-68.223942007380302</v>
      </c>
      <c r="K17" s="2">
        <v>1703</v>
      </c>
      <c r="L17" s="2">
        <v>6</v>
      </c>
      <c r="M17" s="2">
        <v>18</v>
      </c>
      <c r="N17" s="2">
        <f t="shared" si="0"/>
        <v>151</v>
      </c>
      <c r="O17" s="2">
        <f t="shared" si="1"/>
        <v>169</v>
      </c>
      <c r="P17" s="2">
        <f t="shared" si="2"/>
        <v>1703.4602739726026</v>
      </c>
      <c r="Q17" s="2">
        <f t="shared" si="3"/>
        <v>176.54794520547944</v>
      </c>
      <c r="R17" s="2">
        <f t="shared" si="4"/>
        <v>-1.4120013542278567</v>
      </c>
      <c r="S17" s="2">
        <f>AVERAGE(P17:P27)</f>
        <v>1703.4747198007472</v>
      </c>
      <c r="T17" s="2">
        <f>_xlfn.STDEV.S(G17:G27)</f>
        <v>0.66873632347521494</v>
      </c>
      <c r="W17" s="2">
        <f>AVERAGE(G17:G27)</f>
        <v>1.1014529308561314</v>
      </c>
    </row>
    <row r="18" spans="1:24">
      <c r="A18" s="4" t="s">
        <v>39</v>
      </c>
      <c r="B18" s="4" t="s">
        <v>145</v>
      </c>
      <c r="C18" s="4">
        <v>179.69144417755399</v>
      </c>
      <c r="D18" s="4">
        <v>0.88103327905711404</v>
      </c>
      <c r="E18" s="4">
        <v>1.0739517851014799</v>
      </c>
      <c r="F18" s="4">
        <v>14</v>
      </c>
      <c r="G18" s="6">
        <v>1.14877518891936</v>
      </c>
      <c r="H18" s="4">
        <v>287.96932667010799</v>
      </c>
      <c r="I18" s="9">
        <v>130.850777366758</v>
      </c>
      <c r="J18" s="4">
        <v>-61.552621577195097</v>
      </c>
      <c r="K18" s="2">
        <v>1703</v>
      </c>
      <c r="L18" s="2">
        <v>6</v>
      </c>
      <c r="M18" s="2">
        <v>19</v>
      </c>
      <c r="N18" s="2">
        <f t="shared" si="0"/>
        <v>151</v>
      </c>
      <c r="O18" s="2">
        <f t="shared" si="1"/>
        <v>170</v>
      </c>
      <c r="P18" s="2">
        <f t="shared" si="2"/>
        <v>1703.4630136986302</v>
      </c>
      <c r="Q18" s="2">
        <f t="shared" si="3"/>
        <v>177.53424657534245</v>
      </c>
      <c r="R18" s="2">
        <f t="shared" si="4"/>
        <v>-1.0088713639562423</v>
      </c>
    </row>
    <row r="19" spans="1:24">
      <c r="A19" s="4" t="s">
        <v>40</v>
      </c>
      <c r="B19" s="4" t="s">
        <v>145</v>
      </c>
      <c r="C19" s="4">
        <v>179.67550812222501</v>
      </c>
      <c r="D19" s="4">
        <v>0.77845159185076795</v>
      </c>
      <c r="E19" s="4">
        <v>0.888581231196515</v>
      </c>
      <c r="F19" s="4">
        <v>18</v>
      </c>
      <c r="G19" s="6">
        <v>1.4127451331924099</v>
      </c>
      <c r="H19" s="4">
        <v>298.589674737373</v>
      </c>
      <c r="I19" s="9">
        <v>127.183083849528</v>
      </c>
      <c r="J19" s="4">
        <v>-50.932273509929402</v>
      </c>
      <c r="K19" s="2">
        <v>1703</v>
      </c>
      <c r="L19" s="2">
        <v>6</v>
      </c>
      <c r="M19" s="2">
        <v>20</v>
      </c>
      <c r="N19" s="2">
        <f t="shared" si="0"/>
        <v>151</v>
      </c>
      <c r="O19" s="2">
        <f t="shared" si="1"/>
        <v>171</v>
      </c>
      <c r="P19" s="2">
        <f t="shared" si="2"/>
        <v>1703.4657534246576</v>
      </c>
      <c r="Q19" s="2">
        <f t="shared" si="3"/>
        <v>178.52054794520546</v>
      </c>
      <c r="R19" s="2">
        <f t="shared" si="4"/>
        <v>-0.60544242332628118</v>
      </c>
    </row>
    <row r="20" spans="1:24">
      <c r="A20" s="4" t="s">
        <v>41</v>
      </c>
      <c r="B20" s="4" t="s">
        <v>145</v>
      </c>
      <c r="C20" s="4">
        <v>-179.90105700536799</v>
      </c>
      <c r="D20" s="4">
        <v>0.617146214188806</v>
      </c>
      <c r="E20" s="4">
        <v>0.66224551830412004</v>
      </c>
      <c r="F20" s="4">
        <v>16</v>
      </c>
      <c r="G20" s="6">
        <v>1.39128404832357</v>
      </c>
      <c r="H20" s="4">
        <v>311.56496648654098</v>
      </c>
      <c r="I20" s="9">
        <v>90.387273198706495</v>
      </c>
      <c r="J20" s="4">
        <v>-37.9569817607617</v>
      </c>
      <c r="K20" s="2">
        <v>1703</v>
      </c>
      <c r="L20" s="2">
        <v>6</v>
      </c>
      <c r="M20" s="2">
        <v>21</v>
      </c>
      <c r="N20" s="2">
        <f t="shared" si="0"/>
        <v>151</v>
      </c>
      <c r="O20" s="2">
        <f t="shared" si="1"/>
        <v>172</v>
      </c>
      <c r="P20" s="2">
        <f t="shared" si="2"/>
        <v>1703.4684931506849</v>
      </c>
      <c r="Q20" s="2">
        <f t="shared" si="3"/>
        <v>179.50684931506848</v>
      </c>
      <c r="R20" s="2">
        <f t="shared" si="4"/>
        <v>-0.20183407703974995</v>
      </c>
    </row>
    <row r="21" spans="1:24">
      <c r="A21" s="4" t="s">
        <v>42</v>
      </c>
      <c r="B21" s="4" t="s">
        <v>145</v>
      </c>
      <c r="C21" s="4">
        <v>179.730386194001</v>
      </c>
      <c r="D21" s="4">
        <v>0.43719179746880898</v>
      </c>
      <c r="E21" s="4">
        <v>0.450444182339859</v>
      </c>
      <c r="F21" s="4">
        <v>18</v>
      </c>
      <c r="G21" s="6">
        <v>1.7751047847830399</v>
      </c>
      <c r="H21" s="4">
        <v>323.70040064210298</v>
      </c>
      <c r="I21" s="9">
        <v>89.075656832589701</v>
      </c>
      <c r="J21" s="4">
        <v>-25.821547605199701</v>
      </c>
      <c r="K21" s="2">
        <v>1703</v>
      </c>
      <c r="L21" s="2">
        <v>6</v>
      </c>
      <c r="M21" s="2">
        <v>22</v>
      </c>
      <c r="N21" s="2">
        <f t="shared" si="0"/>
        <v>151</v>
      </c>
      <c r="O21" s="2">
        <f t="shared" si="1"/>
        <v>173</v>
      </c>
      <c r="P21" s="2">
        <f t="shared" si="2"/>
        <v>1703.4712328767123</v>
      </c>
      <c r="Q21" s="2">
        <f t="shared" si="3"/>
        <v>180.49315068493149</v>
      </c>
      <c r="R21" s="2">
        <f t="shared" si="4"/>
        <v>0.2018340770397338</v>
      </c>
    </row>
    <row r="22" spans="1:24">
      <c r="A22" s="4" t="s">
        <v>43</v>
      </c>
      <c r="B22" s="4" t="s">
        <v>145</v>
      </c>
      <c r="C22" s="4">
        <v>-178.853280628607</v>
      </c>
      <c r="D22" s="4">
        <v>0.19326417714635599</v>
      </c>
      <c r="E22" s="4">
        <v>0.19359071967993799</v>
      </c>
      <c r="F22" s="4">
        <v>19</v>
      </c>
      <c r="G22" s="6">
        <v>1.58647701099353</v>
      </c>
      <c r="H22" s="4">
        <v>338.42796014678498</v>
      </c>
      <c r="I22" s="9">
        <v>86.257039891566095</v>
      </c>
      <c r="J22" s="4">
        <v>-11.0939881005171</v>
      </c>
      <c r="K22" s="2">
        <v>1703</v>
      </c>
      <c r="L22" s="2">
        <v>6</v>
      </c>
      <c r="M22" s="2">
        <v>23</v>
      </c>
      <c r="N22" s="2">
        <f t="shared" si="0"/>
        <v>151</v>
      </c>
      <c r="O22" s="2">
        <f t="shared" si="1"/>
        <v>174</v>
      </c>
      <c r="P22" s="2">
        <f t="shared" si="2"/>
        <v>1703.4739726027397</v>
      </c>
      <c r="Q22" s="2">
        <f t="shared" si="3"/>
        <v>181.47945205479451</v>
      </c>
      <c r="R22" s="2">
        <f t="shared" si="4"/>
        <v>0.60544242332626497</v>
      </c>
    </row>
    <row r="23" spans="1:24">
      <c r="A23" s="4" t="s">
        <v>44</v>
      </c>
      <c r="B23" s="4" t="s">
        <v>145</v>
      </c>
      <c r="C23" s="4">
        <v>-1.0330223175066</v>
      </c>
      <c r="D23" s="4">
        <v>9.5796280098198003E-2</v>
      </c>
      <c r="E23" s="4">
        <v>9.54986662492327E-2</v>
      </c>
      <c r="F23" s="4">
        <v>16</v>
      </c>
      <c r="G23" s="6">
        <v>1.7345784620693501</v>
      </c>
      <c r="H23" s="4">
        <v>354.99524240723701</v>
      </c>
      <c r="I23" s="9">
        <v>71.606900901248196</v>
      </c>
      <c r="J23" s="4">
        <v>5.4732941599339702</v>
      </c>
      <c r="K23" s="2">
        <v>1703</v>
      </c>
      <c r="L23" s="2">
        <v>6</v>
      </c>
      <c r="M23" s="2">
        <v>24</v>
      </c>
      <c r="N23" s="2">
        <f t="shared" si="0"/>
        <v>151</v>
      </c>
      <c r="O23" s="2">
        <f t="shared" si="1"/>
        <v>175</v>
      </c>
      <c r="P23" s="2">
        <f t="shared" si="2"/>
        <v>1703.4767123287672</v>
      </c>
      <c r="Q23" s="2">
        <f t="shared" si="3"/>
        <v>182.46575342465752</v>
      </c>
      <c r="R23" s="2">
        <f t="shared" si="4"/>
        <v>1.0088713639562261</v>
      </c>
    </row>
    <row r="24" spans="1:24">
      <c r="A24" s="4" t="s">
        <v>45</v>
      </c>
      <c r="B24" s="4" t="s">
        <v>145</v>
      </c>
      <c r="C24" s="4">
        <v>-0.356667327637821</v>
      </c>
      <c r="D24" s="4">
        <v>0.33056330397533501</v>
      </c>
      <c r="E24" s="4">
        <v>0.33536570461140602</v>
      </c>
      <c r="F24" s="4">
        <v>16</v>
      </c>
      <c r="G24" s="6">
        <v>1.62147196282341</v>
      </c>
      <c r="H24" s="4">
        <v>8.7446001384988694</v>
      </c>
      <c r="I24" s="9">
        <v>75.485942480881505</v>
      </c>
      <c r="J24" s="4">
        <v>-340.77734810880401</v>
      </c>
      <c r="K24" s="2">
        <v>1703</v>
      </c>
      <c r="L24" s="2">
        <v>6</v>
      </c>
      <c r="M24" s="2">
        <v>25</v>
      </c>
      <c r="N24" s="2">
        <f t="shared" si="0"/>
        <v>151</v>
      </c>
      <c r="O24" s="2">
        <f t="shared" si="1"/>
        <v>176</v>
      </c>
      <c r="P24" s="2">
        <f t="shared" si="2"/>
        <v>1703.4794520547946</v>
      </c>
      <c r="Q24" s="2">
        <f t="shared" si="3"/>
        <v>183.45205479452054</v>
      </c>
      <c r="R24" s="2">
        <f t="shared" si="4"/>
        <v>1.4120013542278405</v>
      </c>
    </row>
    <row r="25" spans="1:24">
      <c r="A25" s="4" t="s">
        <v>46</v>
      </c>
      <c r="B25" s="4" t="s">
        <v>145</v>
      </c>
      <c r="C25" s="4">
        <v>-0.73893041627876699</v>
      </c>
      <c r="D25" s="4">
        <v>0.71015629281722303</v>
      </c>
      <c r="E25" s="4">
        <v>0.78642322302150003</v>
      </c>
      <c r="F25" s="4">
        <v>19</v>
      </c>
      <c r="G25" s="6">
        <v>0.77782416654794995</v>
      </c>
      <c r="H25" s="4">
        <v>34.581195733504103</v>
      </c>
      <c r="I25" s="9">
        <v>119.830046913803</v>
      </c>
      <c r="J25" s="4">
        <v>-314.94075251379797</v>
      </c>
      <c r="K25" s="2">
        <v>1703</v>
      </c>
      <c r="L25" s="2">
        <v>6</v>
      </c>
      <c r="M25" s="2">
        <v>27</v>
      </c>
      <c r="N25" s="2">
        <f t="shared" si="0"/>
        <v>151</v>
      </c>
      <c r="O25" s="2">
        <f t="shared" si="1"/>
        <v>178</v>
      </c>
      <c r="P25" s="2">
        <f t="shared" si="2"/>
        <v>1703.4849315068493</v>
      </c>
      <c r="Q25" s="2">
        <f t="shared" si="3"/>
        <v>185.42465753424656</v>
      </c>
      <c r="R25" s="2">
        <f t="shared" si="4"/>
        <v>2.2168867832133241</v>
      </c>
    </row>
    <row r="26" spans="1:24">
      <c r="A26" s="4" t="s">
        <v>47</v>
      </c>
      <c r="B26" s="4" t="s">
        <v>145</v>
      </c>
      <c r="C26" s="4">
        <v>-0.85455279132607798</v>
      </c>
      <c r="D26" s="4">
        <v>0.89180424665150804</v>
      </c>
      <c r="E26" s="4">
        <v>1.09717733584601</v>
      </c>
      <c r="F26" s="4">
        <v>16</v>
      </c>
      <c r="G26" s="6">
        <v>7.9700606483034203E-2</v>
      </c>
      <c r="H26" s="4">
        <v>52.373256001956598</v>
      </c>
      <c r="I26" s="9">
        <v>156.279491470057</v>
      </c>
      <c r="J26" s="4">
        <v>-297.14869224534601</v>
      </c>
      <c r="K26" s="2">
        <v>1703</v>
      </c>
      <c r="L26" s="2">
        <v>6</v>
      </c>
      <c r="M26" s="2">
        <v>28</v>
      </c>
      <c r="N26" s="2">
        <f t="shared" si="0"/>
        <v>151</v>
      </c>
      <c r="O26" s="2">
        <f t="shared" si="1"/>
        <v>179</v>
      </c>
      <c r="P26" s="2">
        <f t="shared" si="2"/>
        <v>1703.4876712328767</v>
      </c>
      <c r="Q26" s="2">
        <f t="shared" si="3"/>
        <v>186.41095890410958</v>
      </c>
      <c r="R26" s="2">
        <f t="shared" si="4"/>
        <v>2.6184037170037242</v>
      </c>
    </row>
    <row r="27" spans="1:24">
      <c r="A27" s="4" t="s">
        <v>48</v>
      </c>
      <c r="B27" s="4" t="s">
        <v>145</v>
      </c>
      <c r="C27" s="4">
        <v>-0.83724543486877301</v>
      </c>
      <c r="D27" s="4">
        <v>0.94726868395499497</v>
      </c>
      <c r="E27" s="4">
        <v>1.24020420948152</v>
      </c>
      <c r="F27" s="4">
        <v>11</v>
      </c>
      <c r="G27" s="6">
        <v>-0.19382935968617801</v>
      </c>
      <c r="H27" s="4">
        <v>60.563553253523999</v>
      </c>
      <c r="I27" s="9">
        <v>150.97028164873001</v>
      </c>
      <c r="J27" s="4">
        <v>-288.958394993779</v>
      </c>
      <c r="K27" s="2">
        <v>1703</v>
      </c>
      <c r="L27" s="2">
        <v>6</v>
      </c>
      <c r="M27" s="2">
        <v>29</v>
      </c>
      <c r="N27" s="2">
        <f t="shared" si="0"/>
        <v>151</v>
      </c>
      <c r="O27" s="2">
        <f t="shared" si="1"/>
        <v>180</v>
      </c>
      <c r="P27" s="2">
        <f t="shared" si="2"/>
        <v>1703.490410958904</v>
      </c>
      <c r="Q27" s="2">
        <f t="shared" si="3"/>
        <v>187.39726027397259</v>
      </c>
      <c r="R27" s="2">
        <f t="shared" si="4"/>
        <v>3.0191447612630165</v>
      </c>
    </row>
    <row r="28" spans="1:24">
      <c r="A28" s="2" t="s">
        <v>8</v>
      </c>
      <c r="B28" s="2" t="s">
        <v>145</v>
      </c>
      <c r="C28" s="2">
        <v>-177.69653522816699</v>
      </c>
      <c r="D28" s="2">
        <v>0.85840661772140203</v>
      </c>
      <c r="E28" s="2">
        <v>1.0281701437014199</v>
      </c>
      <c r="F28" s="2">
        <v>11</v>
      </c>
      <c r="G28" s="6">
        <v>0.50639134304577804</v>
      </c>
      <c r="H28" s="2">
        <v>280.102676814706</v>
      </c>
      <c r="I28" s="9">
        <v>95.090420749726803</v>
      </c>
      <c r="J28" s="2">
        <v>-58.836818143312598</v>
      </c>
      <c r="K28" s="2">
        <v>1703</v>
      </c>
      <c r="L28" s="2">
        <v>7</v>
      </c>
      <c r="M28" s="2">
        <v>16</v>
      </c>
      <c r="N28" s="2">
        <f t="shared" si="0"/>
        <v>181</v>
      </c>
      <c r="O28" s="2">
        <f t="shared" si="1"/>
        <v>197</v>
      </c>
      <c r="P28" s="2">
        <f t="shared" si="2"/>
        <v>1703.5369863013698</v>
      </c>
      <c r="Q28" s="2">
        <f t="shared" si="3"/>
        <v>204.16438356164383</v>
      </c>
      <c r="R28" s="2">
        <f t="shared" si="4"/>
        <v>9.5993972342263145</v>
      </c>
      <c r="S28" s="2">
        <v>1703.5369863013698</v>
      </c>
      <c r="W28" s="2">
        <v>0.50639134304577804</v>
      </c>
    </row>
    <row r="29" spans="1:24">
      <c r="A29" s="3" t="s">
        <v>9</v>
      </c>
      <c r="B29" s="3" t="s">
        <v>144</v>
      </c>
      <c r="C29" s="3">
        <v>-90.029801303088405</v>
      </c>
      <c r="D29" s="3">
        <v>0.21312679893161901</v>
      </c>
      <c r="E29" s="3">
        <v>0.213784719483431</v>
      </c>
      <c r="F29" s="3">
        <v>35</v>
      </c>
      <c r="G29" s="6">
        <v>-6.2797123589590802</v>
      </c>
      <c r="H29" s="3">
        <v>5.1606111397677799</v>
      </c>
      <c r="I29" s="9">
        <v>88.223973232731495</v>
      </c>
      <c r="J29" s="3">
        <v>-6.3608097751499696E-3</v>
      </c>
      <c r="K29" s="2">
        <v>1705</v>
      </c>
      <c r="L29" s="2">
        <v>10</v>
      </c>
      <c r="M29" s="2">
        <v>9</v>
      </c>
      <c r="N29" s="2">
        <f t="shared" si="0"/>
        <v>273</v>
      </c>
      <c r="O29" s="2">
        <f t="shared" si="1"/>
        <v>282</v>
      </c>
      <c r="P29" s="2">
        <f t="shared" si="2"/>
        <v>1705.7698630136986</v>
      </c>
      <c r="Q29" s="2">
        <f t="shared" si="3"/>
        <v>288</v>
      </c>
      <c r="R29" s="2">
        <f t="shared" si="4"/>
        <v>22.302275307121352</v>
      </c>
      <c r="S29" s="2">
        <f>AVERAGE(P29:P30)</f>
        <v>1705.7712328767122</v>
      </c>
      <c r="T29" s="2">
        <f>_xlfn.STDEV.S(G29:G31)</f>
        <v>2.0319394008554386</v>
      </c>
      <c r="X29" s="10">
        <f>AVERAGE(G29:G31)</f>
        <v>-7.5790124641394527</v>
      </c>
    </row>
    <row r="30" spans="1:24">
      <c r="A30" s="3" t="s">
        <v>10</v>
      </c>
      <c r="B30" s="3" t="s">
        <v>144</v>
      </c>
      <c r="C30" s="3">
        <v>-38.0689674705581</v>
      </c>
      <c r="D30" s="3">
        <v>0.346313685427181</v>
      </c>
      <c r="E30" s="3">
        <v>0.352030976449691</v>
      </c>
      <c r="F30" s="3">
        <v>53</v>
      </c>
      <c r="G30" s="6">
        <v>-6.5367280746612</v>
      </c>
      <c r="H30" s="3">
        <v>21.023564801247399</v>
      </c>
      <c r="I30" s="9">
        <v>139.08441685440201</v>
      </c>
      <c r="J30" s="3">
        <v>15.8565928517044</v>
      </c>
      <c r="K30" s="2">
        <v>1705</v>
      </c>
      <c r="L30" s="2">
        <v>10</v>
      </c>
      <c r="M30" s="2">
        <v>10</v>
      </c>
      <c r="N30" s="2">
        <f t="shared" si="0"/>
        <v>273</v>
      </c>
      <c r="O30" s="2">
        <f t="shared" si="1"/>
        <v>283</v>
      </c>
      <c r="P30" s="2">
        <f t="shared" si="2"/>
        <v>1705.7726027397259</v>
      </c>
      <c r="Q30" s="2">
        <f t="shared" si="3"/>
        <v>288.98630136986299</v>
      </c>
      <c r="R30" s="2">
        <f t="shared" si="4"/>
        <v>22.1742352851665</v>
      </c>
    </row>
    <row r="31" spans="1:24">
      <c r="A31" s="10" t="s">
        <v>135</v>
      </c>
      <c r="B31" s="10" t="s">
        <v>144</v>
      </c>
      <c r="C31" s="10">
        <v>-24.984451340979899</v>
      </c>
      <c r="D31" s="10">
        <v>0.34583613764680199</v>
      </c>
      <c r="E31" s="10">
        <v>0.351524192985468</v>
      </c>
      <c r="F31" s="10">
        <v>67</v>
      </c>
      <c r="G31" s="13">
        <v>-9.9205969587980807</v>
      </c>
      <c r="H31" s="10">
        <v>7.0844908066824201</v>
      </c>
      <c r="I31" s="9">
        <v>174.61056568032399</v>
      </c>
      <c r="J31" s="10">
        <v>-347.50249389578698</v>
      </c>
      <c r="K31" s="2">
        <v>1705</v>
      </c>
      <c r="L31" s="2">
        <v>10</v>
      </c>
      <c r="M31" s="2">
        <v>10</v>
      </c>
      <c r="N31" s="2">
        <f t="shared" ref="N31" si="5">IF(L31=1,0,IF(L31=2,31,IF(L31=3,59,IF(L31=4,90,IF(L31=5,120,IF(L31=6,151,IF(L31=7,181,IF(L31=8,212,IF(L31=9,243,IF(L31=10,273,IF(L31=11,304,IF(L31=12,334))))))))))))</f>
        <v>273</v>
      </c>
      <c r="O31" s="2">
        <f t="shared" ref="O31" si="6">M31+N31</f>
        <v>283</v>
      </c>
      <c r="P31" s="2">
        <f t="shared" ref="P31" si="7">K31+(O31-1)/365</f>
        <v>1705.7726027397259</v>
      </c>
      <c r="Q31" s="2">
        <f t="shared" ref="Q31" si="8">360/365*(O31+10)</f>
        <v>288.98630136986299</v>
      </c>
      <c r="R31" s="2">
        <f t="shared" ref="R31" si="9">-23.45*SIN(Q31*PI()/180)</f>
        <v>22.1742352851665</v>
      </c>
    </row>
    <row r="32" spans="1:24">
      <c r="A32" s="3" t="s">
        <v>11</v>
      </c>
      <c r="B32" s="3" t="s">
        <v>144</v>
      </c>
      <c r="C32" s="3">
        <v>-85.5204825747645</v>
      </c>
      <c r="D32" s="3">
        <v>0.25130288997610001</v>
      </c>
      <c r="E32" s="3">
        <v>0.25285941565196701</v>
      </c>
      <c r="F32" s="3">
        <v>5</v>
      </c>
      <c r="G32" s="6">
        <v>-7.8106874028989797</v>
      </c>
      <c r="H32" s="3">
        <v>296.48762373936597</v>
      </c>
      <c r="I32" s="9">
        <v>12.758535516647701</v>
      </c>
      <c r="J32" s="3">
        <v>-5.4771381529758996</v>
      </c>
      <c r="K32" s="2">
        <v>1705</v>
      </c>
      <c r="L32" s="2">
        <v>10</v>
      </c>
      <c r="M32" s="2">
        <v>14</v>
      </c>
      <c r="N32" s="2">
        <f t="shared" si="0"/>
        <v>273</v>
      </c>
      <c r="O32" s="2">
        <f t="shared" si="1"/>
        <v>287</v>
      </c>
      <c r="P32" s="2">
        <f t="shared" si="2"/>
        <v>1705.7835616438356</v>
      </c>
      <c r="Q32" s="2">
        <f t="shared" si="3"/>
        <v>292.93150684931504</v>
      </c>
      <c r="R32" s="2">
        <f t="shared" si="4"/>
        <v>21.596776696955082</v>
      </c>
      <c r="S32" s="2">
        <f>AVERAGE(P32:P34)</f>
        <v>1705.7835616438358</v>
      </c>
      <c r="T32" s="2">
        <f>_xlfn.STDEV.S(G32:G34)</f>
        <v>2.0968497332169296</v>
      </c>
      <c r="X32" s="2">
        <f>AVERAGE(G32:G34)</f>
        <v>-5.4863217868064238</v>
      </c>
    </row>
    <row r="33" spans="1:24">
      <c r="A33" s="3" t="s">
        <v>12</v>
      </c>
      <c r="B33" s="3" t="s">
        <v>144</v>
      </c>
      <c r="C33" s="3">
        <v>-79.848956643558097</v>
      </c>
      <c r="D33" s="3">
        <v>0.19115541289552199</v>
      </c>
      <c r="E33" s="3">
        <v>0.19145167764561899</v>
      </c>
      <c r="F33" s="3">
        <v>13</v>
      </c>
      <c r="G33" s="6">
        <v>-4.9113120075488697</v>
      </c>
      <c r="H33" s="3">
        <v>298.84843855851699</v>
      </c>
      <c r="I33" s="9">
        <v>32.715086925157998</v>
      </c>
      <c r="J33" s="3">
        <v>-3.1163233338243699</v>
      </c>
      <c r="K33" s="2">
        <v>1705</v>
      </c>
      <c r="L33" s="2">
        <v>10</v>
      </c>
      <c r="M33" s="2">
        <v>14</v>
      </c>
      <c r="N33" s="2">
        <f t="shared" si="0"/>
        <v>273</v>
      </c>
      <c r="O33" s="2">
        <f t="shared" si="1"/>
        <v>287</v>
      </c>
      <c r="P33" s="2">
        <f t="shared" si="2"/>
        <v>1705.7835616438356</v>
      </c>
      <c r="Q33" s="2">
        <f t="shared" si="3"/>
        <v>292.93150684931504</v>
      </c>
      <c r="R33" s="2">
        <f t="shared" si="4"/>
        <v>21.596776696955082</v>
      </c>
    </row>
    <row r="34" spans="1:24">
      <c r="A34" s="3" t="s">
        <v>13</v>
      </c>
      <c r="B34" s="3" t="s">
        <v>144</v>
      </c>
      <c r="C34" s="3">
        <v>-59.823931217959696</v>
      </c>
      <c r="D34" s="3">
        <v>0.16341286892387999</v>
      </c>
      <c r="E34" s="3">
        <v>0.163390383231831</v>
      </c>
      <c r="F34" s="3">
        <v>15</v>
      </c>
      <c r="G34" s="6">
        <v>-3.7369659499714198</v>
      </c>
      <c r="H34" s="3">
        <v>302.53289221902003</v>
      </c>
      <c r="I34" s="9">
        <v>37.5587088594175</v>
      </c>
      <c r="J34" s="3">
        <v>0.568130326677874</v>
      </c>
      <c r="K34" s="2">
        <v>1705</v>
      </c>
      <c r="L34" s="2">
        <v>10</v>
      </c>
      <c r="M34" s="2">
        <v>14</v>
      </c>
      <c r="N34" s="2">
        <f t="shared" si="0"/>
        <v>273</v>
      </c>
      <c r="O34" s="2">
        <f t="shared" si="1"/>
        <v>287</v>
      </c>
      <c r="P34" s="2">
        <f t="shared" si="2"/>
        <v>1705.7835616438356</v>
      </c>
      <c r="Q34" s="2">
        <f t="shared" si="3"/>
        <v>292.93150684931504</v>
      </c>
      <c r="R34" s="2">
        <f t="shared" si="4"/>
        <v>21.596776696955082</v>
      </c>
    </row>
    <row r="35" spans="1:24">
      <c r="A35" s="4" t="s">
        <v>56</v>
      </c>
      <c r="B35" s="4" t="s">
        <v>144</v>
      </c>
      <c r="C35" s="4">
        <v>-7.1104202811174098</v>
      </c>
      <c r="D35" s="4">
        <v>0.47058222183658199</v>
      </c>
      <c r="E35" s="4">
        <v>0.48776579737438203</v>
      </c>
      <c r="F35" s="4">
        <v>18</v>
      </c>
      <c r="G35" s="6">
        <v>-9.3350395556720294</v>
      </c>
      <c r="H35" s="4">
        <v>107.10600528741099</v>
      </c>
      <c r="I35" s="9">
        <v>52.4719377750259</v>
      </c>
      <c r="J35" s="4">
        <v>26.913117934596499</v>
      </c>
      <c r="K35" s="2">
        <v>1706</v>
      </c>
      <c r="L35" s="2">
        <v>12</v>
      </c>
      <c r="M35" s="2">
        <v>14</v>
      </c>
      <c r="N35" s="2">
        <f t="shared" si="0"/>
        <v>334</v>
      </c>
      <c r="O35" s="2">
        <f t="shared" si="1"/>
        <v>348</v>
      </c>
      <c r="P35" s="2">
        <f t="shared" si="2"/>
        <v>1706.9506849315069</v>
      </c>
      <c r="Q35" s="2">
        <f t="shared" si="3"/>
        <v>353.09589041095887</v>
      </c>
      <c r="R35" s="2">
        <f t="shared" si="4"/>
        <v>2.8188786528898424</v>
      </c>
      <c r="S35" s="2">
        <v>1706.9506849315069</v>
      </c>
      <c r="X35" s="2">
        <v>-9.3350395556720294</v>
      </c>
    </row>
    <row r="36" spans="1:24">
      <c r="A36" s="4" t="s">
        <v>57</v>
      </c>
      <c r="B36" s="4" t="s">
        <v>144</v>
      </c>
      <c r="C36" s="4">
        <v>-8.4513873272856994</v>
      </c>
      <c r="D36" s="4">
        <v>0.555229387223931</v>
      </c>
      <c r="E36" s="4">
        <v>0.58606105238774298</v>
      </c>
      <c r="F36" s="4">
        <v>36</v>
      </c>
      <c r="G36" s="6">
        <v>-11.4727074169805</v>
      </c>
      <c r="H36" s="4">
        <v>112.44930041993101</v>
      </c>
      <c r="I36" s="9">
        <v>111.274377634346</v>
      </c>
      <c r="J36" s="4">
        <v>32.256413067116497</v>
      </c>
      <c r="K36" s="2">
        <v>1706</v>
      </c>
      <c r="L36" s="2">
        <v>12</v>
      </c>
      <c r="M36" s="2">
        <v>14</v>
      </c>
      <c r="N36" s="2">
        <f t="shared" si="0"/>
        <v>334</v>
      </c>
      <c r="O36" s="2">
        <f t="shared" si="1"/>
        <v>348</v>
      </c>
      <c r="P36" s="2">
        <f t="shared" si="2"/>
        <v>1706.9506849315069</v>
      </c>
      <c r="Q36" s="2">
        <f t="shared" si="3"/>
        <v>353.09589041095887</v>
      </c>
      <c r="R36" s="2">
        <f t="shared" si="4"/>
        <v>2.8188786528898424</v>
      </c>
      <c r="S36" s="2">
        <v>1706.9506849315069</v>
      </c>
      <c r="X36" s="2">
        <v>-11.4727074169805</v>
      </c>
    </row>
    <row r="37" spans="1:24">
      <c r="A37" s="4" t="s">
        <v>58</v>
      </c>
      <c r="B37" s="4" t="s">
        <v>144</v>
      </c>
      <c r="C37" s="4">
        <v>-8.7830198782609301</v>
      </c>
      <c r="D37" s="4">
        <v>0.62881744983760401</v>
      </c>
      <c r="E37" s="4">
        <v>0.677112080623815</v>
      </c>
      <c r="F37" s="4">
        <v>64</v>
      </c>
      <c r="G37" s="6">
        <v>-13.000785722033701</v>
      </c>
      <c r="H37" s="4">
        <v>117.55744895887101</v>
      </c>
      <c r="I37" s="9">
        <v>211.46131452989599</v>
      </c>
      <c r="J37" s="4">
        <v>37.364561606056803</v>
      </c>
      <c r="K37" s="2">
        <v>1706</v>
      </c>
      <c r="L37" s="2">
        <v>12</v>
      </c>
      <c r="M37" s="2">
        <v>14</v>
      </c>
      <c r="N37" s="2">
        <f t="shared" si="0"/>
        <v>334</v>
      </c>
      <c r="O37" s="2">
        <f t="shared" si="1"/>
        <v>348</v>
      </c>
      <c r="P37" s="2">
        <f t="shared" si="2"/>
        <v>1706.9506849315069</v>
      </c>
      <c r="Q37" s="2">
        <f t="shared" si="3"/>
        <v>353.09589041095887</v>
      </c>
      <c r="R37" s="2">
        <f t="shared" si="4"/>
        <v>2.8188786528898424</v>
      </c>
      <c r="S37" s="2">
        <v>1706.9506849315069</v>
      </c>
      <c r="X37" s="2">
        <v>-13.000785722033701</v>
      </c>
    </row>
    <row r="38" spans="1:24">
      <c r="A38" s="4" t="s">
        <v>59</v>
      </c>
      <c r="B38" s="4" t="s">
        <v>144</v>
      </c>
      <c r="C38" s="4">
        <v>173.14723860581401</v>
      </c>
      <c r="D38" s="4">
        <v>0.81341475355521797</v>
      </c>
      <c r="E38" s="4">
        <v>0.94622236885899202</v>
      </c>
      <c r="F38" s="4">
        <v>53</v>
      </c>
      <c r="G38" s="6">
        <v>1.28615351983448</v>
      </c>
      <c r="H38" s="4">
        <v>132.02471899087001</v>
      </c>
      <c r="I38" s="9">
        <v>234.95567831912999</v>
      </c>
      <c r="J38" s="4">
        <v>-53.670177543473798</v>
      </c>
      <c r="K38" s="2">
        <v>1707</v>
      </c>
      <c r="L38" s="2">
        <v>2</v>
      </c>
      <c r="M38" s="2">
        <v>26</v>
      </c>
      <c r="N38" s="2">
        <f t="shared" si="0"/>
        <v>31</v>
      </c>
      <c r="O38" s="2">
        <f t="shared" si="1"/>
        <v>57</v>
      </c>
      <c r="P38" s="2">
        <f t="shared" si="2"/>
        <v>1707.1534246575343</v>
      </c>
      <c r="Q38" s="2">
        <f t="shared" si="3"/>
        <v>66.082191780821915</v>
      </c>
      <c r="R38" s="2">
        <f t="shared" si="4"/>
        <v>-21.436301322946075</v>
      </c>
      <c r="S38" s="2">
        <f>AVERAGE(P38:P44,P53,P54)</f>
        <v>1707.1649923896496</v>
      </c>
      <c r="T38" s="2">
        <f>_xlfn.STDEV.S(G53:G54,G38:G44)</f>
        <v>1.572841474704906</v>
      </c>
      <c r="X38" s="2">
        <f>AVERAGE(G38:G44,G53,G54)</f>
        <v>-0.86559410179074248</v>
      </c>
    </row>
    <row r="39" spans="1:24">
      <c r="A39" s="4" t="s">
        <v>60</v>
      </c>
      <c r="B39" s="4" t="s">
        <v>144</v>
      </c>
      <c r="C39" s="4">
        <v>171.23829663081401</v>
      </c>
      <c r="D39" s="4">
        <v>0.60133761594174095</v>
      </c>
      <c r="E39" s="4">
        <v>0.64238242371785603</v>
      </c>
      <c r="F39" s="4">
        <v>58</v>
      </c>
      <c r="G39" s="6">
        <v>-0.58513707962013595</v>
      </c>
      <c r="H39" s="4">
        <v>149.385577472839</v>
      </c>
      <c r="I39" s="9">
        <v>187.78272290611599</v>
      </c>
      <c r="J39" s="4">
        <v>-36.309319061504702</v>
      </c>
      <c r="K39" s="2">
        <v>1707</v>
      </c>
      <c r="L39" s="2">
        <v>2</v>
      </c>
      <c r="M39" s="2">
        <v>27</v>
      </c>
      <c r="N39" s="2">
        <f t="shared" si="0"/>
        <v>31</v>
      </c>
      <c r="O39" s="2">
        <f t="shared" si="1"/>
        <v>58</v>
      </c>
      <c r="P39" s="2">
        <f t="shared" si="2"/>
        <v>1707.1561643835616</v>
      </c>
      <c r="Q39" s="2">
        <f t="shared" si="3"/>
        <v>67.06849315068493</v>
      </c>
      <c r="R39" s="2">
        <f t="shared" si="4"/>
        <v>-21.596776696955082</v>
      </c>
    </row>
    <row r="40" spans="1:24">
      <c r="A40" s="4" t="s">
        <v>61</v>
      </c>
      <c r="B40" s="4" t="s">
        <v>144</v>
      </c>
      <c r="C40" s="4">
        <v>168.99593796042899</v>
      </c>
      <c r="D40" s="4">
        <v>0.41688970331334202</v>
      </c>
      <c r="E40" s="4">
        <v>0.42808535188232799</v>
      </c>
      <c r="F40" s="4">
        <v>83</v>
      </c>
      <c r="G40" s="6">
        <v>-2.05523455340753</v>
      </c>
      <c r="H40" s="4">
        <v>161.63074303602599</v>
      </c>
      <c r="I40" s="9">
        <v>236.50033673477401</v>
      </c>
      <c r="J40" s="4">
        <v>-24.064153498317399</v>
      </c>
      <c r="K40" s="2">
        <v>1707</v>
      </c>
      <c r="L40" s="2">
        <v>2</v>
      </c>
      <c r="M40" s="2">
        <v>28</v>
      </c>
      <c r="N40" s="2">
        <f t="shared" si="0"/>
        <v>31</v>
      </c>
      <c r="O40" s="2">
        <f t="shared" si="1"/>
        <v>59</v>
      </c>
      <c r="P40" s="2">
        <f t="shared" si="2"/>
        <v>1707.158904109589</v>
      </c>
      <c r="Q40" s="2">
        <f t="shared" si="3"/>
        <v>68.054794520547944</v>
      </c>
      <c r="R40" s="2">
        <f t="shared" si="4"/>
        <v>-21.75085247993216</v>
      </c>
    </row>
    <row r="41" spans="1:24">
      <c r="A41" s="4" t="s">
        <v>62</v>
      </c>
      <c r="B41" s="4" t="s">
        <v>144</v>
      </c>
      <c r="C41" s="4">
        <v>150.516430670619</v>
      </c>
      <c r="D41" s="4">
        <v>0.186194017242551</v>
      </c>
      <c r="E41" s="4">
        <v>0.18642257153150299</v>
      </c>
      <c r="F41" s="4">
        <v>68</v>
      </c>
      <c r="G41" s="6">
        <v>-1.89969846674175</v>
      </c>
      <c r="H41" s="4">
        <v>176.404950125721</v>
      </c>
      <c r="I41" s="9">
        <v>179.382971381169</v>
      </c>
      <c r="J41" s="4">
        <v>-9.2899464086225993</v>
      </c>
      <c r="K41" s="2">
        <v>1707</v>
      </c>
      <c r="L41" s="2">
        <v>3</v>
      </c>
      <c r="M41" s="2">
        <v>1</v>
      </c>
      <c r="N41" s="2">
        <f t="shared" si="0"/>
        <v>59</v>
      </c>
      <c r="O41" s="2">
        <f t="shared" si="1"/>
        <v>60</v>
      </c>
      <c r="P41" s="2">
        <f t="shared" si="2"/>
        <v>1707.1616438356164</v>
      </c>
      <c r="Q41" s="2">
        <f t="shared" si="3"/>
        <v>69.041095890410958</v>
      </c>
      <c r="R41" s="2">
        <f t="shared" si="4"/>
        <v>-21.898483015897597</v>
      </c>
    </row>
    <row r="42" spans="1:24">
      <c r="A42" s="4" t="s">
        <v>63</v>
      </c>
      <c r="B42" s="4" t="s">
        <v>144</v>
      </c>
      <c r="C42" s="4">
        <v>23.7916685175909</v>
      </c>
      <c r="D42" s="4">
        <v>0.27758591780865499</v>
      </c>
      <c r="E42" s="4">
        <v>0.27999164545586303</v>
      </c>
      <c r="F42" s="4">
        <v>54</v>
      </c>
      <c r="G42" s="6">
        <v>-0.59192645652410902</v>
      </c>
      <c r="H42" s="4">
        <v>200.34269864491301</v>
      </c>
      <c r="I42" s="9">
        <v>145.65515382432901</v>
      </c>
      <c r="J42" s="4">
        <v>14.6478021105692</v>
      </c>
      <c r="K42" s="2">
        <v>1707</v>
      </c>
      <c r="L42" s="2">
        <v>3</v>
      </c>
      <c r="M42" s="2">
        <v>3</v>
      </c>
      <c r="N42" s="2">
        <f t="shared" si="0"/>
        <v>59</v>
      </c>
      <c r="O42" s="2">
        <f t="shared" si="1"/>
        <v>62</v>
      </c>
      <c r="P42" s="2">
        <f t="shared" si="2"/>
        <v>1707.1671232876713</v>
      </c>
      <c r="Q42" s="2">
        <f t="shared" si="3"/>
        <v>71.013698630136986</v>
      </c>
      <c r="R42" s="2">
        <f t="shared" si="4"/>
        <v>-22.174235285166493</v>
      </c>
    </row>
    <row r="43" spans="1:24">
      <c r="A43" s="4" t="s">
        <v>64</v>
      </c>
      <c r="B43" s="4" t="s">
        <v>144</v>
      </c>
      <c r="C43" s="4">
        <v>12.2542221176284</v>
      </c>
      <c r="D43" s="4">
        <v>0.48040952907882201</v>
      </c>
      <c r="E43" s="4">
        <v>0.49889125736429901</v>
      </c>
      <c r="F43" s="4">
        <v>16</v>
      </c>
      <c r="G43" s="6">
        <v>-0.55841533153975198</v>
      </c>
      <c r="H43" s="4">
        <v>213.57177451172299</v>
      </c>
      <c r="I43" s="9">
        <v>47.233580534184298</v>
      </c>
      <c r="J43" s="4">
        <v>27.876877977379198</v>
      </c>
      <c r="K43" s="2">
        <v>1707</v>
      </c>
      <c r="L43" s="2">
        <v>3</v>
      </c>
      <c r="M43" s="2">
        <v>4</v>
      </c>
      <c r="N43" s="2">
        <f t="shared" si="0"/>
        <v>59</v>
      </c>
      <c r="O43" s="2">
        <f t="shared" si="1"/>
        <v>63</v>
      </c>
      <c r="P43" s="2">
        <f t="shared" si="2"/>
        <v>1707.1698630136987</v>
      </c>
      <c r="Q43" s="2">
        <f t="shared" si="3"/>
        <v>72</v>
      </c>
      <c r="R43" s="2">
        <f t="shared" si="4"/>
        <v>-22.302275307121349</v>
      </c>
    </row>
    <row r="44" spans="1:24">
      <c r="A44" s="4" t="s">
        <v>65</v>
      </c>
      <c r="B44" s="4" t="s">
        <v>144</v>
      </c>
      <c r="C44" s="4">
        <v>5.1159252164880904</v>
      </c>
      <c r="D44" s="4">
        <v>0.80405156060777006</v>
      </c>
      <c r="E44" s="4">
        <v>0.93034567629019504</v>
      </c>
      <c r="F44" s="4">
        <v>27</v>
      </c>
      <c r="G44" s="6">
        <v>-0.243918457456411</v>
      </c>
      <c r="H44" s="4">
        <v>238.69528267480999</v>
      </c>
      <c r="I44" s="9">
        <v>117.129453897741</v>
      </c>
      <c r="J44" s="4">
        <v>53.000386140466901</v>
      </c>
      <c r="K44" s="2">
        <v>1707</v>
      </c>
      <c r="L44" s="2">
        <v>3</v>
      </c>
      <c r="M44" s="2">
        <v>6</v>
      </c>
      <c r="N44" s="2">
        <f t="shared" si="0"/>
        <v>59</v>
      </c>
      <c r="O44" s="2">
        <f t="shared" si="1"/>
        <v>65</v>
      </c>
      <c r="P44" s="2">
        <f t="shared" si="2"/>
        <v>1707.1753424657534</v>
      </c>
      <c r="Q44" s="2">
        <f t="shared" si="3"/>
        <v>73.972602739726028</v>
      </c>
      <c r="R44" s="2">
        <f t="shared" si="4"/>
        <v>-22.538493431805453</v>
      </c>
    </row>
    <row r="45" spans="1:24">
      <c r="A45" s="4" t="s">
        <v>66</v>
      </c>
      <c r="B45" s="4" t="s">
        <v>144</v>
      </c>
      <c r="C45" s="4">
        <v>174.465624118242</v>
      </c>
      <c r="D45" s="4">
        <v>0.70538348558338404</v>
      </c>
      <c r="E45" s="4">
        <v>0.77968921920905798</v>
      </c>
      <c r="F45" s="4">
        <v>40</v>
      </c>
      <c r="G45" s="6">
        <v>-1.2728372962183101</v>
      </c>
      <c r="H45" s="4">
        <v>141.271594075965</v>
      </c>
      <c r="I45" s="9">
        <v>145.06959647412799</v>
      </c>
      <c r="J45" s="4">
        <v>-44.423302458378103</v>
      </c>
      <c r="K45" s="2">
        <v>1707</v>
      </c>
      <c r="L45" s="2">
        <v>2</v>
      </c>
      <c r="M45" s="2">
        <v>26</v>
      </c>
      <c r="N45" s="2">
        <f t="shared" si="0"/>
        <v>31</v>
      </c>
      <c r="O45" s="2">
        <f t="shared" si="1"/>
        <v>57</v>
      </c>
      <c r="P45" s="2">
        <f t="shared" si="2"/>
        <v>1707.1534246575343</v>
      </c>
      <c r="Q45" s="2">
        <f t="shared" si="3"/>
        <v>66.082191780821915</v>
      </c>
      <c r="R45" s="2">
        <f t="shared" si="4"/>
        <v>-21.436301322946075</v>
      </c>
      <c r="S45" s="2">
        <f>AVERAGE(P45,P47)</f>
        <v>1707.154794520548</v>
      </c>
      <c r="T45" s="2">
        <f>_xlfn.STDEV.S(G45,G47)</f>
        <v>1.4151435042801956</v>
      </c>
      <c r="X45" s="2">
        <f>AVERAGE(G45,G47)</f>
        <v>-2.2734948644469299</v>
      </c>
    </row>
    <row r="46" spans="1:24">
      <c r="A46" s="4" t="s">
        <v>67</v>
      </c>
      <c r="B46" s="4" t="s">
        <v>144</v>
      </c>
      <c r="C46" s="4">
        <v>169.761621970981</v>
      </c>
      <c r="D46" s="4">
        <v>0.69126399445264997</v>
      </c>
      <c r="E46" s="4">
        <v>0.76002757264049103</v>
      </c>
      <c r="F46" s="4">
        <v>22</v>
      </c>
      <c r="G46" s="6">
        <v>1.7352089356059599</v>
      </c>
      <c r="H46" s="4">
        <v>142.985335931566</v>
      </c>
      <c r="I46" s="9">
        <v>78.281831291848505</v>
      </c>
      <c r="J46" s="4">
        <v>-42.709560602777401</v>
      </c>
      <c r="K46" s="2">
        <v>1707</v>
      </c>
      <c r="L46" s="2">
        <v>2</v>
      </c>
      <c r="M46" s="2">
        <v>26</v>
      </c>
      <c r="N46" s="2">
        <f t="shared" si="0"/>
        <v>31</v>
      </c>
      <c r="O46" s="2">
        <f t="shared" si="1"/>
        <v>57</v>
      </c>
      <c r="P46" s="2">
        <f t="shared" si="2"/>
        <v>1707.1534246575343</v>
      </c>
      <c r="Q46" s="2">
        <f t="shared" si="3"/>
        <v>66.082191780821915</v>
      </c>
      <c r="R46" s="2">
        <f t="shared" si="4"/>
        <v>-21.436301322946075</v>
      </c>
      <c r="S46" s="2">
        <f>AVERAGE(P46,P48:P52,P55)</f>
        <v>1707.1616438356161</v>
      </c>
      <c r="T46" s="2">
        <f>_xlfn.STDEV.S(G46,G48:G52,G55)</f>
        <v>2.6793326555296986</v>
      </c>
      <c r="X46" s="2">
        <f>AVERAGE(G46,G48:G52,G55)</f>
        <v>-1.6048818186805183</v>
      </c>
    </row>
    <row r="47" spans="1:24">
      <c r="A47" s="4" t="s">
        <v>68</v>
      </c>
      <c r="B47" s="4" t="s">
        <v>144</v>
      </c>
      <c r="C47" s="4">
        <v>174.35236944585199</v>
      </c>
      <c r="D47" s="4">
        <v>0.51974567789248505</v>
      </c>
      <c r="E47" s="4">
        <v>0.54414027586262304</v>
      </c>
      <c r="F47" s="4">
        <v>23</v>
      </c>
      <c r="G47" s="6">
        <v>-3.27415243267555</v>
      </c>
      <c r="H47" s="4">
        <v>154.629763697843</v>
      </c>
      <c r="I47" s="9">
        <v>69.332619360450394</v>
      </c>
      <c r="J47" s="4">
        <v>-31.065132836500101</v>
      </c>
      <c r="K47" s="2">
        <v>1707</v>
      </c>
      <c r="L47" s="2">
        <v>2</v>
      </c>
      <c r="M47" s="2">
        <v>27</v>
      </c>
      <c r="N47" s="2">
        <f t="shared" si="0"/>
        <v>31</v>
      </c>
      <c r="O47" s="2">
        <f t="shared" si="1"/>
        <v>58</v>
      </c>
      <c r="P47" s="2">
        <f t="shared" si="2"/>
        <v>1707.1561643835616</v>
      </c>
      <c r="Q47" s="2">
        <f t="shared" si="3"/>
        <v>67.06849315068493</v>
      </c>
      <c r="R47" s="2">
        <f t="shared" si="4"/>
        <v>-21.596776696955082</v>
      </c>
    </row>
    <row r="48" spans="1:24">
      <c r="A48" s="4" t="s">
        <v>69</v>
      </c>
      <c r="B48" s="4" t="s">
        <v>144</v>
      </c>
      <c r="C48" s="4">
        <v>168.037736045261</v>
      </c>
      <c r="D48" s="4">
        <v>0.49660782463248099</v>
      </c>
      <c r="E48" s="4">
        <v>0.51738069843837198</v>
      </c>
      <c r="F48" s="4">
        <v>50</v>
      </c>
      <c r="G48" s="6">
        <v>-0.438748332764613</v>
      </c>
      <c r="H48" s="4">
        <v>156.75585256296901</v>
      </c>
      <c r="I48" s="9">
        <v>148.37409924885199</v>
      </c>
      <c r="J48" s="4">
        <v>-28.9390439713742</v>
      </c>
      <c r="K48" s="2">
        <v>1707</v>
      </c>
      <c r="L48" s="2">
        <v>2</v>
      </c>
      <c r="M48" s="2">
        <v>27</v>
      </c>
      <c r="N48" s="2">
        <f t="shared" si="0"/>
        <v>31</v>
      </c>
      <c r="O48" s="2">
        <f t="shared" si="1"/>
        <v>58</v>
      </c>
      <c r="P48" s="2">
        <f t="shared" si="2"/>
        <v>1707.1561643835616</v>
      </c>
      <c r="Q48" s="2">
        <f t="shared" si="3"/>
        <v>67.06849315068493</v>
      </c>
      <c r="R48" s="2">
        <f t="shared" si="4"/>
        <v>-21.596776696955082</v>
      </c>
    </row>
    <row r="49" spans="1:24">
      <c r="A49" s="4" t="s">
        <v>70</v>
      </c>
      <c r="B49" s="4" t="s">
        <v>144</v>
      </c>
      <c r="C49" s="4">
        <v>154.75822654785</v>
      </c>
      <c r="D49" s="4">
        <v>0.28907617105560102</v>
      </c>
      <c r="E49" s="4">
        <v>0.29191960907763098</v>
      </c>
      <c r="F49" s="4">
        <v>79</v>
      </c>
      <c r="G49" s="6">
        <v>7.1415204629054499E-2</v>
      </c>
      <c r="H49" s="4">
        <v>170.606319844609</v>
      </c>
      <c r="I49" s="9">
        <v>212.748920999794</v>
      </c>
      <c r="J49" s="4">
        <v>-15.088576689734399</v>
      </c>
      <c r="K49" s="2">
        <v>1707</v>
      </c>
      <c r="L49" s="2">
        <v>2</v>
      </c>
      <c r="M49" s="2">
        <v>28</v>
      </c>
      <c r="N49" s="2">
        <f t="shared" si="0"/>
        <v>31</v>
      </c>
      <c r="O49" s="2">
        <f t="shared" si="1"/>
        <v>59</v>
      </c>
      <c r="P49" s="2">
        <f t="shared" si="2"/>
        <v>1707.158904109589</v>
      </c>
      <c r="Q49" s="2">
        <f t="shared" si="3"/>
        <v>68.054794520547944</v>
      </c>
      <c r="R49" s="2">
        <f t="shared" si="4"/>
        <v>-21.75085247993216</v>
      </c>
    </row>
    <row r="50" spans="1:24">
      <c r="A50" s="4" t="s">
        <v>71</v>
      </c>
      <c r="B50" s="4" t="s">
        <v>144</v>
      </c>
      <c r="C50" s="4">
        <v>112.493497797638</v>
      </c>
      <c r="D50" s="4">
        <v>8.8023502624043098E-2</v>
      </c>
      <c r="E50" s="4">
        <v>8.7728914698468399E-2</v>
      </c>
      <c r="F50" s="4">
        <v>75</v>
      </c>
      <c r="G50" s="6">
        <v>-2.5812171255093501</v>
      </c>
      <c r="H50" s="4">
        <v>183.772020829794</v>
      </c>
      <c r="I50" s="9">
        <v>194.178584665128</v>
      </c>
      <c r="J50" s="4">
        <v>-1.9228757045489699</v>
      </c>
      <c r="K50" s="2">
        <v>1707</v>
      </c>
      <c r="L50" s="2">
        <v>3</v>
      </c>
      <c r="M50" s="2">
        <v>1</v>
      </c>
      <c r="N50" s="2">
        <f t="shared" si="0"/>
        <v>59</v>
      </c>
      <c r="O50" s="2">
        <f t="shared" si="1"/>
        <v>60</v>
      </c>
      <c r="P50" s="2">
        <f t="shared" si="2"/>
        <v>1707.1616438356164</v>
      </c>
      <c r="Q50" s="2">
        <f t="shared" si="3"/>
        <v>69.041095890410958</v>
      </c>
      <c r="R50" s="2">
        <f t="shared" si="4"/>
        <v>-21.898483015897597</v>
      </c>
    </row>
    <row r="51" spans="1:24">
      <c r="A51" s="4" t="s">
        <v>72</v>
      </c>
      <c r="B51" s="4" t="s">
        <v>144</v>
      </c>
      <c r="C51" s="4">
        <v>4.4192647541021897</v>
      </c>
      <c r="D51" s="4">
        <v>0.37815102901700998</v>
      </c>
      <c r="E51" s="4">
        <v>0.38604260364415499</v>
      </c>
      <c r="F51" s="4">
        <v>90</v>
      </c>
      <c r="G51" s="6">
        <v>-5.0361638307839502</v>
      </c>
      <c r="H51" s="4">
        <v>207.834255278592</v>
      </c>
      <c r="I51" s="9">
        <v>250.55764174259599</v>
      </c>
      <c r="J51" s="4">
        <v>22.139358744248401</v>
      </c>
      <c r="K51" s="2">
        <v>1707</v>
      </c>
      <c r="L51" s="2">
        <v>3</v>
      </c>
      <c r="M51" s="2">
        <v>3</v>
      </c>
      <c r="N51" s="2">
        <f t="shared" si="0"/>
        <v>59</v>
      </c>
      <c r="O51" s="2">
        <f t="shared" si="1"/>
        <v>62</v>
      </c>
      <c r="P51" s="2">
        <f t="shared" si="2"/>
        <v>1707.1671232876713</v>
      </c>
      <c r="Q51" s="2">
        <f t="shared" si="3"/>
        <v>71.013698630136986</v>
      </c>
      <c r="R51" s="2">
        <f t="shared" si="4"/>
        <v>-22.174235285166493</v>
      </c>
    </row>
    <row r="52" spans="1:24">
      <c r="A52" s="4" t="s">
        <v>73</v>
      </c>
      <c r="B52" s="4" t="s">
        <v>144</v>
      </c>
      <c r="C52" s="4">
        <v>9.4470056737171806</v>
      </c>
      <c r="D52" s="4">
        <v>0.62043607044833704</v>
      </c>
      <c r="E52" s="4">
        <v>0.66641818951649301</v>
      </c>
      <c r="F52" s="4">
        <v>73</v>
      </c>
      <c r="G52" s="6">
        <v>0.10042793405747</v>
      </c>
      <c r="H52" s="4">
        <v>223.269336818797</v>
      </c>
      <c r="I52" s="9">
        <v>239.52144262966399</v>
      </c>
      <c r="J52" s="4">
        <v>37.574440284453203</v>
      </c>
      <c r="K52" s="2">
        <v>1707</v>
      </c>
      <c r="L52" s="2">
        <v>3</v>
      </c>
      <c r="M52" s="2">
        <v>4</v>
      </c>
      <c r="N52" s="2">
        <f t="shared" si="0"/>
        <v>59</v>
      </c>
      <c r="O52" s="2">
        <f t="shared" si="1"/>
        <v>63</v>
      </c>
      <c r="P52" s="2">
        <f t="shared" si="2"/>
        <v>1707.1698630136987</v>
      </c>
      <c r="Q52" s="2">
        <f t="shared" si="3"/>
        <v>72</v>
      </c>
      <c r="R52" s="2">
        <f t="shared" si="4"/>
        <v>-22.302275307121349</v>
      </c>
    </row>
    <row r="53" spans="1:24">
      <c r="A53" s="4" t="s">
        <v>74</v>
      </c>
      <c r="B53" s="4" t="s">
        <v>144</v>
      </c>
      <c r="C53" s="4">
        <v>-20.568302525073399</v>
      </c>
      <c r="D53" s="4">
        <v>0.96265746898211002</v>
      </c>
      <c r="E53" s="4">
        <v>1.29218378068621</v>
      </c>
      <c r="F53" s="4">
        <v>6</v>
      </c>
      <c r="G53" s="6">
        <v>0.77904089806844601</v>
      </c>
      <c r="H53" s="4">
        <v>140.914785687294</v>
      </c>
      <c r="I53" s="9">
        <v>228.25613483922999</v>
      </c>
      <c r="J53" s="4">
        <v>73.801030523007597</v>
      </c>
      <c r="K53" s="2">
        <v>1707</v>
      </c>
      <c r="L53" s="2">
        <v>3</v>
      </c>
      <c r="M53" s="2">
        <v>7</v>
      </c>
      <c r="N53" s="2">
        <f t="shared" si="0"/>
        <v>59</v>
      </c>
      <c r="O53" s="2">
        <f t="shared" si="1"/>
        <v>66</v>
      </c>
      <c r="P53" s="2">
        <f t="shared" si="2"/>
        <v>1707.1780821917807</v>
      </c>
      <c r="Q53" s="2">
        <f t="shared" si="3"/>
        <v>74.958904109589042</v>
      </c>
      <c r="R53" s="2">
        <f t="shared" si="4"/>
        <v>-22.646601538006347</v>
      </c>
    </row>
    <row r="54" spans="1:24">
      <c r="A54" s="4" t="s">
        <v>75</v>
      </c>
      <c r="B54" s="4" t="s">
        <v>144</v>
      </c>
      <c r="C54" s="4">
        <v>101.20518423333699</v>
      </c>
      <c r="D54" s="4">
        <v>5.9458007692923399E-2</v>
      </c>
      <c r="E54" s="4">
        <v>5.9217058435301798E-2</v>
      </c>
      <c r="F54" s="4">
        <v>49</v>
      </c>
      <c r="G54" s="6">
        <v>-3.92121098872992</v>
      </c>
      <c r="H54" s="4">
        <v>132.33694446411101</v>
      </c>
      <c r="I54" s="9">
        <v>126.603642597046</v>
      </c>
      <c r="J54" s="4">
        <v>-0.66049197255676995</v>
      </c>
      <c r="K54" s="2">
        <v>1707</v>
      </c>
      <c r="L54" s="2">
        <v>3</v>
      </c>
      <c r="M54" s="2">
        <v>2</v>
      </c>
      <c r="N54" s="2">
        <f t="shared" si="0"/>
        <v>59</v>
      </c>
      <c r="O54" s="2">
        <f t="shared" si="1"/>
        <v>61</v>
      </c>
      <c r="P54" s="2">
        <f t="shared" si="2"/>
        <v>1707.1643835616439</v>
      </c>
      <c r="Q54" s="2">
        <f t="shared" si="3"/>
        <v>70.027397260273972</v>
      </c>
      <c r="R54" s="2">
        <f t="shared" si="4"/>
        <v>-22.039624558737447</v>
      </c>
    </row>
    <row r="55" spans="1:24">
      <c r="A55" s="4" t="s">
        <v>76</v>
      </c>
      <c r="B55" s="4" t="s">
        <v>144</v>
      </c>
      <c r="C55" s="4">
        <v>12.9076940474661</v>
      </c>
      <c r="D55" s="4">
        <v>0.162726622927925</v>
      </c>
      <c r="E55" s="4">
        <v>0.162698012830885</v>
      </c>
      <c r="F55" s="4">
        <v>78</v>
      </c>
      <c r="G55" s="6">
        <v>-5.0850955159981996</v>
      </c>
      <c r="H55" s="4">
        <v>142.117973488937</v>
      </c>
      <c r="I55" s="9">
        <v>203.87143674217199</v>
      </c>
      <c r="J55" s="4">
        <v>9.1205370522693592</v>
      </c>
      <c r="K55" s="2">
        <v>1707</v>
      </c>
      <c r="L55" s="2">
        <v>3</v>
      </c>
      <c r="M55" s="2">
        <v>2</v>
      </c>
      <c r="N55" s="2">
        <f t="shared" si="0"/>
        <v>59</v>
      </c>
      <c r="O55" s="2">
        <f t="shared" si="1"/>
        <v>61</v>
      </c>
      <c r="P55" s="2">
        <f t="shared" si="2"/>
        <v>1707.1643835616439</v>
      </c>
      <c r="Q55" s="2">
        <f t="shared" si="3"/>
        <v>70.027397260273972</v>
      </c>
      <c r="R55" s="2">
        <f t="shared" si="4"/>
        <v>-22.039624558737447</v>
      </c>
    </row>
    <row r="56" spans="1:24">
      <c r="A56" s="2" t="s">
        <v>14</v>
      </c>
      <c r="B56" s="2" t="s">
        <v>144</v>
      </c>
      <c r="C56" s="2">
        <v>-66.439690918592902</v>
      </c>
      <c r="D56" s="2">
        <v>0.232437672607122</v>
      </c>
      <c r="E56" s="2">
        <v>0.233504143213385</v>
      </c>
      <c r="F56" s="2">
        <v>84</v>
      </c>
      <c r="G56" s="6">
        <v>-5.5562003092933496</v>
      </c>
      <c r="H56" s="2">
        <v>353.00256710230298</v>
      </c>
      <c r="I56" s="9">
        <v>217.605811206802</v>
      </c>
      <c r="J56" s="2">
        <v>5.3319395590368703</v>
      </c>
      <c r="K56" s="2">
        <v>1708</v>
      </c>
      <c r="L56" s="2">
        <v>8</v>
      </c>
      <c r="M56" s="2">
        <v>12</v>
      </c>
      <c r="N56" s="2">
        <f t="shared" si="0"/>
        <v>212</v>
      </c>
      <c r="O56" s="2">
        <f t="shared" si="1"/>
        <v>224</v>
      </c>
      <c r="P56" s="2">
        <f t="shared" si="2"/>
        <v>1708.6109589041096</v>
      </c>
      <c r="Q56" s="2">
        <f t="shared" si="3"/>
        <v>230.79452054794518</v>
      </c>
      <c r="R56" s="2">
        <f t="shared" si="4"/>
        <v>18.171030770057087</v>
      </c>
      <c r="S56" s="2">
        <f>AVERAGE(P56:P61)</f>
        <v>1708.6173515981734</v>
      </c>
      <c r="T56" s="2">
        <f>_xlfn.STDEV.S(G56:G61)</f>
        <v>2.2245352856947491</v>
      </c>
      <c r="X56" s="2">
        <f>AVERAGE(G56:G61)</f>
        <v>-5.5468709628835917</v>
      </c>
    </row>
    <row r="57" spans="1:24">
      <c r="A57" s="2" t="s">
        <v>83</v>
      </c>
      <c r="B57" s="2" t="s">
        <v>144</v>
      </c>
      <c r="C57" s="2">
        <v>-30.041698244470499</v>
      </c>
      <c r="D57" s="2">
        <v>0.33339469839094099</v>
      </c>
      <c r="E57" s="2">
        <v>0.33835418751358798</v>
      </c>
      <c r="F57" s="2">
        <v>74</v>
      </c>
      <c r="G57" s="6">
        <v>-3.0911360941139301</v>
      </c>
      <c r="H57" s="2">
        <v>351.17749309855401</v>
      </c>
      <c r="I57" s="9">
        <v>197.70747746909501</v>
      </c>
      <c r="J57" s="2">
        <v>16.724017828633801</v>
      </c>
      <c r="K57" s="2">
        <v>1708</v>
      </c>
      <c r="L57" s="2">
        <v>8</v>
      </c>
      <c r="M57" s="2">
        <v>12</v>
      </c>
      <c r="N57" s="2">
        <f t="shared" si="0"/>
        <v>212</v>
      </c>
      <c r="O57" s="2">
        <f t="shared" si="1"/>
        <v>224</v>
      </c>
      <c r="P57" s="2">
        <f t="shared" si="2"/>
        <v>1708.6109589041096</v>
      </c>
      <c r="Q57" s="2">
        <f t="shared" si="3"/>
        <v>230.79452054794518</v>
      </c>
      <c r="R57" s="2">
        <f t="shared" si="4"/>
        <v>18.171030770057087</v>
      </c>
    </row>
    <row r="58" spans="1:24">
      <c r="A58" s="2" t="s">
        <v>15</v>
      </c>
      <c r="B58" s="2" t="s">
        <v>144</v>
      </c>
      <c r="C58" s="2">
        <v>-19.209280405251601</v>
      </c>
      <c r="D58" s="2">
        <v>0.51608025092234799</v>
      </c>
      <c r="E58" s="2">
        <v>0.53987240850988505</v>
      </c>
      <c r="F58" s="2">
        <v>70</v>
      </c>
      <c r="G58" s="6">
        <v>-3.7998440065247601</v>
      </c>
      <c r="H58" s="2">
        <v>350.346134079455</v>
      </c>
      <c r="I58" s="9">
        <v>205.668256684109</v>
      </c>
      <c r="J58" s="2">
        <v>29.109259781072101</v>
      </c>
      <c r="K58" s="2">
        <v>1708</v>
      </c>
      <c r="L58" s="2">
        <v>8</v>
      </c>
      <c r="M58" s="2">
        <v>14</v>
      </c>
      <c r="N58" s="2">
        <f t="shared" si="0"/>
        <v>212</v>
      </c>
      <c r="O58" s="2">
        <f t="shared" si="1"/>
        <v>226</v>
      </c>
      <c r="P58" s="2">
        <f t="shared" si="2"/>
        <v>1708.6164383561643</v>
      </c>
      <c r="Q58" s="2">
        <f t="shared" si="3"/>
        <v>232.76712328767121</v>
      </c>
      <c r="R58" s="2">
        <f t="shared" si="4"/>
        <v>18.67048815570233</v>
      </c>
    </row>
    <row r="59" spans="1:24">
      <c r="A59" s="2" t="s">
        <v>16</v>
      </c>
      <c r="B59" s="2" t="s">
        <v>144</v>
      </c>
      <c r="C59" s="2">
        <v>-12.9227433870571</v>
      </c>
      <c r="D59" s="2">
        <v>0.72915179452774304</v>
      </c>
      <c r="E59" s="2">
        <v>0.81369655972968502</v>
      </c>
      <c r="F59" s="2">
        <v>67</v>
      </c>
      <c r="G59" s="6">
        <v>-4.5597199175327798</v>
      </c>
      <c r="H59" s="2">
        <v>353.31039748104803</v>
      </c>
      <c r="I59" s="9">
        <v>245.85351194967399</v>
      </c>
      <c r="J59" s="2">
        <v>45.289572221906099</v>
      </c>
      <c r="K59" s="2">
        <v>1708</v>
      </c>
      <c r="L59" s="2">
        <v>8</v>
      </c>
      <c r="M59" s="2">
        <v>15</v>
      </c>
      <c r="N59" s="2">
        <f t="shared" si="0"/>
        <v>212</v>
      </c>
      <c r="O59" s="2">
        <f t="shared" si="1"/>
        <v>227</v>
      </c>
      <c r="P59" s="2">
        <f t="shared" si="2"/>
        <v>1708.6191780821919</v>
      </c>
      <c r="Q59" s="2">
        <f t="shared" si="3"/>
        <v>233.75342465753423</v>
      </c>
      <c r="R59" s="2">
        <f t="shared" si="4"/>
        <v>18.91195474122615</v>
      </c>
    </row>
    <row r="60" spans="1:24">
      <c r="A60" s="2" t="s">
        <v>17</v>
      </c>
      <c r="B60" s="2" t="s">
        <v>144</v>
      </c>
      <c r="C60" s="2">
        <v>-13.2385288753123</v>
      </c>
      <c r="D60" s="2">
        <v>0.84659766906402001</v>
      </c>
      <c r="E60" s="2">
        <v>1.0056294654676201</v>
      </c>
      <c r="F60" s="2">
        <v>44</v>
      </c>
      <c r="G60" s="6">
        <v>-7.3414642246692203</v>
      </c>
      <c r="H60" s="2">
        <v>350.78627036135902</v>
      </c>
      <c r="I60" s="9">
        <v>207.05676893037099</v>
      </c>
      <c r="J60" s="2">
        <v>55.980941881225199</v>
      </c>
      <c r="K60" s="2">
        <v>1708</v>
      </c>
      <c r="L60" s="2">
        <v>8</v>
      </c>
      <c r="M60" s="2">
        <v>16</v>
      </c>
      <c r="N60" s="2">
        <f t="shared" si="0"/>
        <v>212</v>
      </c>
      <c r="O60" s="2">
        <f t="shared" si="1"/>
        <v>228</v>
      </c>
      <c r="P60" s="2">
        <f t="shared" si="2"/>
        <v>1708.6219178082192</v>
      </c>
      <c r="Q60" s="2">
        <f t="shared" si="3"/>
        <v>234.73972602739724</v>
      </c>
      <c r="R60" s="2">
        <f t="shared" si="4"/>
        <v>19.147817306406722</v>
      </c>
    </row>
    <row r="61" spans="1:24">
      <c r="A61" s="2" t="s">
        <v>18</v>
      </c>
      <c r="B61" s="2" t="s">
        <v>144</v>
      </c>
      <c r="C61" s="2">
        <v>-12.784765344122</v>
      </c>
      <c r="D61" s="2">
        <v>0.92250011249498098</v>
      </c>
      <c r="E61" s="2">
        <v>1.17022541159348</v>
      </c>
      <c r="F61" s="2">
        <v>41</v>
      </c>
      <c r="G61" s="6">
        <v>-8.9328612251675104</v>
      </c>
      <c r="H61" s="2">
        <v>346.96272021125901</v>
      </c>
      <c r="I61" s="9">
        <v>264.98648058045802</v>
      </c>
      <c r="J61" s="2">
        <v>65.372336218913503</v>
      </c>
      <c r="K61" s="2">
        <v>1708</v>
      </c>
      <c r="L61" s="2">
        <v>8</v>
      </c>
      <c r="M61" s="2">
        <v>17</v>
      </c>
      <c r="N61" s="2">
        <f t="shared" si="0"/>
        <v>212</v>
      </c>
      <c r="O61" s="2">
        <f t="shared" si="1"/>
        <v>229</v>
      </c>
      <c r="P61" s="2">
        <f t="shared" si="2"/>
        <v>1708.6246575342466</v>
      </c>
      <c r="Q61" s="2">
        <f t="shared" si="3"/>
        <v>235.72602739726025</v>
      </c>
      <c r="R61" s="2">
        <f t="shared" si="4"/>
        <v>19.378005960075672</v>
      </c>
    </row>
    <row r="62" spans="1:24">
      <c r="A62" s="2" t="s">
        <v>19</v>
      </c>
      <c r="B62" s="2" t="s">
        <v>144</v>
      </c>
      <c r="C62" s="2">
        <v>-97.657938573043396</v>
      </c>
      <c r="D62" s="2">
        <v>0.249385581144522</v>
      </c>
      <c r="E62" s="2">
        <v>0.25088794654472701</v>
      </c>
      <c r="F62" s="2">
        <v>77</v>
      </c>
      <c r="G62" s="6">
        <v>-7.5289573891236001</v>
      </c>
      <c r="H62" s="2">
        <v>345.758251911218</v>
      </c>
      <c r="I62" s="9">
        <v>201.55364778214999</v>
      </c>
      <c r="J62" s="2">
        <v>-1.91237563204834</v>
      </c>
      <c r="K62" s="2">
        <v>1708</v>
      </c>
      <c r="L62" s="2">
        <v>8</v>
      </c>
      <c r="M62" s="2">
        <v>12</v>
      </c>
      <c r="N62" s="2">
        <f t="shared" si="0"/>
        <v>212</v>
      </c>
      <c r="O62" s="2">
        <f t="shared" si="1"/>
        <v>224</v>
      </c>
      <c r="P62" s="2">
        <f t="shared" si="2"/>
        <v>1708.6109589041096</v>
      </c>
      <c r="Q62" s="2">
        <f t="shared" si="3"/>
        <v>230.79452054794518</v>
      </c>
      <c r="R62" s="2">
        <f t="shared" si="4"/>
        <v>18.171030770057087</v>
      </c>
      <c r="S62" s="2">
        <f>AVERAGE(P62:P65)</f>
        <v>1708.6150684931506</v>
      </c>
      <c r="T62" s="2">
        <f>_xlfn.STDEV.S(G62:G65)</f>
        <v>1.0333455819185713</v>
      </c>
      <c r="X62" s="2">
        <f>AVERAGE(G62:G65)</f>
        <v>-6.081018095350367</v>
      </c>
    </row>
    <row r="63" spans="1:24">
      <c r="A63" s="2" t="s">
        <v>20</v>
      </c>
      <c r="B63" s="2" t="s">
        <v>144</v>
      </c>
      <c r="C63" s="2">
        <v>-47.670221625120298</v>
      </c>
      <c r="D63" s="2">
        <v>0.279329190930587</v>
      </c>
      <c r="E63" s="2">
        <v>0.28179861395002898</v>
      </c>
      <c r="F63" s="2">
        <v>60</v>
      </c>
      <c r="G63" s="6">
        <v>-5.2224842045974196</v>
      </c>
      <c r="H63" s="2">
        <v>345.29197597982699</v>
      </c>
      <c r="I63" s="9">
        <v>158.38498160824901</v>
      </c>
      <c r="J63" s="2">
        <v>10.838500709907001</v>
      </c>
      <c r="K63" s="2">
        <v>1708</v>
      </c>
      <c r="L63" s="2">
        <v>8</v>
      </c>
      <c r="M63" s="2">
        <v>13</v>
      </c>
      <c r="N63" s="2">
        <f t="shared" si="0"/>
        <v>212</v>
      </c>
      <c r="O63" s="2">
        <f t="shared" si="1"/>
        <v>225</v>
      </c>
      <c r="P63" s="2">
        <f t="shared" si="2"/>
        <v>1708.6136986301369</v>
      </c>
      <c r="Q63" s="2">
        <f t="shared" si="3"/>
        <v>231.7808219178082</v>
      </c>
      <c r="R63" s="2">
        <f t="shared" si="4"/>
        <v>18.423489101595841</v>
      </c>
    </row>
    <row r="64" spans="1:24">
      <c r="A64" s="2" t="s">
        <v>21</v>
      </c>
      <c r="B64" s="2" t="s">
        <v>144</v>
      </c>
      <c r="C64" s="2">
        <v>-27.0708329242186</v>
      </c>
      <c r="D64" s="2">
        <v>0.44769705479343003</v>
      </c>
      <c r="E64" s="2">
        <v>0.46210973849376702</v>
      </c>
      <c r="F64" s="2">
        <v>58</v>
      </c>
      <c r="G64" s="6">
        <v>-5.4731850133010704</v>
      </c>
      <c r="H64" s="2">
        <v>344.74079630370801</v>
      </c>
      <c r="I64" s="9">
        <v>164.299222580264</v>
      </c>
      <c r="J64" s="2">
        <v>23.503922005324899</v>
      </c>
      <c r="K64" s="2">
        <v>1708</v>
      </c>
      <c r="L64" s="2">
        <v>8</v>
      </c>
      <c r="M64" s="2">
        <v>14</v>
      </c>
      <c r="N64" s="2">
        <f t="shared" si="0"/>
        <v>212</v>
      </c>
      <c r="O64" s="2">
        <f t="shared" si="1"/>
        <v>226</v>
      </c>
      <c r="P64" s="2">
        <f t="shared" si="2"/>
        <v>1708.6164383561643</v>
      </c>
      <c r="Q64" s="2">
        <f t="shared" si="3"/>
        <v>232.76712328767121</v>
      </c>
      <c r="R64" s="2">
        <f t="shared" si="4"/>
        <v>18.67048815570233</v>
      </c>
    </row>
    <row r="65" spans="1:28">
      <c r="A65" s="2" t="s">
        <v>22</v>
      </c>
      <c r="B65" s="2" t="s">
        <v>144</v>
      </c>
      <c r="C65" s="2">
        <v>-18.022756026962899</v>
      </c>
      <c r="D65" s="2">
        <v>0.64540580419853</v>
      </c>
      <c r="E65" s="2">
        <v>0.69855808736781999</v>
      </c>
      <c r="F65" s="2">
        <v>31</v>
      </c>
      <c r="G65" s="6">
        <v>-6.0994457743793804</v>
      </c>
      <c r="H65" s="2">
        <v>345.975704243584</v>
      </c>
      <c r="I65" s="9">
        <v>102.647644511392</v>
      </c>
      <c r="J65" s="2">
        <v>37.954878984441898</v>
      </c>
      <c r="K65" s="2">
        <v>1708</v>
      </c>
      <c r="L65" s="2">
        <v>8</v>
      </c>
      <c r="M65" s="2">
        <v>15</v>
      </c>
      <c r="N65" s="2">
        <f t="shared" si="0"/>
        <v>212</v>
      </c>
      <c r="O65" s="2">
        <f t="shared" si="1"/>
        <v>227</v>
      </c>
      <c r="P65" s="2">
        <f t="shared" si="2"/>
        <v>1708.6191780821919</v>
      </c>
      <c r="Q65" s="2">
        <f t="shared" si="3"/>
        <v>233.75342465753423</v>
      </c>
      <c r="R65" s="2">
        <f t="shared" si="4"/>
        <v>18.91195474122615</v>
      </c>
    </row>
    <row r="66" spans="1:28">
      <c r="A66" s="2" t="s">
        <v>23</v>
      </c>
      <c r="B66" s="2" t="s">
        <v>144</v>
      </c>
      <c r="C66" s="2">
        <v>-163.57554527369001</v>
      </c>
      <c r="D66" s="2">
        <v>0.79080078058041003</v>
      </c>
      <c r="E66" s="2">
        <v>0.90844484893232003</v>
      </c>
      <c r="F66" s="2">
        <v>75</v>
      </c>
      <c r="G66" s="6">
        <v>-8.2545796611557698</v>
      </c>
      <c r="H66" s="2">
        <v>353.97049270814</v>
      </c>
      <c r="I66" s="9">
        <v>309.236795266569</v>
      </c>
      <c r="J66" s="2">
        <v>310.15627185044099</v>
      </c>
      <c r="K66" s="2">
        <v>1708</v>
      </c>
      <c r="L66" s="2">
        <v>9</v>
      </c>
      <c r="M66" s="2">
        <v>4</v>
      </c>
      <c r="N66" s="2">
        <f t="shared" si="0"/>
        <v>243</v>
      </c>
      <c r="O66" s="2">
        <f t="shared" si="1"/>
        <v>247</v>
      </c>
      <c r="P66" s="2">
        <f t="shared" si="2"/>
        <v>1708.6739726027397</v>
      </c>
      <c r="Q66" s="2">
        <f t="shared" si="3"/>
        <v>253.47945205479451</v>
      </c>
      <c r="R66" s="2">
        <f t="shared" si="4"/>
        <v>22.481932808352092</v>
      </c>
      <c r="S66" s="2">
        <f>AVERAGE(P66:P67)</f>
        <v>1708.6753424657534</v>
      </c>
      <c r="T66" s="2">
        <f>_xlfn.STDEV.S(G66:G67)</f>
        <v>1.2519886282154582</v>
      </c>
      <c r="X66" s="2">
        <f>AVERAGE(G66:G67)</f>
        <v>-7.3692900121761751</v>
      </c>
    </row>
    <row r="67" spans="1:28">
      <c r="A67" s="2" t="s">
        <v>24</v>
      </c>
      <c r="B67" s="2" t="s">
        <v>144</v>
      </c>
      <c r="C67" s="2">
        <v>-161.36948497651099</v>
      </c>
      <c r="D67" s="2">
        <v>0.65891839939781605</v>
      </c>
      <c r="E67" s="2">
        <v>0.716320886390995</v>
      </c>
      <c r="F67" s="2">
        <v>62</v>
      </c>
      <c r="G67" s="6">
        <v>-6.4840003631965804</v>
      </c>
      <c r="H67" s="2">
        <v>351.83820475894402</v>
      </c>
      <c r="I67" s="9">
        <v>208.437407719193</v>
      </c>
      <c r="J67" s="2">
        <v>321.22878395021502</v>
      </c>
      <c r="K67" s="2">
        <v>1708</v>
      </c>
      <c r="L67" s="2">
        <v>9</v>
      </c>
      <c r="M67" s="2">
        <v>5</v>
      </c>
      <c r="N67" s="2">
        <f t="shared" si="0"/>
        <v>243</v>
      </c>
      <c r="O67" s="2">
        <f t="shared" si="1"/>
        <v>248</v>
      </c>
      <c r="P67" s="2">
        <f t="shared" si="2"/>
        <v>1708.6767123287671</v>
      </c>
      <c r="Q67" s="2">
        <f t="shared" si="3"/>
        <v>254.46575342465752</v>
      </c>
      <c r="R67" s="2">
        <f t="shared" si="4"/>
        <v>22.593384363829284</v>
      </c>
    </row>
    <row r="68" spans="1:28">
      <c r="A68" s="4" t="s">
        <v>25</v>
      </c>
      <c r="B68" s="4" t="s">
        <v>144</v>
      </c>
      <c r="C68" s="4">
        <v>-2.9326074051668001</v>
      </c>
      <c r="D68" s="4">
        <v>0.16744879344005101</v>
      </c>
      <c r="E68" s="4">
        <v>0.16746396009356501</v>
      </c>
      <c r="F68" s="4">
        <v>59</v>
      </c>
      <c r="G68" s="6">
        <v>1.5261463259422501</v>
      </c>
      <c r="H68" s="4">
        <v>157.26020479452001</v>
      </c>
      <c r="I68" s="9">
        <v>155.97293851502801</v>
      </c>
      <c r="J68" s="4">
        <v>9.58572637765457</v>
      </c>
      <c r="K68" s="2">
        <v>1708</v>
      </c>
      <c r="L68" s="2">
        <v>11</v>
      </c>
      <c r="M68" s="2">
        <v>17</v>
      </c>
      <c r="N68" s="2">
        <f t="shared" ref="N68:N80" si="10">IF(L68=1,0,IF(L68=2,31,IF(L68=3,59,IF(L68=4,90,IF(L68=5,120,IF(L68=6,151,IF(L68=7,181,IF(L68=8,212,IF(L68=9,243,IF(L68=10,273,IF(L68=11,304,IF(L68=12,334))))))))))))</f>
        <v>304</v>
      </c>
      <c r="O68" s="2">
        <f t="shared" ref="O68:O80" si="11">M68+N68</f>
        <v>321</v>
      </c>
      <c r="P68" s="2">
        <f t="shared" ref="P68:P80" si="12">K68+(O68-1)/365</f>
        <v>1708.8767123287671</v>
      </c>
      <c r="Q68" s="2">
        <f t="shared" ref="Q68:Q80" si="13">360/365*(O68+10)</f>
        <v>326.46575342465752</v>
      </c>
      <c r="R68" s="2">
        <f t="shared" ref="R68:R99" si="14">-23.45*SIN(Q68*PI()/180)</f>
        <v>12.954608093780696</v>
      </c>
      <c r="S68" s="2">
        <f>AVERAGE(P68:P69)</f>
        <v>1708.8780821917808</v>
      </c>
      <c r="T68" s="2">
        <f>_xlfn.STDEV.S(G68:G69)</f>
        <v>2.9126117455167869E-2</v>
      </c>
      <c r="W68" s="11"/>
      <c r="X68" s="9">
        <f>AVERAGE(G68:G69)</f>
        <v>1.5055510507800651</v>
      </c>
    </row>
    <row r="69" spans="1:28">
      <c r="A69" s="4" t="s">
        <v>26</v>
      </c>
      <c r="B69" s="4" t="s">
        <v>144</v>
      </c>
      <c r="C69" s="4">
        <v>-0.75009394850717803</v>
      </c>
      <c r="D69" s="4">
        <v>0.45311232707110699</v>
      </c>
      <c r="E69" s="4">
        <v>0.468149940675396</v>
      </c>
      <c r="F69" s="4">
        <v>48</v>
      </c>
      <c r="G69" s="6">
        <v>1.4849557756178799</v>
      </c>
      <c r="H69" s="4">
        <v>174.50474375419299</v>
      </c>
      <c r="I69" s="9">
        <v>140.20331163709099</v>
      </c>
      <c r="J69" s="4">
        <v>26.830265337326601</v>
      </c>
      <c r="K69" s="2">
        <v>1708</v>
      </c>
      <c r="L69" s="2">
        <v>11</v>
      </c>
      <c r="M69" s="2">
        <v>18</v>
      </c>
      <c r="N69" s="2">
        <f t="shared" si="10"/>
        <v>304</v>
      </c>
      <c r="O69" s="2">
        <f t="shared" si="11"/>
        <v>322</v>
      </c>
      <c r="P69" s="2">
        <f t="shared" si="12"/>
        <v>1708.8794520547945</v>
      </c>
      <c r="Q69" s="2">
        <f t="shared" si="13"/>
        <v>327.45205479452051</v>
      </c>
      <c r="R69" s="2">
        <f t="shared" si="14"/>
        <v>12.616221272573149</v>
      </c>
    </row>
    <row r="70" spans="1:28">
      <c r="A70" s="4" t="s">
        <v>27</v>
      </c>
      <c r="B70" s="4" t="s">
        <v>144</v>
      </c>
      <c r="C70" s="4">
        <v>-44.936746207472503</v>
      </c>
      <c r="D70" s="4">
        <v>0.33877754036873498</v>
      </c>
      <c r="E70" s="4">
        <v>0.34404450141138598</v>
      </c>
      <c r="F70" s="4">
        <v>30</v>
      </c>
      <c r="G70" s="6">
        <v>-17.522001213879101</v>
      </c>
      <c r="H70" s="4">
        <v>223.69212397508599</v>
      </c>
      <c r="I70" s="9">
        <v>81.946088690794397</v>
      </c>
      <c r="J70" s="4">
        <v>14.729281438999701</v>
      </c>
      <c r="K70" s="2">
        <v>1709</v>
      </c>
      <c r="L70" s="2">
        <v>1</v>
      </c>
      <c r="M70" s="2">
        <v>6</v>
      </c>
      <c r="N70" s="2">
        <f t="shared" si="10"/>
        <v>0</v>
      </c>
      <c r="O70" s="2">
        <f t="shared" si="11"/>
        <v>6</v>
      </c>
      <c r="P70" s="2">
        <f t="shared" si="12"/>
        <v>1709.013698630137</v>
      </c>
      <c r="Q70" s="2">
        <f t="shared" si="13"/>
        <v>15.780821917808218</v>
      </c>
      <c r="R70" s="2">
        <f t="shared" si="14"/>
        <v>-6.3774187941747744</v>
      </c>
      <c r="S70" s="2">
        <v>1709.013698630137</v>
      </c>
      <c r="X70" s="2">
        <v>-17.522001213879101</v>
      </c>
    </row>
    <row r="71" spans="1:28">
      <c r="A71" s="4" t="s">
        <v>28</v>
      </c>
      <c r="B71" s="4" t="s">
        <v>144</v>
      </c>
      <c r="C71" s="4">
        <v>-37.282138208706499</v>
      </c>
      <c r="D71" s="4">
        <v>0.45279189338732201</v>
      </c>
      <c r="E71" s="4">
        <v>0.46779201029655698</v>
      </c>
      <c r="F71" s="4">
        <v>48</v>
      </c>
      <c r="G71" s="6">
        <v>-19.300555600878798</v>
      </c>
      <c r="H71" s="4">
        <v>231.58236843035399</v>
      </c>
      <c r="I71" s="9">
        <v>138.286944862014</v>
      </c>
      <c r="J71" s="4">
        <v>22.619525894267401</v>
      </c>
      <c r="K71" s="2">
        <v>1709</v>
      </c>
      <c r="L71" s="2">
        <v>1</v>
      </c>
      <c r="M71" s="2">
        <v>6</v>
      </c>
      <c r="N71" s="2">
        <f t="shared" si="10"/>
        <v>0</v>
      </c>
      <c r="O71" s="2">
        <f t="shared" si="11"/>
        <v>6</v>
      </c>
      <c r="P71" s="2">
        <f t="shared" si="12"/>
        <v>1709.013698630137</v>
      </c>
      <c r="Q71" s="2">
        <f t="shared" si="13"/>
        <v>15.780821917808218</v>
      </c>
      <c r="R71" s="2">
        <f t="shared" si="14"/>
        <v>-6.3774187941747744</v>
      </c>
      <c r="S71" s="2">
        <v>1709.013698630137</v>
      </c>
      <c r="X71" s="2">
        <v>-19.300555600878798</v>
      </c>
    </row>
    <row r="72" spans="1:28">
      <c r="A72" s="4" t="s">
        <v>77</v>
      </c>
      <c r="B72" s="4" t="s">
        <v>144</v>
      </c>
      <c r="C72" s="4">
        <v>10.5695736599918</v>
      </c>
      <c r="D72" s="4">
        <v>0.25908869337502799</v>
      </c>
      <c r="E72" s="4">
        <v>0.26087571977730001</v>
      </c>
      <c r="F72" s="4">
        <v>48</v>
      </c>
      <c r="G72" s="6">
        <v>9.5992316400418591</v>
      </c>
      <c r="H72" s="4">
        <v>66.447803387626195</v>
      </c>
      <c r="I72" s="9">
        <v>125.744544737044</v>
      </c>
      <c r="J72" s="4">
        <v>14.901081170157999</v>
      </c>
      <c r="K72" s="2">
        <v>1709</v>
      </c>
      <c r="L72" s="2">
        <v>8</v>
      </c>
      <c r="M72" s="2">
        <v>24</v>
      </c>
      <c r="N72" s="2">
        <f t="shared" si="10"/>
        <v>212</v>
      </c>
      <c r="O72" s="2">
        <f t="shared" si="11"/>
        <v>236</v>
      </c>
      <c r="P72" s="2">
        <f t="shared" si="12"/>
        <v>1709.6438356164383</v>
      </c>
      <c r="Q72" s="2">
        <f t="shared" si="13"/>
        <v>242.63013698630135</v>
      </c>
      <c r="R72" s="2">
        <f t="shared" si="14"/>
        <v>20.82494421566161</v>
      </c>
      <c r="S72" s="2">
        <f>AVERAGE(P72,P74)</f>
        <v>1709.645205479452</v>
      </c>
      <c r="T72" s="2">
        <f>_xlfn.STDEV.S(G72,G74)</f>
        <v>8.5692196129143514E-2</v>
      </c>
      <c r="W72" s="11"/>
      <c r="X72" s="9">
        <f>AVERAGE(G72,G74)</f>
        <v>9.659825173019545</v>
      </c>
    </row>
    <row r="73" spans="1:28">
      <c r="A73" s="4" t="s">
        <v>78</v>
      </c>
      <c r="B73" s="4" t="s">
        <v>144</v>
      </c>
      <c r="C73" s="4">
        <v>10.837131638866</v>
      </c>
      <c r="D73" s="4">
        <v>0.34953625739960098</v>
      </c>
      <c r="E73" s="4">
        <v>0.35545334585192101</v>
      </c>
      <c r="F73" s="4">
        <v>54</v>
      </c>
      <c r="G73" s="6">
        <v>10.4385866036982</v>
      </c>
      <c r="H73" s="4">
        <v>71.884930320461294</v>
      </c>
      <c r="I73" s="9">
        <v>145.78963432543799</v>
      </c>
      <c r="J73" s="4">
        <v>20.3382081029931</v>
      </c>
      <c r="K73" s="2">
        <v>1709</v>
      </c>
      <c r="L73" s="2">
        <v>8</v>
      </c>
      <c r="M73" s="2">
        <v>24</v>
      </c>
      <c r="N73" s="2">
        <f t="shared" si="10"/>
        <v>212</v>
      </c>
      <c r="O73" s="2">
        <f t="shared" si="11"/>
        <v>236</v>
      </c>
      <c r="P73" s="2">
        <f t="shared" si="12"/>
        <v>1709.6438356164383</v>
      </c>
      <c r="Q73" s="2">
        <f t="shared" si="13"/>
        <v>242.63013698630135</v>
      </c>
      <c r="R73" s="2">
        <f t="shared" si="14"/>
        <v>20.82494421566161</v>
      </c>
      <c r="S73" s="2">
        <f>AVERAGE(P73,P75)</f>
        <v>1709.645205479452</v>
      </c>
      <c r="T73" s="2">
        <f>_xlfn.STDEV.S(G73,G75)</f>
        <v>0.14597458771452382</v>
      </c>
      <c r="W73" s="11"/>
      <c r="X73" s="9">
        <f>AVERAGE(G73,G75)</f>
        <v>10.541806224552051</v>
      </c>
    </row>
    <row r="74" spans="1:28">
      <c r="A74" s="4" t="s">
        <v>79</v>
      </c>
      <c r="B74" s="4" t="s">
        <v>144</v>
      </c>
      <c r="C74" s="4">
        <v>7.0987114926009296</v>
      </c>
      <c r="D74" s="4">
        <v>0.50471033269935395</v>
      </c>
      <c r="E74" s="4">
        <v>0.52670323712172795</v>
      </c>
      <c r="F74" s="4">
        <v>55</v>
      </c>
      <c r="G74" s="6">
        <v>9.7204187059972291</v>
      </c>
      <c r="H74" s="4">
        <v>81.951040893429607</v>
      </c>
      <c r="I74" s="9">
        <v>161.03202176555999</v>
      </c>
      <c r="J74" s="4">
        <v>30.404318675961399</v>
      </c>
      <c r="K74" s="2">
        <v>1709</v>
      </c>
      <c r="L74" s="2">
        <v>8</v>
      </c>
      <c r="M74" s="2">
        <v>25</v>
      </c>
      <c r="N74" s="2">
        <f t="shared" si="10"/>
        <v>212</v>
      </c>
      <c r="O74" s="2">
        <f t="shared" si="11"/>
        <v>237</v>
      </c>
      <c r="P74" s="2">
        <f t="shared" si="12"/>
        <v>1709.6465753424657</v>
      </c>
      <c r="Q74" s="2">
        <f t="shared" si="13"/>
        <v>243.61643835616437</v>
      </c>
      <c r="R74" s="2">
        <f t="shared" si="14"/>
        <v>21.007431367733613</v>
      </c>
    </row>
    <row r="75" spans="1:28">
      <c r="A75" s="4" t="s">
        <v>80</v>
      </c>
      <c r="B75" s="4" t="s">
        <v>144</v>
      </c>
      <c r="C75" s="4">
        <v>8.3387690703395396</v>
      </c>
      <c r="D75" s="4">
        <v>0.58658823416901995</v>
      </c>
      <c r="E75" s="4">
        <v>0.62411644848296599</v>
      </c>
      <c r="F75" s="4">
        <v>52</v>
      </c>
      <c r="G75" s="6">
        <v>10.6450258454059</v>
      </c>
      <c r="H75" s="4">
        <v>87.585113297847599</v>
      </c>
      <c r="I75" s="9">
        <v>162.190207456341</v>
      </c>
      <c r="J75" s="4">
        <v>36.038391080379398</v>
      </c>
      <c r="K75" s="2">
        <v>1709</v>
      </c>
      <c r="L75" s="2">
        <v>8</v>
      </c>
      <c r="M75" s="2">
        <v>25</v>
      </c>
      <c r="N75" s="2">
        <f t="shared" si="10"/>
        <v>212</v>
      </c>
      <c r="O75" s="2">
        <f t="shared" si="11"/>
        <v>237</v>
      </c>
      <c r="P75" s="2">
        <f t="shared" si="12"/>
        <v>1709.6465753424657</v>
      </c>
      <c r="Q75" s="2">
        <f t="shared" si="13"/>
        <v>243.61643835616437</v>
      </c>
      <c r="R75" s="2">
        <f t="shared" si="14"/>
        <v>21.007431367733613</v>
      </c>
    </row>
    <row r="76" spans="1:28">
      <c r="A76" s="12" t="s">
        <v>84</v>
      </c>
      <c r="B76" s="12" t="s">
        <v>143</v>
      </c>
      <c r="C76" s="12">
        <v>-29.583414324015902</v>
      </c>
      <c r="D76" s="12">
        <v>0.22986207632170799</v>
      </c>
      <c r="E76" s="12">
        <v>0.230868809932539</v>
      </c>
      <c r="F76" s="12">
        <v>150</v>
      </c>
      <c r="G76" s="14">
        <v>-3.18194399629416</v>
      </c>
      <c r="H76" s="12">
        <v>19.412994988017299</v>
      </c>
      <c r="I76" s="12">
        <v>1223.2670139266099</v>
      </c>
      <c r="J76" s="12">
        <v>8.1508244435988999</v>
      </c>
      <c r="K76" s="12">
        <v>1716</v>
      </c>
      <c r="L76" s="12">
        <v>9</v>
      </c>
      <c r="M76" s="12">
        <v>3</v>
      </c>
      <c r="N76" s="2">
        <f t="shared" si="10"/>
        <v>243</v>
      </c>
      <c r="O76" s="2">
        <f t="shared" si="11"/>
        <v>246</v>
      </c>
      <c r="P76" s="2">
        <f t="shared" si="12"/>
        <v>1716.6712328767123</v>
      </c>
      <c r="Q76" s="2">
        <f t="shared" si="13"/>
        <v>252.49315068493149</v>
      </c>
      <c r="R76" s="2">
        <f t="shared" si="14"/>
        <v>22.363819370983947</v>
      </c>
      <c r="S76" s="2">
        <v>1716.6712328767123</v>
      </c>
      <c r="Z76" s="12">
        <v>-3.18194399629416</v>
      </c>
      <c r="AA76" s="2">
        <v>-3.18194399629416</v>
      </c>
    </row>
    <row r="77" spans="1:28">
      <c r="A77" s="12" t="s">
        <v>85</v>
      </c>
      <c r="B77" s="12" t="s">
        <v>143</v>
      </c>
      <c r="C77" s="12">
        <v>-39.964474468527598</v>
      </c>
      <c r="D77" s="12">
        <v>0.45050852077429998</v>
      </c>
      <c r="E77" s="12">
        <v>0.46524333478363</v>
      </c>
      <c r="F77" s="12">
        <v>134</v>
      </c>
      <c r="G77" s="14">
        <v>-16.306947533023799</v>
      </c>
      <c r="H77" s="12">
        <v>23.869736202031199</v>
      </c>
      <c r="I77" s="12">
        <v>1190.3061323122599</v>
      </c>
      <c r="J77" s="12">
        <v>12.607565657612801</v>
      </c>
      <c r="K77" s="12">
        <v>1716</v>
      </c>
      <c r="L77" s="12">
        <v>9</v>
      </c>
      <c r="M77" s="12">
        <v>3</v>
      </c>
      <c r="N77" s="2">
        <f t="shared" si="10"/>
        <v>243</v>
      </c>
      <c r="O77" s="2">
        <f t="shared" si="11"/>
        <v>246</v>
      </c>
      <c r="P77" s="2">
        <f t="shared" si="12"/>
        <v>1716.6712328767123</v>
      </c>
      <c r="Q77" s="2">
        <f t="shared" si="13"/>
        <v>252.49315068493149</v>
      </c>
      <c r="R77" s="2">
        <f t="shared" si="14"/>
        <v>22.363819370983947</v>
      </c>
      <c r="S77" s="2">
        <v>1716.6712328767123</v>
      </c>
      <c r="Z77" s="12">
        <v>-16.306947533023799</v>
      </c>
      <c r="AA77" s="2">
        <v>-16.306947533023799</v>
      </c>
    </row>
    <row r="78" spans="1:28">
      <c r="A78" s="12" t="s">
        <v>86</v>
      </c>
      <c r="B78" s="12" t="s">
        <v>143</v>
      </c>
      <c r="C78" s="12">
        <v>-2.8397777355016198</v>
      </c>
      <c r="D78" s="12">
        <v>0.72657035213321997</v>
      </c>
      <c r="E78" s="12">
        <v>0.80994398779179</v>
      </c>
      <c r="F78" s="12">
        <v>74</v>
      </c>
      <c r="G78" s="14">
        <v>8.7816781554224601</v>
      </c>
      <c r="H78" s="12">
        <v>66.163680713866</v>
      </c>
      <c r="I78" s="12">
        <v>866.46592238193796</v>
      </c>
      <c r="J78" s="12">
        <v>43.697842096521498</v>
      </c>
      <c r="K78" s="12">
        <v>1718</v>
      </c>
      <c r="L78" s="12">
        <v>3</v>
      </c>
      <c r="M78" s="12">
        <v>2</v>
      </c>
      <c r="N78" s="2">
        <f t="shared" si="10"/>
        <v>59</v>
      </c>
      <c r="O78" s="2">
        <f t="shared" si="11"/>
        <v>61</v>
      </c>
      <c r="P78" s="2">
        <f t="shared" si="12"/>
        <v>1718.1643835616439</v>
      </c>
      <c r="Q78" s="2">
        <f t="shared" si="13"/>
        <v>70.027397260273972</v>
      </c>
      <c r="R78" s="2">
        <f t="shared" si="14"/>
        <v>-22.039624558737447</v>
      </c>
      <c r="S78" s="2">
        <v>1718.1643835616439</v>
      </c>
      <c r="Z78" s="12">
        <v>8.7816781554224601</v>
      </c>
      <c r="AA78" s="2">
        <v>-9</v>
      </c>
      <c r="AB78" s="2">
        <v>-8</v>
      </c>
    </row>
    <row r="79" spans="1:28">
      <c r="A79" s="12" t="s">
        <v>87</v>
      </c>
      <c r="B79" s="12" t="s">
        <v>143</v>
      </c>
      <c r="C79" s="12">
        <v>28.723490995610199</v>
      </c>
      <c r="D79" s="12">
        <v>0.63962208115622099</v>
      </c>
      <c r="E79" s="12">
        <v>0.69103703058037202</v>
      </c>
      <c r="F79" s="12">
        <v>92</v>
      </c>
      <c r="G79" s="14">
        <v>23.232060320921299</v>
      </c>
      <c r="H79" s="12">
        <v>48.314567358923199</v>
      </c>
      <c r="I79" s="12">
        <v>963.93023231672998</v>
      </c>
      <c r="J79" s="12">
        <v>25.848728741578601</v>
      </c>
      <c r="K79" s="12">
        <v>1718</v>
      </c>
      <c r="L79" s="12">
        <v>3</v>
      </c>
      <c r="M79" s="12">
        <v>2</v>
      </c>
      <c r="N79" s="2">
        <f t="shared" si="10"/>
        <v>59</v>
      </c>
      <c r="O79" s="2">
        <f t="shared" si="11"/>
        <v>61</v>
      </c>
      <c r="P79" s="2">
        <f t="shared" si="12"/>
        <v>1718.1643835616439</v>
      </c>
      <c r="Q79" s="2">
        <f t="shared" si="13"/>
        <v>70.027397260273972</v>
      </c>
      <c r="R79" s="2">
        <f t="shared" si="14"/>
        <v>-22.039624558737447</v>
      </c>
      <c r="S79" s="2">
        <v>1718.1643835616439</v>
      </c>
      <c r="Z79" s="12">
        <v>23.232060320921299</v>
      </c>
      <c r="AA79" s="2">
        <v>3</v>
      </c>
      <c r="AB79" s="2">
        <v>10</v>
      </c>
    </row>
    <row r="80" spans="1:28">
      <c r="A80" s="12" t="s">
        <v>88</v>
      </c>
      <c r="B80" s="12" t="s">
        <v>143</v>
      </c>
      <c r="C80" s="12">
        <v>-156.43018227130599</v>
      </c>
      <c r="D80" s="12">
        <v>0.68887736990647297</v>
      </c>
      <c r="E80" s="12">
        <v>0.75674102920418895</v>
      </c>
      <c r="F80" s="12">
        <v>96</v>
      </c>
      <c r="G80" s="14">
        <v>-35.508814911856803</v>
      </c>
      <c r="H80" s="12">
        <v>346.524186530576</v>
      </c>
      <c r="I80" s="12">
        <v>1066.02951759916</v>
      </c>
      <c r="J80" s="12">
        <v>324.05834791323099</v>
      </c>
      <c r="K80" s="12">
        <v>1718</v>
      </c>
      <c r="L80" s="12">
        <v>3</v>
      </c>
      <c r="M80" s="12">
        <v>2</v>
      </c>
      <c r="N80" s="2">
        <f t="shared" si="10"/>
        <v>59</v>
      </c>
      <c r="O80" s="2">
        <f t="shared" si="11"/>
        <v>61</v>
      </c>
      <c r="P80" s="2">
        <f t="shared" si="12"/>
        <v>1718.1643835616439</v>
      </c>
      <c r="Q80" s="2">
        <f t="shared" si="13"/>
        <v>70.027397260273972</v>
      </c>
      <c r="R80" s="2">
        <f t="shared" si="14"/>
        <v>-22.039624558737447</v>
      </c>
      <c r="S80" s="2">
        <v>1718.1643835616439</v>
      </c>
      <c r="Z80" s="12">
        <v>-35.508814911856803</v>
      </c>
      <c r="AA80" s="2">
        <v>-18</v>
      </c>
      <c r="AB80" s="2">
        <v>-21</v>
      </c>
    </row>
    <row r="81" spans="1:25">
      <c r="A81" s="2" t="s">
        <v>107</v>
      </c>
      <c r="B81" s="2" t="s">
        <v>136</v>
      </c>
      <c r="C81" s="2">
        <v>-28.121251509105399</v>
      </c>
      <c r="D81" s="2">
        <v>0.374317646786272</v>
      </c>
      <c r="E81" s="2">
        <v>0.38192301801933498</v>
      </c>
      <c r="F81" s="2">
        <v>60</v>
      </c>
      <c r="G81" s="6">
        <v>-8.5188764273357602</v>
      </c>
      <c r="H81" s="2">
        <v>350.16393574604899</v>
      </c>
      <c r="I81" s="2">
        <v>88.519059476191302</v>
      </c>
      <c r="J81" s="2">
        <v>15.710460476129001</v>
      </c>
      <c r="K81" s="2">
        <v>1708</v>
      </c>
      <c r="L81" s="2">
        <v>8</v>
      </c>
      <c r="M81" s="2">
        <v>13</v>
      </c>
      <c r="N81" s="2">
        <f t="shared" ref="N81" si="15">IF(L81=1,0,IF(L81=2,31,IF(L81=3,59,IF(L81=4,90,IF(L81=5,120,IF(L81=6,151,IF(L81=7,181,IF(L81=8,212,IF(L81=9,243,IF(L81=10,273,IF(L81=11,304,IF(L81=12,334))))))))))))</f>
        <v>212</v>
      </c>
      <c r="O81" s="2">
        <f t="shared" ref="O81" si="16">M81+N81</f>
        <v>225</v>
      </c>
      <c r="P81" s="2">
        <f t="shared" ref="P81" si="17">K81+(O81-1)/365</f>
        <v>1708.6136986301369</v>
      </c>
      <c r="Q81" s="2">
        <f t="shared" ref="Q81" si="18">360/365*(O81+10)</f>
        <v>231.7808219178082</v>
      </c>
      <c r="R81" s="2">
        <f t="shared" si="14"/>
        <v>18.423489101595841</v>
      </c>
      <c r="S81" s="2">
        <f>AVERAGE(P81,P83,P85,P87,P89)</f>
        <v>1708.6191780821919</v>
      </c>
      <c r="T81" s="2">
        <f>_xlfn.STDEV.S(G81,G83,G85,G87,G89)</f>
        <v>1.261288824049724</v>
      </c>
      <c r="Y81" s="2">
        <f>AVERAGE(G81,G83,G85,G87,G89)</f>
        <v>-7.3405344387664284</v>
      </c>
    </row>
    <row r="82" spans="1:25">
      <c r="A82" s="2" t="s">
        <v>108</v>
      </c>
      <c r="B82" s="2" t="s">
        <v>136</v>
      </c>
      <c r="C82" s="2">
        <v>-23.100711148546502</v>
      </c>
      <c r="D82" s="2">
        <v>0.45008458572146998</v>
      </c>
      <c r="E82" s="2">
        <v>0.46477050732163</v>
      </c>
      <c r="F82" s="2">
        <v>95</v>
      </c>
      <c r="G82" s="6">
        <v>-10.085821575773201</v>
      </c>
      <c r="H82" s="2">
        <v>355.15833147352203</v>
      </c>
      <c r="I82" s="2">
        <v>145.48986231109501</v>
      </c>
      <c r="J82" s="2">
        <v>20.704856203602201</v>
      </c>
      <c r="K82" s="2">
        <v>1708</v>
      </c>
      <c r="L82" s="2">
        <v>8</v>
      </c>
      <c r="M82" s="2">
        <v>13</v>
      </c>
      <c r="N82" s="2">
        <f t="shared" ref="N82:N99" si="19">IF(L82=1,0,IF(L82=2,31,IF(L82=3,59,IF(L82=4,90,IF(L82=5,120,IF(L82=6,151,IF(L82=7,181,IF(L82=8,212,IF(L82=9,243,IF(L82=10,273,IF(L82=11,304,IF(L82=12,334))))))))))))</f>
        <v>212</v>
      </c>
      <c r="O82" s="2">
        <f t="shared" ref="O82:O99" si="20">M82+N82</f>
        <v>225</v>
      </c>
      <c r="P82" s="2">
        <f t="shared" ref="P82:P99" si="21">K82+(O82-1)/365</f>
        <v>1708.6136986301369</v>
      </c>
      <c r="Q82" s="2">
        <f t="shared" ref="Q82:Q99" si="22">360/365*(O82+10)</f>
        <v>231.7808219178082</v>
      </c>
      <c r="R82" s="2">
        <f t="shared" si="14"/>
        <v>18.423489101595841</v>
      </c>
      <c r="S82" s="2">
        <f>AVERAGE(P82,P84,P86,P88,P90)</f>
        <v>1708.6191780821919</v>
      </c>
      <c r="T82" s="2">
        <f>_xlfn.STDEV.S(G82,G84,G86,G88,G90)</f>
        <v>1.0694961889104371</v>
      </c>
      <c r="Y82" s="2">
        <f>AVERAGE(G82,G84,G86,G88,G90)</f>
        <v>-8.8117279606415373</v>
      </c>
    </row>
    <row r="83" spans="1:25">
      <c r="A83" s="2" t="s">
        <v>109</v>
      </c>
      <c r="B83" s="2" t="s">
        <v>136</v>
      </c>
      <c r="C83" s="2">
        <v>-13.196309597821999</v>
      </c>
      <c r="D83" s="2">
        <v>0.51676697502416902</v>
      </c>
      <c r="E83" s="2">
        <v>0.54067115595723103</v>
      </c>
      <c r="F83" s="2">
        <v>61</v>
      </c>
      <c r="G83" s="6">
        <v>-8.6275503503784403</v>
      </c>
      <c r="H83" s="2">
        <v>348.18192966493302</v>
      </c>
      <c r="I83" s="2">
        <v>97.605808694407997</v>
      </c>
      <c r="J83" s="2">
        <v>26.945055366549902</v>
      </c>
      <c r="K83" s="2">
        <v>1708</v>
      </c>
      <c r="L83" s="2">
        <v>8</v>
      </c>
      <c r="M83" s="2">
        <v>14</v>
      </c>
      <c r="N83" s="2">
        <f t="shared" si="19"/>
        <v>212</v>
      </c>
      <c r="O83" s="2">
        <f t="shared" si="20"/>
        <v>226</v>
      </c>
      <c r="P83" s="2">
        <f t="shared" si="21"/>
        <v>1708.6164383561643</v>
      </c>
      <c r="Q83" s="2">
        <f t="shared" si="22"/>
        <v>232.76712328767121</v>
      </c>
      <c r="R83" s="2">
        <f t="shared" si="14"/>
        <v>18.67048815570233</v>
      </c>
    </row>
    <row r="84" spans="1:25">
      <c r="A84" s="2" t="s">
        <v>110</v>
      </c>
      <c r="B84" s="2" t="s">
        <v>147</v>
      </c>
      <c r="C84" s="2">
        <v>-11.069540149696101</v>
      </c>
      <c r="D84" s="2">
        <v>0.58675144756703002</v>
      </c>
      <c r="E84" s="2">
        <v>0.62431723201616396</v>
      </c>
      <c r="F84" s="2">
        <v>96</v>
      </c>
      <c r="G84" s="6">
        <v>-9.8259445220918895</v>
      </c>
      <c r="H84" s="2">
        <v>353.02964574978898</v>
      </c>
      <c r="I84" s="2">
        <v>162.318166027789</v>
      </c>
      <c r="J84" s="2">
        <v>31.792771451406001</v>
      </c>
      <c r="K84" s="2">
        <v>1708</v>
      </c>
      <c r="L84" s="2">
        <v>8</v>
      </c>
      <c r="M84" s="2">
        <v>14</v>
      </c>
      <c r="N84" s="2">
        <f t="shared" si="19"/>
        <v>212</v>
      </c>
      <c r="O84" s="2">
        <f t="shared" si="20"/>
        <v>226</v>
      </c>
      <c r="P84" s="2">
        <f t="shared" si="21"/>
        <v>1708.6164383561643</v>
      </c>
      <c r="Q84" s="2">
        <f t="shared" si="22"/>
        <v>232.76712328767121</v>
      </c>
      <c r="R84" s="2">
        <f t="shared" si="14"/>
        <v>18.67048815570233</v>
      </c>
    </row>
    <row r="85" spans="1:25">
      <c r="A85" s="2" t="s">
        <v>111</v>
      </c>
      <c r="B85" s="2" t="s">
        <v>136</v>
      </c>
      <c r="C85" s="2">
        <v>-2.5121651206104199</v>
      </c>
      <c r="D85" s="2">
        <v>0.66565273824933602</v>
      </c>
      <c r="E85" s="2">
        <v>0.72527781134820202</v>
      </c>
      <c r="F85" s="2">
        <v>40</v>
      </c>
      <c r="G85" s="6">
        <v>-7.2896373851837399</v>
      </c>
      <c r="H85" s="2">
        <v>347.19818611231602</v>
      </c>
      <c r="I85" s="2">
        <v>73.547717428527207</v>
      </c>
      <c r="J85" s="2">
        <v>39.177360853173397</v>
      </c>
      <c r="K85" s="2">
        <v>1708</v>
      </c>
      <c r="L85" s="2">
        <v>8</v>
      </c>
      <c r="M85" s="2">
        <v>15</v>
      </c>
      <c r="N85" s="2">
        <f t="shared" si="19"/>
        <v>212</v>
      </c>
      <c r="O85" s="2">
        <f t="shared" si="20"/>
        <v>227</v>
      </c>
      <c r="P85" s="2">
        <f t="shared" si="21"/>
        <v>1708.6191780821919</v>
      </c>
      <c r="Q85" s="2">
        <f t="shared" si="22"/>
        <v>233.75342465753423</v>
      </c>
      <c r="R85" s="2">
        <f t="shared" si="14"/>
        <v>18.91195474122615</v>
      </c>
    </row>
    <row r="86" spans="1:25">
      <c r="A86" s="2" t="s">
        <v>112</v>
      </c>
      <c r="B86" s="2" t="s">
        <v>136</v>
      </c>
      <c r="C86" s="2">
        <v>-0.69728559699423298</v>
      </c>
      <c r="D86" s="2">
        <v>0.75800298353294604</v>
      </c>
      <c r="E86" s="2">
        <v>0.85672682775581799</v>
      </c>
      <c r="F86" s="2">
        <v>79</v>
      </c>
      <c r="G86" s="6">
        <v>-8.3685533009355098</v>
      </c>
      <c r="H86" s="2">
        <v>354.83363163212198</v>
      </c>
      <c r="I86" s="2">
        <v>165.97253540106701</v>
      </c>
      <c r="J86" s="2">
        <v>46.812806372979701</v>
      </c>
      <c r="K86" s="2">
        <v>1708</v>
      </c>
      <c r="L86" s="2">
        <v>8</v>
      </c>
      <c r="M86" s="2">
        <v>15</v>
      </c>
      <c r="N86" s="2">
        <f t="shared" si="19"/>
        <v>212</v>
      </c>
      <c r="O86" s="2">
        <f t="shared" si="20"/>
        <v>227</v>
      </c>
      <c r="P86" s="2">
        <f t="shared" si="21"/>
        <v>1708.6191780821919</v>
      </c>
      <c r="Q86" s="2">
        <f t="shared" si="22"/>
        <v>233.75342465753423</v>
      </c>
      <c r="R86" s="2">
        <f t="shared" si="14"/>
        <v>18.91195474122615</v>
      </c>
    </row>
    <row r="87" spans="1:25">
      <c r="A87" s="2" t="s">
        <v>113</v>
      </c>
      <c r="B87" s="2" t="s">
        <v>136</v>
      </c>
      <c r="C87" s="2">
        <v>4.1518860911984996</v>
      </c>
      <c r="D87" s="2">
        <v>0.82837399469294104</v>
      </c>
      <c r="E87" s="2">
        <v>0.97235296304930596</v>
      </c>
      <c r="F87" s="2">
        <v>61</v>
      </c>
      <c r="G87" s="6">
        <v>-6.5811304840800204</v>
      </c>
      <c r="H87" s="2">
        <v>348.99178107630303</v>
      </c>
      <c r="I87" s="2">
        <v>148.59140557971401</v>
      </c>
      <c r="J87" s="2">
        <v>54.186452596170199</v>
      </c>
      <c r="K87" s="2">
        <v>1708</v>
      </c>
      <c r="L87" s="2">
        <v>8</v>
      </c>
      <c r="M87" s="2">
        <v>16</v>
      </c>
      <c r="N87" s="2">
        <f t="shared" si="19"/>
        <v>212</v>
      </c>
      <c r="O87" s="2">
        <f t="shared" si="20"/>
        <v>228</v>
      </c>
      <c r="P87" s="2">
        <f t="shared" si="21"/>
        <v>1708.6219178082192</v>
      </c>
      <c r="Q87" s="2">
        <f t="shared" si="22"/>
        <v>234.73972602739724</v>
      </c>
      <c r="R87" s="2">
        <f t="shared" si="14"/>
        <v>19.147817306406722</v>
      </c>
    </row>
    <row r="88" spans="1:25">
      <c r="A88" s="2" t="s">
        <v>114</v>
      </c>
      <c r="B88" s="2" t="s">
        <v>136</v>
      </c>
      <c r="C88" s="2">
        <v>4.61815875667999</v>
      </c>
      <c r="D88" s="2">
        <v>0.902056333475179</v>
      </c>
      <c r="E88" s="2">
        <v>1.1203224227900499</v>
      </c>
      <c r="F88" s="2">
        <v>71</v>
      </c>
      <c r="G88" s="6">
        <v>-8.0002284287857606</v>
      </c>
      <c r="H88" s="2">
        <v>357.42845395971301</v>
      </c>
      <c r="I88" s="2">
        <v>223.78206505502999</v>
      </c>
      <c r="J88" s="2">
        <v>62.623125479579997</v>
      </c>
      <c r="K88" s="2">
        <v>1708</v>
      </c>
      <c r="L88" s="2">
        <v>8</v>
      </c>
      <c r="M88" s="2">
        <v>16</v>
      </c>
      <c r="N88" s="2">
        <f t="shared" si="19"/>
        <v>212</v>
      </c>
      <c r="O88" s="2">
        <f t="shared" si="20"/>
        <v>228</v>
      </c>
      <c r="P88" s="2">
        <f t="shared" si="21"/>
        <v>1708.6219178082192</v>
      </c>
      <c r="Q88" s="2">
        <f t="shared" si="22"/>
        <v>234.73972602739724</v>
      </c>
      <c r="R88" s="2">
        <f t="shared" si="14"/>
        <v>19.147817306406722</v>
      </c>
    </row>
    <row r="89" spans="1:25">
      <c r="A89" s="2" t="s">
        <v>115</v>
      </c>
      <c r="B89" s="2" t="s">
        <v>136</v>
      </c>
      <c r="C89" s="2">
        <v>8.9841420493984003</v>
      </c>
      <c r="D89" s="2">
        <v>0.951394397296073</v>
      </c>
      <c r="E89" s="2">
        <v>1.2533153928863701</v>
      </c>
      <c r="F89" s="2">
        <v>46</v>
      </c>
      <c r="G89" s="6">
        <v>-5.6854775468541803</v>
      </c>
      <c r="H89" s="2">
        <v>352.43613884420103</v>
      </c>
      <c r="I89" s="2">
        <v>200.565465455729</v>
      </c>
      <c r="J89" s="2">
        <v>70.845754851856</v>
      </c>
      <c r="K89" s="2">
        <v>1708</v>
      </c>
      <c r="L89" s="2">
        <v>8</v>
      </c>
      <c r="M89" s="2">
        <v>17</v>
      </c>
      <c r="N89" s="2">
        <f t="shared" si="19"/>
        <v>212</v>
      </c>
      <c r="O89" s="2">
        <f t="shared" si="20"/>
        <v>229</v>
      </c>
      <c r="P89" s="2">
        <f t="shared" si="21"/>
        <v>1708.6246575342466</v>
      </c>
      <c r="Q89" s="2">
        <f t="shared" si="22"/>
        <v>235.72602739726025</v>
      </c>
      <c r="R89" s="2">
        <f t="shared" si="14"/>
        <v>19.378005960075672</v>
      </c>
    </row>
    <row r="90" spans="1:25">
      <c r="A90" s="2" t="s">
        <v>116</v>
      </c>
      <c r="B90" s="2" t="s">
        <v>136</v>
      </c>
      <c r="C90" s="2">
        <v>8.0857212423821707</v>
      </c>
      <c r="D90" s="2">
        <v>0.98490887909317004</v>
      </c>
      <c r="E90" s="2">
        <v>1.3922742142652</v>
      </c>
      <c r="F90" s="2">
        <v>33</v>
      </c>
      <c r="G90" s="6">
        <v>-7.7780919756213303</v>
      </c>
      <c r="H90" s="2">
        <v>0.221289337353369</v>
      </c>
      <c r="I90" s="2">
        <v>252.94540571432901</v>
      </c>
      <c r="J90" s="2">
        <v>-281.36909465499201</v>
      </c>
      <c r="K90" s="2">
        <v>1708</v>
      </c>
      <c r="L90" s="2">
        <v>8</v>
      </c>
      <c r="M90" s="2">
        <v>17</v>
      </c>
      <c r="N90" s="2">
        <f t="shared" si="19"/>
        <v>212</v>
      </c>
      <c r="O90" s="2">
        <f t="shared" si="20"/>
        <v>229</v>
      </c>
      <c r="P90" s="2">
        <f t="shared" si="21"/>
        <v>1708.6246575342466</v>
      </c>
      <c r="Q90" s="2">
        <f t="shared" si="22"/>
        <v>235.72602739726025</v>
      </c>
      <c r="R90" s="2">
        <f t="shared" si="14"/>
        <v>19.378005960075672</v>
      </c>
    </row>
    <row r="91" spans="1:25">
      <c r="A91" s="2" t="s">
        <v>117</v>
      </c>
      <c r="B91" s="2" t="s">
        <v>136</v>
      </c>
      <c r="C91" s="2">
        <v>-151.56324711183399</v>
      </c>
      <c r="D91" s="2">
        <v>0.95318854337509096</v>
      </c>
      <c r="E91" s="2">
        <v>1.2591861025566899</v>
      </c>
      <c r="F91" s="2">
        <v>67</v>
      </c>
      <c r="G91" s="6">
        <v>-3.6411506565962601</v>
      </c>
      <c r="H91" s="2">
        <v>345.54837578165302</v>
      </c>
      <c r="I91" s="2">
        <v>300.08686879440199</v>
      </c>
      <c r="J91" s="2">
        <v>288.528850815373</v>
      </c>
      <c r="K91" s="2">
        <v>1708</v>
      </c>
      <c r="L91" s="2">
        <v>9</v>
      </c>
      <c r="M91" s="2">
        <v>3</v>
      </c>
      <c r="N91" s="2">
        <f t="shared" si="19"/>
        <v>243</v>
      </c>
      <c r="O91" s="2">
        <f t="shared" si="20"/>
        <v>246</v>
      </c>
      <c r="P91" s="2">
        <f t="shared" si="21"/>
        <v>1708.6712328767123</v>
      </c>
      <c r="Q91" s="2">
        <f t="shared" si="22"/>
        <v>252.49315068493149</v>
      </c>
      <c r="R91" s="2">
        <f t="shared" si="14"/>
        <v>22.363819370983947</v>
      </c>
      <c r="S91" s="2">
        <f>AVERAGE(P91:P99)</f>
        <v>1708.682191780822</v>
      </c>
      <c r="T91" s="2">
        <f>_xlfn.STDEV.S(G91:G99)</f>
        <v>0.77451051635875967</v>
      </c>
      <c r="Y91" s="2">
        <f>AVERAGE(G91:G99)</f>
        <v>-4.7018114172132179</v>
      </c>
    </row>
    <row r="92" spans="1:25">
      <c r="A92" s="2" t="s">
        <v>118</v>
      </c>
      <c r="B92" s="2" t="s">
        <v>136</v>
      </c>
      <c r="C92" s="2">
        <v>-147.29268265160201</v>
      </c>
      <c r="D92" s="2">
        <v>0.79450471734530004</v>
      </c>
      <c r="E92" s="2">
        <v>0.91450299038364702</v>
      </c>
      <c r="F92" s="2">
        <v>69</v>
      </c>
      <c r="G92" s="6">
        <v>-3.5996197078666698</v>
      </c>
      <c r="H92" s="2">
        <v>352.44658020917097</v>
      </c>
      <c r="I92" s="2">
        <v>154.830577957483</v>
      </c>
      <c r="J92" s="2">
        <v>308.63235935147202</v>
      </c>
      <c r="K92" s="2">
        <v>1708</v>
      </c>
      <c r="L92" s="2">
        <v>9</v>
      </c>
      <c r="M92" s="2">
        <v>4</v>
      </c>
      <c r="N92" s="2">
        <f t="shared" si="19"/>
        <v>243</v>
      </c>
      <c r="O92" s="2">
        <f t="shared" si="20"/>
        <v>247</v>
      </c>
      <c r="P92" s="2">
        <f t="shared" si="21"/>
        <v>1708.6739726027397</v>
      </c>
      <c r="Q92" s="2">
        <f t="shared" si="22"/>
        <v>253.47945205479451</v>
      </c>
      <c r="R92" s="2">
        <f t="shared" si="14"/>
        <v>22.481932808352092</v>
      </c>
    </row>
    <row r="93" spans="1:25">
      <c r="A93" s="2" t="s">
        <v>119</v>
      </c>
      <c r="B93" s="2" t="s">
        <v>136</v>
      </c>
      <c r="C93" s="2">
        <v>-141.357115131</v>
      </c>
      <c r="D93" s="2">
        <v>0.62923244280064605</v>
      </c>
      <c r="E93" s="2">
        <v>0.67764398589358898</v>
      </c>
      <c r="F93" s="2">
        <v>60</v>
      </c>
      <c r="G93" s="6">
        <v>-4.1632157194536603</v>
      </c>
      <c r="H93" s="2">
        <v>353.42211767814399</v>
      </c>
      <c r="I93" s="2">
        <v>105.54476130971899</v>
      </c>
      <c r="J93" s="2">
        <v>322.81269686941499</v>
      </c>
      <c r="K93" s="2">
        <v>1708</v>
      </c>
      <c r="L93" s="2">
        <v>9</v>
      </c>
      <c r="M93" s="2">
        <v>5</v>
      </c>
      <c r="N93" s="2">
        <f t="shared" si="19"/>
        <v>243</v>
      </c>
      <c r="O93" s="2">
        <f t="shared" si="20"/>
        <v>248</v>
      </c>
      <c r="P93" s="2">
        <f t="shared" si="21"/>
        <v>1708.6767123287671</v>
      </c>
      <c r="Q93" s="2">
        <f t="shared" si="22"/>
        <v>254.46575342465752</v>
      </c>
      <c r="R93" s="2">
        <f t="shared" si="14"/>
        <v>22.593384363829284</v>
      </c>
    </row>
    <row r="94" spans="1:25">
      <c r="A94" s="2" t="s">
        <v>120</v>
      </c>
      <c r="B94" s="2" t="s">
        <v>136</v>
      </c>
      <c r="C94" s="2">
        <v>-130.992721288079</v>
      </c>
      <c r="D94" s="2">
        <v>0.43506426216452898</v>
      </c>
      <c r="E94" s="2">
        <v>0.44808982745280701</v>
      </c>
      <c r="F94" s="2">
        <v>105</v>
      </c>
      <c r="G94" s="6">
        <v>-4.3198892312125503</v>
      </c>
      <c r="H94" s="2">
        <v>354.43686550151199</v>
      </c>
      <c r="I94" s="2">
        <v>159.97664831127301</v>
      </c>
      <c r="J94" s="2">
        <v>337.03174529321598</v>
      </c>
      <c r="K94" s="2">
        <v>1708</v>
      </c>
      <c r="L94" s="2">
        <v>9</v>
      </c>
      <c r="M94" s="2">
        <v>6</v>
      </c>
      <c r="N94" s="2">
        <f t="shared" si="19"/>
        <v>243</v>
      </c>
      <c r="O94" s="2">
        <f t="shared" si="20"/>
        <v>249</v>
      </c>
      <c r="P94" s="2">
        <f t="shared" si="21"/>
        <v>1708.6794520547944</v>
      </c>
      <c r="Q94" s="2">
        <f t="shared" si="22"/>
        <v>255.45205479452054</v>
      </c>
      <c r="R94" s="2">
        <f t="shared" si="14"/>
        <v>22.698141011914302</v>
      </c>
    </row>
    <row r="95" spans="1:25">
      <c r="A95" s="2" t="s">
        <v>121</v>
      </c>
      <c r="B95" s="2" t="s">
        <v>136</v>
      </c>
      <c r="C95" s="2">
        <v>-109.36792392295899</v>
      </c>
      <c r="D95" s="2">
        <v>0.29264714151299098</v>
      </c>
      <c r="E95" s="2">
        <v>0.29563537096619302</v>
      </c>
      <c r="F95" s="2">
        <v>98</v>
      </c>
      <c r="G95" s="6">
        <v>-5.3081861979872302</v>
      </c>
      <c r="H95" s="2">
        <v>352.79782041454303</v>
      </c>
      <c r="I95" s="2">
        <v>140.41125003510601</v>
      </c>
      <c r="J95" s="2">
        <v>348.59650611984802</v>
      </c>
      <c r="K95" s="2">
        <v>1708</v>
      </c>
      <c r="L95" s="2">
        <v>9</v>
      </c>
      <c r="M95" s="2">
        <v>7</v>
      </c>
      <c r="N95" s="2">
        <f t="shared" si="19"/>
        <v>243</v>
      </c>
      <c r="O95" s="2">
        <f t="shared" si="20"/>
        <v>250</v>
      </c>
      <c r="P95" s="2">
        <f t="shared" si="21"/>
        <v>1708.682191780822</v>
      </c>
      <c r="Q95" s="2">
        <f t="shared" si="22"/>
        <v>256.43835616438355</v>
      </c>
      <c r="R95" s="2">
        <f t="shared" si="14"/>
        <v>22.796171710951487</v>
      </c>
    </row>
    <row r="96" spans="1:25">
      <c r="A96" s="2" t="s">
        <v>122</v>
      </c>
      <c r="B96" s="2" t="s">
        <v>136</v>
      </c>
      <c r="C96" s="2">
        <v>-50.393692667578399</v>
      </c>
      <c r="D96" s="2">
        <v>0.22511890135712001</v>
      </c>
      <c r="E96" s="2">
        <v>0.22601993669897</v>
      </c>
      <c r="F96" s="2">
        <v>122</v>
      </c>
      <c r="G96" s="6">
        <v>-5.2074357070803696</v>
      </c>
      <c r="H96" s="2">
        <v>354.60817381921299</v>
      </c>
      <c r="I96" s="2">
        <v>171.74678696378899</v>
      </c>
      <c r="J96" s="2">
        <v>3.61017565429432</v>
      </c>
      <c r="K96" s="2">
        <v>1708</v>
      </c>
      <c r="L96" s="2">
        <v>9</v>
      </c>
      <c r="M96" s="2">
        <v>8</v>
      </c>
      <c r="N96" s="2">
        <f t="shared" si="19"/>
        <v>243</v>
      </c>
      <c r="O96" s="2">
        <f t="shared" si="20"/>
        <v>251</v>
      </c>
      <c r="P96" s="2">
        <f t="shared" si="21"/>
        <v>1708.6849315068494</v>
      </c>
      <c r="Q96" s="2">
        <f t="shared" si="22"/>
        <v>257.42465753424653</v>
      </c>
      <c r="R96" s="2">
        <f t="shared" si="14"/>
        <v>22.887447412329028</v>
      </c>
    </row>
    <row r="97" spans="1:25">
      <c r="A97" s="2" t="s">
        <v>123</v>
      </c>
      <c r="B97" s="2" t="s">
        <v>136</v>
      </c>
      <c r="C97" s="2">
        <v>-13.8487158733861</v>
      </c>
      <c r="D97" s="2">
        <v>0.34750093331147602</v>
      </c>
      <c r="E97" s="2">
        <v>0.35329132310978101</v>
      </c>
      <c r="F97" s="2">
        <v>90</v>
      </c>
      <c r="G97" s="6">
        <v>-5.1983367730834296</v>
      </c>
      <c r="H97" s="2">
        <v>353.813239731377</v>
      </c>
      <c r="I97" s="2">
        <v>131.329814686779</v>
      </c>
      <c r="J97" s="2">
        <v>16.018072947344901</v>
      </c>
      <c r="K97" s="2">
        <v>1708</v>
      </c>
      <c r="L97" s="2">
        <v>9</v>
      </c>
      <c r="M97" s="2">
        <v>9</v>
      </c>
      <c r="N97" s="2">
        <f t="shared" si="19"/>
        <v>243</v>
      </c>
      <c r="O97" s="2">
        <f t="shared" si="20"/>
        <v>252</v>
      </c>
      <c r="P97" s="2">
        <f t="shared" si="21"/>
        <v>1708.6876712328767</v>
      </c>
      <c r="Q97" s="2">
        <f t="shared" si="22"/>
        <v>258.41095890410958</v>
      </c>
      <c r="R97" s="2">
        <f t="shared" si="14"/>
        <v>22.971941069086743</v>
      </c>
    </row>
    <row r="98" spans="1:25">
      <c r="A98" s="2" t="s">
        <v>124</v>
      </c>
      <c r="B98" s="2" t="s">
        <v>136</v>
      </c>
      <c r="C98" s="2">
        <v>0.58467248519681403</v>
      </c>
      <c r="D98" s="2">
        <v>0.52644729871481899</v>
      </c>
      <c r="E98" s="2">
        <v>0.55197243449830602</v>
      </c>
      <c r="F98" s="2">
        <v>114</v>
      </c>
      <c r="G98" s="6">
        <v>-5.6204602671341899</v>
      </c>
      <c r="H98" s="2">
        <v>353.56293851366399</v>
      </c>
      <c r="I98" s="2">
        <v>183.021743338509</v>
      </c>
      <c r="J98" s="2">
        <v>28.970123520222199</v>
      </c>
      <c r="K98" s="2">
        <v>1708</v>
      </c>
      <c r="L98" s="2">
        <v>9</v>
      </c>
      <c r="M98" s="2">
        <v>10</v>
      </c>
      <c r="N98" s="2">
        <f t="shared" si="19"/>
        <v>243</v>
      </c>
      <c r="O98" s="2">
        <f t="shared" si="20"/>
        <v>253</v>
      </c>
      <c r="P98" s="2">
        <f t="shared" si="21"/>
        <v>1708.6904109589041</v>
      </c>
      <c r="Q98" s="2">
        <f t="shared" si="22"/>
        <v>259.39726027397256</v>
      </c>
      <c r="R98" s="2">
        <f t="shared" si="14"/>
        <v>23.049627643930581</v>
      </c>
    </row>
    <row r="99" spans="1:25">
      <c r="A99" s="2" t="s">
        <v>125</v>
      </c>
      <c r="B99" s="2" t="s">
        <v>136</v>
      </c>
      <c r="C99" s="2">
        <v>8.9112195470198099</v>
      </c>
      <c r="D99" s="2">
        <v>0.70421713019641397</v>
      </c>
      <c r="E99" s="2">
        <v>0.778050503224892</v>
      </c>
      <c r="F99" s="2">
        <v>70</v>
      </c>
      <c r="G99" s="6">
        <v>-5.2580084945046002</v>
      </c>
      <c r="H99" s="2">
        <v>354.28704318615797</v>
      </c>
      <c r="I99" s="2">
        <v>133.717460584599</v>
      </c>
      <c r="J99" s="2">
        <v>42.896105665085798</v>
      </c>
      <c r="K99" s="2">
        <v>1708</v>
      </c>
      <c r="L99" s="2">
        <v>9</v>
      </c>
      <c r="M99" s="2">
        <v>11</v>
      </c>
      <c r="N99" s="2">
        <f t="shared" si="19"/>
        <v>243</v>
      </c>
      <c r="O99" s="2">
        <f t="shared" si="20"/>
        <v>254</v>
      </c>
      <c r="P99" s="2">
        <f t="shared" si="21"/>
        <v>1708.6931506849314</v>
      </c>
      <c r="Q99" s="2">
        <f t="shared" si="22"/>
        <v>260.38356164383561</v>
      </c>
      <c r="R99" s="2">
        <f t="shared" si="14"/>
        <v>23.12048411665182</v>
      </c>
    </row>
    <row r="100" spans="1:25" s="5" customFormat="1">
      <c r="A100" s="5" t="s">
        <v>93</v>
      </c>
      <c r="B100" s="5" t="s">
        <v>136</v>
      </c>
      <c r="C100" s="5">
        <v>5.1050525663987401</v>
      </c>
      <c r="D100" s="5">
        <v>0.56377106839858004</v>
      </c>
      <c r="E100" s="5">
        <v>0.59632721195917104</v>
      </c>
      <c r="F100" s="5">
        <v>80</v>
      </c>
      <c r="G100" s="6">
        <v>-6.9213903381131399</v>
      </c>
      <c r="H100" s="5">
        <v>154.41604481275499</v>
      </c>
      <c r="I100" s="5">
        <v>131.83773126441599</v>
      </c>
      <c r="J100" s="5">
        <v>33.102291921545699</v>
      </c>
      <c r="K100" s="5">
        <v>1708</v>
      </c>
      <c r="L100" s="5">
        <v>11</v>
      </c>
      <c r="M100" s="5">
        <v>19</v>
      </c>
      <c r="N100" s="5">
        <f t="shared" ref="N100" si="23">IF(L100=1,0,IF(L100=2,31,IF(L100=3,59,IF(L100=4,90,IF(L100=5,120,IF(L100=6,151,IF(L100=7,181,IF(L100=8,212,IF(L100=9,243,IF(L100=10,273,IF(L100=11,304,IF(L100=12,334))))))))))))</f>
        <v>304</v>
      </c>
      <c r="O100" s="5">
        <f t="shared" ref="O100" si="24">M100+N100</f>
        <v>323</v>
      </c>
      <c r="P100" s="5">
        <f t="shared" ref="P100" si="25">K100+(O100-1)/365</f>
        <v>1708.8821917808218</v>
      </c>
      <c r="Q100" s="2">
        <f t="shared" ref="Q100:Q111" si="26">360/365*(O100+10)</f>
        <v>328.43835616438355</v>
      </c>
      <c r="R100" s="2">
        <f t="shared" ref="R100:R111" si="27">-23.45*SIN(Q100*PI()/180)</f>
        <v>12.274095992722172</v>
      </c>
      <c r="S100" s="5">
        <f>AVERAGE(P100:P101)</f>
        <v>1708.8849315068492</v>
      </c>
      <c r="T100" s="5">
        <f>_xlfn.STDEV.S(G100:G101)</f>
        <v>1.0075446059270312</v>
      </c>
      <c r="Y100" s="5">
        <f>AVERAGE(G100:G101)</f>
        <v>-6.2089487149142055</v>
      </c>
    </row>
    <row r="101" spans="1:25" s="5" customFormat="1">
      <c r="A101" s="5" t="s">
        <v>94</v>
      </c>
      <c r="B101" s="5" t="s">
        <v>136</v>
      </c>
      <c r="C101" s="5">
        <v>12.8543822554598</v>
      </c>
      <c r="D101" s="5">
        <v>0.91459708695872999</v>
      </c>
      <c r="E101" s="5">
        <v>1.1502643029988999</v>
      </c>
      <c r="F101" s="5">
        <v>66</v>
      </c>
      <c r="G101" s="6">
        <v>-5.4965070917152703</v>
      </c>
      <c r="H101" s="5">
        <v>160.567930018167</v>
      </c>
      <c r="I101" s="5">
        <v>219.943778214113</v>
      </c>
      <c r="J101" s="5">
        <v>65.613912313609802</v>
      </c>
      <c r="K101" s="5">
        <v>1708</v>
      </c>
      <c r="L101" s="5">
        <v>11</v>
      </c>
      <c r="M101" s="5">
        <v>21</v>
      </c>
      <c r="N101" s="5">
        <f t="shared" ref="N101" si="28">IF(L101=1,0,IF(L101=2,31,IF(L101=3,59,IF(L101=4,90,IF(L101=5,120,IF(L101=6,151,IF(L101=7,181,IF(L101=8,212,IF(L101=9,243,IF(L101=10,273,IF(L101=11,304,IF(L101=12,334))))))))))))</f>
        <v>304</v>
      </c>
      <c r="O101" s="5">
        <f t="shared" ref="O101" si="29">M101+N101</f>
        <v>325</v>
      </c>
      <c r="P101" s="5">
        <f t="shared" ref="P101" si="30">K101+(O101-1)/365</f>
        <v>1708.8876712328768</v>
      </c>
      <c r="Q101" s="2">
        <f t="shared" si="26"/>
        <v>330.41095890410958</v>
      </c>
      <c r="R101" s="2">
        <f t="shared" si="27"/>
        <v>11.579036651251469</v>
      </c>
    </row>
    <row r="102" spans="1:25" s="6" customFormat="1">
      <c r="A102" s="6" t="s">
        <v>95</v>
      </c>
      <c r="B102" s="6" t="s">
        <v>136</v>
      </c>
      <c r="C102" s="6">
        <v>-16.6632024875688</v>
      </c>
      <c r="D102" s="6">
        <v>0.30213485823846398</v>
      </c>
      <c r="E102" s="6">
        <v>0.30552869950708</v>
      </c>
      <c r="F102" s="6">
        <v>63</v>
      </c>
      <c r="G102" s="6">
        <v>-9.0247634190805304</v>
      </c>
      <c r="H102" s="6">
        <v>351.15286280051902</v>
      </c>
      <c r="I102" s="6">
        <v>90.663697257820402</v>
      </c>
      <c r="J102" s="6">
        <v>14.8051753204037</v>
      </c>
      <c r="K102" s="6">
        <v>1708</v>
      </c>
      <c r="L102" s="6">
        <v>11</v>
      </c>
      <c r="M102" s="6">
        <v>30</v>
      </c>
      <c r="N102" s="6">
        <f t="shared" ref="N102:N106" si="31">IF(L102=1,0,IF(L102=2,31,IF(L102=3,59,IF(L102=4,90,IF(L102=5,120,IF(L102=6,151,IF(L102=7,181,IF(L102=8,212,IF(L102=9,243,IF(L102=10,273,IF(L102=11,304,IF(L102=12,334))))))))))))</f>
        <v>304</v>
      </c>
      <c r="O102" s="6">
        <f t="shared" ref="O102:O106" si="32">M102+N102</f>
        <v>334</v>
      </c>
      <c r="P102" s="6">
        <f t="shared" ref="P102:P109" si="33">K102+(O102-1)/365</f>
        <v>1708.9123287671232</v>
      </c>
      <c r="Q102" s="2">
        <f t="shared" si="26"/>
        <v>339.28767123287668</v>
      </c>
      <c r="R102" s="2">
        <f t="shared" si="27"/>
        <v>8.2937050650359243</v>
      </c>
      <c r="S102" s="6">
        <f>AVERAGE(P102:P103)</f>
        <v>1708.9136986301369</v>
      </c>
      <c r="T102" s="6">
        <f>_xlfn.STDEV.S(G102:G103)</f>
        <v>0.39517519940388696</v>
      </c>
      <c r="Y102" s="6">
        <f>AVERAGE(G102:G103)</f>
        <v>-9.304194482335765</v>
      </c>
    </row>
    <row r="103" spans="1:25" s="6" customFormat="1">
      <c r="A103" s="6" t="s">
        <v>96</v>
      </c>
      <c r="B103" s="6" t="s">
        <v>136</v>
      </c>
      <c r="C103" s="6">
        <v>-3.0689678829471099</v>
      </c>
      <c r="D103" s="6">
        <v>0.52694522096864405</v>
      </c>
      <c r="E103" s="6">
        <v>0.55255587685400198</v>
      </c>
      <c r="F103" s="6">
        <v>62</v>
      </c>
      <c r="G103" s="6">
        <v>-9.5836255455909996</v>
      </c>
      <c r="H103" s="6">
        <v>353.39361101251399</v>
      </c>
      <c r="I103" s="6">
        <v>98.960974857500204</v>
      </c>
      <c r="J103" s="6">
        <v>30.2231227435372</v>
      </c>
      <c r="K103" s="6">
        <v>1708</v>
      </c>
      <c r="L103" s="6">
        <v>12</v>
      </c>
      <c r="M103" s="6">
        <v>1</v>
      </c>
      <c r="N103" s="6">
        <f t="shared" si="31"/>
        <v>334</v>
      </c>
      <c r="O103" s="6">
        <f t="shared" si="32"/>
        <v>335</v>
      </c>
      <c r="P103" s="6">
        <f t="shared" si="33"/>
        <v>1708.9150684931508</v>
      </c>
      <c r="Q103" s="2">
        <f t="shared" si="26"/>
        <v>340.27397260273972</v>
      </c>
      <c r="R103" s="2">
        <f t="shared" si="27"/>
        <v>7.9149119954819609</v>
      </c>
    </row>
    <row r="104" spans="1:25" s="6" customFormat="1">
      <c r="A104" s="6" t="s">
        <v>97</v>
      </c>
      <c r="B104" s="6" t="s">
        <v>136</v>
      </c>
      <c r="C104" s="6">
        <v>-3.2262578312041299</v>
      </c>
      <c r="D104" s="6">
        <v>0.58849712863104897</v>
      </c>
      <c r="E104" s="6">
        <v>0.62646659729481602</v>
      </c>
      <c r="F104" s="6">
        <v>50</v>
      </c>
      <c r="G104" s="6">
        <v>-10.846650868077401</v>
      </c>
      <c r="H104" s="6">
        <v>357.50182791011298</v>
      </c>
      <c r="I104" s="6">
        <v>83.854389699642098</v>
      </c>
      <c r="J104" s="6">
        <v>34.331339641136402</v>
      </c>
      <c r="K104" s="6">
        <v>1708</v>
      </c>
      <c r="L104" s="6">
        <v>12</v>
      </c>
      <c r="M104" s="6">
        <v>1</v>
      </c>
      <c r="N104" s="6">
        <f t="shared" si="31"/>
        <v>334</v>
      </c>
      <c r="O104" s="6">
        <f t="shared" si="32"/>
        <v>335</v>
      </c>
      <c r="P104" s="6">
        <f t="shared" si="33"/>
        <v>1708.9150684931508</v>
      </c>
      <c r="Q104" s="2">
        <f t="shared" si="26"/>
        <v>340.27397260273972</v>
      </c>
      <c r="R104" s="2">
        <f t="shared" si="27"/>
        <v>7.9149119954819609</v>
      </c>
      <c r="S104" s="6">
        <v>1708.9150684931508</v>
      </c>
      <c r="Y104" s="6">
        <v>-10.846650868077401</v>
      </c>
    </row>
    <row r="105" spans="1:25" s="6" customFormat="1">
      <c r="A105" s="6" t="s">
        <v>98</v>
      </c>
      <c r="B105" s="6" t="s">
        <v>136</v>
      </c>
      <c r="C105" s="6">
        <v>-5.7507218465833798</v>
      </c>
      <c r="D105" s="6">
        <v>0.63395462146343395</v>
      </c>
      <c r="E105" s="6">
        <v>0.68371286945018905</v>
      </c>
      <c r="F105" s="6">
        <v>35</v>
      </c>
      <c r="G105" s="6">
        <v>-13.2566337901438</v>
      </c>
      <c r="H105" s="6">
        <v>0.26696969065807302</v>
      </c>
      <c r="I105" s="6">
        <v>61.338421051408801</v>
      </c>
      <c r="J105" s="6">
        <v>-322.90351857831803</v>
      </c>
      <c r="K105" s="6">
        <v>1708</v>
      </c>
      <c r="L105" s="6">
        <v>12</v>
      </c>
      <c r="M105" s="6">
        <v>1</v>
      </c>
      <c r="N105" s="6">
        <f t="shared" si="31"/>
        <v>334</v>
      </c>
      <c r="O105" s="6">
        <f t="shared" si="32"/>
        <v>335</v>
      </c>
      <c r="P105" s="6">
        <f t="shared" si="33"/>
        <v>1708.9150684931508</v>
      </c>
      <c r="Q105" s="2">
        <f t="shared" si="26"/>
        <v>340.27397260273972</v>
      </c>
      <c r="R105" s="2">
        <f t="shared" si="27"/>
        <v>7.9149119954819609</v>
      </c>
      <c r="S105" s="6">
        <v>1708.9150684931508</v>
      </c>
      <c r="Y105" s="6">
        <v>-13.2566337901438</v>
      </c>
    </row>
    <row r="106" spans="1:25" s="7" customFormat="1">
      <c r="A106" s="7" t="s">
        <v>101</v>
      </c>
      <c r="B106" s="7" t="s">
        <v>147</v>
      </c>
      <c r="C106" s="7">
        <v>-30.9647760500369</v>
      </c>
      <c r="D106" s="7">
        <v>0.48429210800661698</v>
      </c>
      <c r="E106" s="7">
        <v>0.50330551749600405</v>
      </c>
      <c r="F106" s="7">
        <v>40</v>
      </c>
      <c r="G106" s="6">
        <v>-17.5525042260399</v>
      </c>
      <c r="H106" s="7">
        <v>221.89508316736999</v>
      </c>
      <c r="I106" s="7">
        <v>61.877076101799503</v>
      </c>
      <c r="J106" s="7">
        <v>26.100367287535001</v>
      </c>
      <c r="K106" s="7">
        <v>1709</v>
      </c>
      <c r="L106" s="7">
        <v>1</v>
      </c>
      <c r="M106" s="7">
        <v>7</v>
      </c>
      <c r="N106" s="7">
        <f t="shared" si="31"/>
        <v>0</v>
      </c>
      <c r="O106" s="7">
        <f t="shared" si="32"/>
        <v>7</v>
      </c>
      <c r="P106" s="7">
        <f t="shared" si="33"/>
        <v>1709.0164383561644</v>
      </c>
      <c r="Q106" s="2">
        <f t="shared" si="26"/>
        <v>16.767123287671232</v>
      </c>
      <c r="R106" s="2">
        <f t="shared" si="27"/>
        <v>-6.7649130510502804</v>
      </c>
      <c r="S106" s="7">
        <v>1709.0164383561644</v>
      </c>
      <c r="Y106" s="7">
        <v>-17.5525042260399</v>
      </c>
    </row>
    <row r="107" spans="1:25" s="7" customFormat="1">
      <c r="A107" s="7" t="s">
        <v>102</v>
      </c>
      <c r="B107" s="7" t="s">
        <v>136</v>
      </c>
      <c r="C107" s="7">
        <v>-26.499246014818699</v>
      </c>
      <c r="D107" s="7">
        <v>0.55508902691950102</v>
      </c>
      <c r="E107" s="7">
        <v>0.585892949828411</v>
      </c>
      <c r="F107" s="7">
        <v>112</v>
      </c>
      <c r="G107" s="6">
        <v>-17.160461741700001</v>
      </c>
      <c r="H107" s="7">
        <v>227.39544419959299</v>
      </c>
      <c r="I107" s="7">
        <v>182.150123435094</v>
      </c>
      <c r="J107" s="7">
        <v>31.600728319757799</v>
      </c>
      <c r="K107" s="7">
        <v>1709</v>
      </c>
      <c r="L107" s="7">
        <v>1</v>
      </c>
      <c r="M107" s="7">
        <v>7</v>
      </c>
      <c r="N107" s="7">
        <f t="shared" ref="N107:N109" si="34">IF(L107=1,0,IF(L107=2,31,IF(L107=3,59,IF(L107=4,90,IF(L107=5,120,IF(L107=6,151,IF(L107=7,181,IF(L107=8,212,IF(L107=9,243,IF(L107=10,273,IF(L107=11,304,IF(L107=12,334))))))))))))</f>
        <v>0</v>
      </c>
      <c r="O107" s="7">
        <f t="shared" ref="O107:O109" si="35">M107+N107</f>
        <v>7</v>
      </c>
      <c r="P107" s="7">
        <f t="shared" si="33"/>
        <v>1709.0164383561644</v>
      </c>
      <c r="Q107" s="2">
        <f t="shared" si="26"/>
        <v>16.767123287671232</v>
      </c>
      <c r="R107" s="2">
        <f t="shared" si="27"/>
        <v>-6.7649130510502804</v>
      </c>
      <c r="S107" s="7">
        <f>AVERAGE(P107:P109)</f>
        <v>1709.02100456621</v>
      </c>
      <c r="T107" s="7">
        <f>_xlfn.STDEV.S(G107:G109)</f>
        <v>1.6414352159112231</v>
      </c>
      <c r="Y107" s="7">
        <f>AVERAGE(G107:G109)</f>
        <v>-15.701639802880534</v>
      </c>
    </row>
    <row r="108" spans="1:25" s="7" customFormat="1">
      <c r="A108" s="7" t="s">
        <v>103</v>
      </c>
      <c r="B108" s="7" t="s">
        <v>136</v>
      </c>
      <c r="C108" s="7">
        <v>-18.347220397126002</v>
      </c>
      <c r="D108" s="7">
        <v>0.86662072569688098</v>
      </c>
      <c r="E108" s="7">
        <v>1.0443660731306199</v>
      </c>
      <c r="F108" s="7">
        <v>56</v>
      </c>
      <c r="G108" s="6">
        <v>-16.020173718065301</v>
      </c>
      <c r="H108" s="7">
        <v>229.314644846542</v>
      </c>
      <c r="I108" s="7">
        <v>150.88725760591799</v>
      </c>
      <c r="J108" s="7">
        <v>59.855656605510802</v>
      </c>
      <c r="K108" s="7">
        <v>1709</v>
      </c>
      <c r="L108" s="7">
        <v>1</v>
      </c>
      <c r="M108" s="7">
        <v>9</v>
      </c>
      <c r="N108" s="7">
        <f t="shared" si="34"/>
        <v>0</v>
      </c>
      <c r="O108" s="7">
        <f t="shared" si="35"/>
        <v>9</v>
      </c>
      <c r="P108" s="7">
        <f t="shared" si="33"/>
        <v>1709.0219178082191</v>
      </c>
      <c r="Q108" s="2">
        <f t="shared" si="26"/>
        <v>18.739726027397261</v>
      </c>
      <c r="R108" s="2">
        <f t="shared" si="27"/>
        <v>-7.5337735666859453</v>
      </c>
    </row>
    <row r="109" spans="1:25" s="7" customFormat="1">
      <c r="A109" s="7" t="s">
        <v>104</v>
      </c>
      <c r="B109" s="7" t="s">
        <v>136</v>
      </c>
      <c r="C109" s="7">
        <v>-16.273969726287699</v>
      </c>
      <c r="D109" s="7">
        <v>0.98923815760846101</v>
      </c>
      <c r="E109" s="7">
        <v>1.41936229677798</v>
      </c>
      <c r="F109" s="7">
        <v>41</v>
      </c>
      <c r="G109" s="6">
        <v>-13.924283948876299</v>
      </c>
      <c r="H109" s="7">
        <v>238.45394992561401</v>
      </c>
      <c r="I109" s="7">
        <v>368.67906391454102</v>
      </c>
      <c r="J109" s="7">
        <v>82.162577417685398</v>
      </c>
      <c r="K109" s="7">
        <v>1709</v>
      </c>
      <c r="L109" s="7">
        <v>1</v>
      </c>
      <c r="M109" s="7">
        <v>10</v>
      </c>
      <c r="N109" s="7">
        <f t="shared" si="34"/>
        <v>0</v>
      </c>
      <c r="O109" s="7">
        <f t="shared" si="35"/>
        <v>10</v>
      </c>
      <c r="P109" s="7">
        <f t="shared" si="33"/>
        <v>1709.0246575342467</v>
      </c>
      <c r="Q109" s="2">
        <f t="shared" si="26"/>
        <v>19.726027397260275</v>
      </c>
      <c r="R109" s="2">
        <f t="shared" si="27"/>
        <v>-7.9149119954819565</v>
      </c>
    </row>
    <row r="110" spans="1:25" s="8" customFormat="1">
      <c r="A110" s="8" t="s">
        <v>99</v>
      </c>
      <c r="B110" s="8" t="s">
        <v>136</v>
      </c>
      <c r="C110" s="8">
        <v>-154.99113574191</v>
      </c>
      <c r="D110" s="8">
        <v>0.14167300451839199</v>
      </c>
      <c r="E110" s="8">
        <v>0.14149353471044701</v>
      </c>
      <c r="F110" s="8">
        <v>121</v>
      </c>
      <c r="G110" s="6">
        <v>-11.142412522523999</v>
      </c>
      <c r="H110" s="8">
        <v>233.23861897009101</v>
      </c>
      <c r="I110" s="8">
        <v>165.75236320880501</v>
      </c>
      <c r="J110" s="8">
        <v>-6.5537867168372399</v>
      </c>
      <c r="K110" s="8">
        <v>1709</v>
      </c>
      <c r="L110" s="8">
        <v>1</v>
      </c>
      <c r="M110" s="8">
        <v>31</v>
      </c>
      <c r="N110" s="8">
        <f t="shared" ref="N110" si="36">IF(L110=1,0,IF(L110=2,31,IF(L110=3,59,IF(L110=4,90,IF(L110=5,120,IF(L110=6,151,IF(L110=7,181,IF(L110=8,212,IF(L110=9,243,IF(L110=10,273,IF(L110=11,304,IF(L110=12,334))))))))))))</f>
        <v>0</v>
      </c>
      <c r="O110" s="8">
        <f t="shared" ref="O110" si="37">M110+N110</f>
        <v>31</v>
      </c>
      <c r="P110" s="8">
        <f t="shared" ref="P110" si="38">K110+(O110-1)/365</f>
        <v>1709.0821917808219</v>
      </c>
      <c r="Q110" s="2">
        <f t="shared" si="26"/>
        <v>40.438356164383556</v>
      </c>
      <c r="R110" s="2">
        <f t="shared" si="27"/>
        <v>-15.210363206270312</v>
      </c>
      <c r="S110" s="8">
        <f>AVERAGE(P110:P111)</f>
        <v>1709.0890410958905</v>
      </c>
      <c r="T110" s="8">
        <f>_xlfn.STDEV.S(G110:G111)</f>
        <v>0.41628174712808241</v>
      </c>
      <c r="Y110" s="8">
        <f>AVERAGE(G110:G111)</f>
        <v>-11.43676816880245</v>
      </c>
    </row>
    <row r="111" spans="1:25" s="8" customFormat="1">
      <c r="A111" s="8" t="s">
        <v>100</v>
      </c>
      <c r="B111" s="8" t="s">
        <v>136</v>
      </c>
      <c r="C111" s="8">
        <v>-24.221788363751301</v>
      </c>
      <c r="D111" s="8">
        <v>0.86916075189609399</v>
      </c>
      <c r="E111" s="8">
        <v>1.0494675733523799</v>
      </c>
      <c r="F111" s="8">
        <v>40</v>
      </c>
      <c r="G111" s="6">
        <v>-11.731123815080901</v>
      </c>
      <c r="H111" s="8">
        <v>234.74141606852999</v>
      </c>
      <c r="I111" s="8">
        <v>109.388840237186</v>
      </c>
      <c r="J111" s="8">
        <v>60.7828913939667</v>
      </c>
      <c r="K111" s="8">
        <v>1709</v>
      </c>
      <c r="L111" s="8">
        <v>2</v>
      </c>
      <c r="M111" s="8">
        <v>5</v>
      </c>
      <c r="N111" s="8">
        <f t="shared" ref="N111" si="39">IF(L111=1,0,IF(L111=2,31,IF(L111=3,59,IF(L111=4,90,IF(L111=5,120,IF(L111=6,151,IF(L111=7,181,IF(L111=8,212,IF(L111=9,243,IF(L111=10,273,IF(L111=11,304,IF(L111=12,334))))))))))))</f>
        <v>31</v>
      </c>
      <c r="O111" s="8">
        <f t="shared" ref="O111" si="40">M111+N111</f>
        <v>36</v>
      </c>
      <c r="P111" s="8">
        <f t="shared" ref="P111" si="41">K111+(O111-1)/365</f>
        <v>1709.0958904109589</v>
      </c>
      <c r="Q111" s="2">
        <f t="shared" si="26"/>
        <v>45.369863013698627</v>
      </c>
      <c r="R111" s="2">
        <f t="shared" si="27"/>
        <v>-16.688347792507617</v>
      </c>
    </row>
  </sheetData>
  <phoneticPr fontId="6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8"/>
  <sheetViews>
    <sheetView topLeftCell="A122" workbookViewId="0">
      <selection activeCell="D200" sqref="D199:D201"/>
    </sheetView>
  </sheetViews>
  <sheetFormatPr defaultColWidth="10.875" defaultRowHeight="15.75"/>
  <sheetData>
    <row r="1" spans="1:6">
      <c r="A1" s="1" t="s">
        <v>29</v>
      </c>
      <c r="B1" s="1" t="s">
        <v>89</v>
      </c>
      <c r="C1" s="1" t="s">
        <v>90</v>
      </c>
    </row>
    <row r="2" spans="1:6">
      <c r="A2">
        <v>1672.8794519999999</v>
      </c>
      <c r="B2">
        <v>-13</v>
      </c>
      <c r="C2">
        <v>1</v>
      </c>
      <c r="E2" t="s">
        <v>91</v>
      </c>
      <c r="F2">
        <v>1</v>
      </c>
    </row>
    <row r="3" spans="1:6">
      <c r="A3">
        <v>1676.4917809999999</v>
      </c>
      <c r="B3">
        <v>-13</v>
      </c>
      <c r="C3">
        <v>1</v>
      </c>
      <c r="E3" t="s">
        <v>92</v>
      </c>
      <c r="F3">
        <v>2</v>
      </c>
    </row>
    <row r="4" spans="1:6">
      <c r="A4">
        <v>1676.608219</v>
      </c>
      <c r="B4">
        <v>-6</v>
      </c>
      <c r="C4">
        <v>1</v>
      </c>
    </row>
    <row r="5" spans="1:6">
      <c r="A5">
        <v>1676.8328770000001</v>
      </c>
      <c r="B5">
        <v>-5.2</v>
      </c>
      <c r="C5">
        <v>1</v>
      </c>
    </row>
    <row r="6" spans="1:6">
      <c r="A6">
        <v>1676.857534</v>
      </c>
      <c r="B6">
        <v>-4.5</v>
      </c>
      <c r="C6">
        <v>1</v>
      </c>
    </row>
    <row r="7" spans="1:6">
      <c r="A7">
        <v>1676.961644</v>
      </c>
      <c r="B7">
        <v>-4.9000000000000004</v>
      </c>
      <c r="C7">
        <v>1</v>
      </c>
    </row>
    <row r="8" spans="1:6">
      <c r="A8">
        <v>1678.163014</v>
      </c>
      <c r="B8">
        <v>-7</v>
      </c>
      <c r="C8">
        <v>1</v>
      </c>
    </row>
    <row r="9" spans="1:6">
      <c r="A9">
        <v>1678.3986299999999</v>
      </c>
      <c r="B9">
        <v>-12</v>
      </c>
      <c r="C9">
        <v>1</v>
      </c>
    </row>
    <row r="10" spans="1:6">
      <c r="A10">
        <v>1684.3589039999999</v>
      </c>
      <c r="B10">
        <v>-11</v>
      </c>
      <c r="C10">
        <v>1</v>
      </c>
    </row>
    <row r="11" spans="1:6">
      <c r="A11">
        <v>1684.5054789999999</v>
      </c>
      <c r="B11">
        <v>-10.8</v>
      </c>
      <c r="C11">
        <v>1</v>
      </c>
    </row>
    <row r="12" spans="1:6">
      <c r="A12">
        <v>1684.5698629999999</v>
      </c>
      <c r="B12">
        <v>-9</v>
      </c>
      <c r="C12">
        <v>1</v>
      </c>
    </row>
    <row r="13" spans="1:6">
      <c r="A13">
        <v>1686.3205479999999</v>
      </c>
      <c r="B13">
        <v>-15</v>
      </c>
      <c r="C13">
        <v>1</v>
      </c>
    </row>
    <row r="14" spans="1:6">
      <c r="A14">
        <v>1695.3712330000001</v>
      </c>
      <c r="B14">
        <v>-12</v>
      </c>
      <c r="C14">
        <v>1</v>
      </c>
    </row>
    <row r="15" spans="1:6">
      <c r="A15">
        <v>1700.4972600000001</v>
      </c>
      <c r="B15">
        <v>-3</v>
      </c>
      <c r="C15">
        <v>1</v>
      </c>
    </row>
    <row r="16" spans="1:6">
      <c r="A16">
        <v>1700.8602739999999</v>
      </c>
      <c r="B16">
        <v>-9.5</v>
      </c>
      <c r="C16">
        <v>1</v>
      </c>
    </row>
    <row r="17" spans="1:3">
      <c r="A17">
        <v>1701.2438360000001</v>
      </c>
      <c r="B17">
        <v>-12</v>
      </c>
      <c r="C17">
        <v>1</v>
      </c>
    </row>
    <row r="18" spans="1:3">
      <c r="A18">
        <v>1701.846575</v>
      </c>
      <c r="B18">
        <v>-12</v>
      </c>
      <c r="C18">
        <v>1</v>
      </c>
    </row>
    <row r="19" spans="1:3">
      <c r="A19">
        <v>1702.3520550000001</v>
      </c>
      <c r="B19">
        <v>-10.5</v>
      </c>
      <c r="C19">
        <v>1</v>
      </c>
    </row>
    <row r="20" spans="1:3">
      <c r="A20">
        <v>1702.3904110000001</v>
      </c>
      <c r="B20">
        <v>-12</v>
      </c>
      <c r="C20">
        <v>1</v>
      </c>
    </row>
    <row r="21" spans="1:3">
      <c r="A21">
        <v>1702.9876710000001</v>
      </c>
      <c r="B21">
        <v>-11</v>
      </c>
      <c r="C21">
        <v>1</v>
      </c>
    </row>
    <row r="22" spans="1:3">
      <c r="A22">
        <v>1703.3890409999999</v>
      </c>
      <c r="B22">
        <v>-16</v>
      </c>
      <c r="C22">
        <v>1</v>
      </c>
    </row>
    <row r="23" spans="1:3">
      <c r="A23">
        <v>1703.4082189999999</v>
      </c>
      <c r="B23">
        <v>-2</v>
      </c>
      <c r="C23">
        <v>1</v>
      </c>
    </row>
    <row r="24" spans="1:3">
      <c r="A24">
        <v>1703.479452</v>
      </c>
      <c r="B24">
        <v>-2</v>
      </c>
      <c r="C24">
        <v>1</v>
      </c>
    </row>
    <row r="25" spans="1:3">
      <c r="A25">
        <v>1703.528767</v>
      </c>
      <c r="B25">
        <v>-19</v>
      </c>
      <c r="C25">
        <v>1</v>
      </c>
    </row>
    <row r="26" spans="1:3">
      <c r="A26">
        <v>1703.9726029999999</v>
      </c>
      <c r="B26">
        <v>-10.5</v>
      </c>
      <c r="C26">
        <v>1</v>
      </c>
    </row>
    <row r="27" spans="1:3">
      <c r="A27">
        <v>1704.020548</v>
      </c>
      <c r="B27">
        <v>-7</v>
      </c>
      <c r="C27">
        <v>1</v>
      </c>
    </row>
    <row r="28" spans="1:3">
      <c r="A28">
        <v>1704.0342470000001</v>
      </c>
      <c r="B28">
        <v>-8.1999999999999993</v>
      </c>
      <c r="C28">
        <v>1</v>
      </c>
    </row>
    <row r="29" spans="1:3">
      <c r="A29">
        <v>1704.083562</v>
      </c>
      <c r="B29">
        <v>-9</v>
      </c>
      <c r="C29">
        <v>1</v>
      </c>
    </row>
    <row r="30" spans="1:3">
      <c r="A30">
        <v>1704.10411</v>
      </c>
      <c r="B30">
        <v>-8</v>
      </c>
      <c r="C30">
        <v>1</v>
      </c>
    </row>
    <row r="31" spans="1:3">
      <c r="A31">
        <v>1704.1109590000001</v>
      </c>
      <c r="B31">
        <v>-13</v>
      </c>
      <c r="C31">
        <v>1</v>
      </c>
    </row>
    <row r="32" spans="1:3">
      <c r="A32">
        <v>1704.2164379999999</v>
      </c>
      <c r="B32">
        <v>-10</v>
      </c>
      <c r="C32">
        <v>1</v>
      </c>
    </row>
    <row r="33" spans="1:3">
      <c r="A33">
        <v>1704.906849</v>
      </c>
      <c r="B33">
        <v>-9</v>
      </c>
      <c r="C33">
        <v>1</v>
      </c>
    </row>
    <row r="34" spans="1:3">
      <c r="A34">
        <v>1705.0438360000001</v>
      </c>
      <c r="B34">
        <v>-10.5</v>
      </c>
      <c r="C34">
        <v>1</v>
      </c>
    </row>
    <row r="35" spans="1:3">
      <c r="A35">
        <v>1705.0438360000001</v>
      </c>
      <c r="B35">
        <v>-7.5</v>
      </c>
      <c r="C35">
        <v>1</v>
      </c>
    </row>
    <row r="36" spans="1:3">
      <c r="A36">
        <v>1705.2753419999999</v>
      </c>
      <c r="B36">
        <v>12.5</v>
      </c>
      <c r="C36">
        <v>1</v>
      </c>
    </row>
    <row r="37" spans="1:3">
      <c r="A37">
        <v>1705.3493149999999</v>
      </c>
      <c r="B37">
        <v>-14</v>
      </c>
      <c r="C37">
        <v>1</v>
      </c>
    </row>
    <row r="38" spans="1:3">
      <c r="A38">
        <v>1705.4876710000001</v>
      </c>
      <c r="B38">
        <v>-12</v>
      </c>
      <c r="C38">
        <v>1</v>
      </c>
    </row>
    <row r="39" spans="1:3">
      <c r="A39">
        <v>1705.519178</v>
      </c>
      <c r="B39">
        <v>-12</v>
      </c>
      <c r="C39">
        <v>1</v>
      </c>
    </row>
    <row r="40" spans="1:3">
      <c r="A40">
        <v>1705.8301369999999</v>
      </c>
      <c r="B40">
        <v>-3</v>
      </c>
      <c r="C40">
        <v>1</v>
      </c>
    </row>
    <row r="41" spans="1:3">
      <c r="A41">
        <v>1706.269863</v>
      </c>
      <c r="B41">
        <v>-9</v>
      </c>
      <c r="C41">
        <v>1</v>
      </c>
    </row>
    <row r="42" spans="1:3">
      <c r="A42">
        <v>1706.4246579999999</v>
      </c>
      <c r="B42">
        <v>-5</v>
      </c>
      <c r="C42">
        <v>1</v>
      </c>
    </row>
    <row r="43" spans="1:3">
      <c r="A43">
        <v>1706.4657529999999</v>
      </c>
      <c r="B43">
        <v>-12</v>
      </c>
      <c r="C43">
        <v>1</v>
      </c>
    </row>
    <row r="44" spans="1:3">
      <c r="A44">
        <v>1706.6972599999999</v>
      </c>
      <c r="B44">
        <v>-7</v>
      </c>
      <c r="C44">
        <v>1</v>
      </c>
    </row>
    <row r="45" spans="1:3">
      <c r="A45">
        <v>1706.9191780000001</v>
      </c>
      <c r="B45">
        <v>-9</v>
      </c>
      <c r="C45">
        <v>1</v>
      </c>
    </row>
    <row r="46" spans="1:3">
      <c r="A46">
        <v>1707.136986</v>
      </c>
      <c r="B46">
        <v>-6</v>
      </c>
      <c r="C46">
        <v>1</v>
      </c>
    </row>
    <row r="47" spans="1:3">
      <c r="A47">
        <v>1707.186301</v>
      </c>
      <c r="B47">
        <v>-9</v>
      </c>
      <c r="C47">
        <v>1</v>
      </c>
    </row>
    <row r="48" spans="1:3">
      <c r="A48">
        <v>1707.2273970000001</v>
      </c>
      <c r="B48">
        <v>-6.5</v>
      </c>
      <c r="C48">
        <v>1</v>
      </c>
    </row>
    <row r="49" spans="1:3">
      <c r="A49">
        <v>1707.365753</v>
      </c>
      <c r="B49">
        <v>-6.5</v>
      </c>
      <c r="C49">
        <v>1</v>
      </c>
    </row>
    <row r="50" spans="1:3">
      <c r="A50">
        <v>1707.7246580000001</v>
      </c>
      <c r="B50">
        <v>-5</v>
      </c>
      <c r="C50">
        <v>1</v>
      </c>
    </row>
    <row r="51" spans="1:3">
      <c r="A51">
        <v>1707.8712330000001</v>
      </c>
      <c r="B51">
        <v>-12.5</v>
      </c>
      <c r="C51">
        <v>1</v>
      </c>
    </row>
    <row r="52" spans="1:3">
      <c r="A52">
        <v>1707.876712</v>
      </c>
      <c r="B52">
        <v>-13</v>
      </c>
      <c r="C52">
        <v>1</v>
      </c>
    </row>
    <row r="53" spans="1:3">
      <c r="A53">
        <v>1707.8849319999999</v>
      </c>
      <c r="B53">
        <v>16</v>
      </c>
      <c r="C53">
        <v>1</v>
      </c>
    </row>
    <row r="54" spans="1:3">
      <c r="A54">
        <v>1707.9561639999999</v>
      </c>
      <c r="B54">
        <v>-13</v>
      </c>
      <c r="C54">
        <v>1</v>
      </c>
    </row>
    <row r="55" spans="1:3">
      <c r="A55">
        <v>1708.6205480000001</v>
      </c>
      <c r="B55">
        <v>-7</v>
      </c>
      <c r="C55">
        <v>1</v>
      </c>
    </row>
    <row r="56" spans="1:3">
      <c r="A56">
        <v>1708.6876709999999</v>
      </c>
      <c r="B56">
        <v>-5</v>
      </c>
      <c r="C56">
        <v>1</v>
      </c>
    </row>
    <row r="57" spans="1:3">
      <c r="A57">
        <v>1708.8808220000001</v>
      </c>
      <c r="B57">
        <v>-4</v>
      </c>
      <c r="C57">
        <v>1</v>
      </c>
    </row>
    <row r="58" spans="1:3">
      <c r="A58">
        <v>1708.8986299999999</v>
      </c>
      <c r="B58">
        <v>-6.5</v>
      </c>
      <c r="C58">
        <v>1</v>
      </c>
    </row>
    <row r="59" spans="1:3">
      <c r="A59">
        <v>1708.916438</v>
      </c>
      <c r="B59">
        <v>-10</v>
      </c>
      <c r="C59">
        <v>1</v>
      </c>
    </row>
    <row r="60" spans="1:3">
      <c r="A60">
        <v>1709.0219179999999</v>
      </c>
      <c r="B60">
        <v>-16</v>
      </c>
      <c r="C60">
        <v>1</v>
      </c>
    </row>
    <row r="61" spans="1:3">
      <c r="A61">
        <v>1709.086301</v>
      </c>
      <c r="B61">
        <v>-11</v>
      </c>
      <c r="C61">
        <v>1</v>
      </c>
    </row>
    <row r="62" spans="1:3">
      <c r="A62">
        <v>1709.093151</v>
      </c>
      <c r="B62">
        <v>-6</v>
      </c>
      <c r="C62">
        <v>1</v>
      </c>
    </row>
    <row r="63" spans="1:3">
      <c r="A63">
        <v>1709.652055</v>
      </c>
      <c r="B63">
        <v>-7</v>
      </c>
      <c r="C63">
        <v>1</v>
      </c>
    </row>
    <row r="64" spans="1:3">
      <c r="A64">
        <v>1709.867123</v>
      </c>
      <c r="B64">
        <v>-6</v>
      </c>
      <c r="C64">
        <v>1</v>
      </c>
    </row>
    <row r="65" spans="1:3">
      <c r="A65">
        <v>1710.824658</v>
      </c>
      <c r="B65">
        <v>-12.5</v>
      </c>
      <c r="C65">
        <v>1</v>
      </c>
    </row>
    <row r="66" spans="1:3">
      <c r="A66">
        <v>1671.5739189999999</v>
      </c>
      <c r="B66">
        <v>-0.3</v>
      </c>
      <c r="C66">
        <v>2</v>
      </c>
    </row>
    <row r="67" spans="1:3">
      <c r="A67">
        <v>1672.765938</v>
      </c>
      <c r="B67">
        <v>-14.9</v>
      </c>
      <c r="C67">
        <v>2</v>
      </c>
    </row>
    <row r="68" spans="1:3">
      <c r="A68">
        <v>1676.5203509999999</v>
      </c>
      <c r="B68">
        <v>9.9</v>
      </c>
      <c r="C68">
        <v>2</v>
      </c>
    </row>
    <row r="69" spans="1:3">
      <c r="A69">
        <v>1676.6016090000001</v>
      </c>
      <c r="B69">
        <v>-8.6999999999999993</v>
      </c>
      <c r="C69">
        <v>2</v>
      </c>
    </row>
    <row r="70" spans="1:3">
      <c r="A70">
        <v>1676.6140049999999</v>
      </c>
      <c r="B70">
        <v>-3.9</v>
      </c>
      <c r="C70">
        <v>2</v>
      </c>
    </row>
    <row r="71" spans="1:3">
      <c r="A71">
        <v>1676.7379579999999</v>
      </c>
      <c r="B71">
        <v>-6</v>
      </c>
      <c r="C71">
        <v>2</v>
      </c>
    </row>
    <row r="72" spans="1:3">
      <c r="A72">
        <v>1676.996883</v>
      </c>
      <c r="B72">
        <v>-6</v>
      </c>
      <c r="C72">
        <v>2</v>
      </c>
    </row>
    <row r="73" spans="1:3">
      <c r="A73">
        <v>1677.3074549999999</v>
      </c>
      <c r="B73">
        <v>-11.1</v>
      </c>
      <c r="C73">
        <v>2</v>
      </c>
    </row>
    <row r="74" spans="1:3">
      <c r="A74">
        <v>1677.788808</v>
      </c>
      <c r="B74">
        <v>-0.2</v>
      </c>
      <c r="C74">
        <v>2</v>
      </c>
    </row>
    <row r="75" spans="1:3">
      <c r="A75">
        <v>1678.0477330000001</v>
      </c>
      <c r="B75">
        <v>-0.2</v>
      </c>
      <c r="C75">
        <v>2</v>
      </c>
    </row>
    <row r="76" spans="1:3">
      <c r="A76">
        <v>1684.428582</v>
      </c>
      <c r="B76">
        <v>-11</v>
      </c>
      <c r="C76">
        <v>2</v>
      </c>
    </row>
    <row r="77" spans="1:3">
      <c r="A77">
        <v>1684.4919359999999</v>
      </c>
      <c r="B77">
        <v>-11.6</v>
      </c>
      <c r="C77">
        <v>2</v>
      </c>
    </row>
    <row r="78" spans="1:3">
      <c r="A78">
        <v>1684.619332</v>
      </c>
      <c r="B78">
        <v>-12.4</v>
      </c>
      <c r="C78">
        <v>2</v>
      </c>
    </row>
    <row r="79" spans="1:3">
      <c r="A79">
        <v>1684.6248410000001</v>
      </c>
      <c r="B79">
        <v>-10.199999999999999</v>
      </c>
      <c r="C79">
        <v>2</v>
      </c>
    </row>
    <row r="80" spans="1:3">
      <c r="A80">
        <v>1684.6888839999999</v>
      </c>
      <c r="B80">
        <v>-10.5</v>
      </c>
      <c r="C80">
        <v>2</v>
      </c>
    </row>
    <row r="81" spans="1:3">
      <c r="A81">
        <v>1686.5240839999999</v>
      </c>
      <c r="B81">
        <v>-1.8</v>
      </c>
      <c r="C81">
        <v>2</v>
      </c>
    </row>
    <row r="82" spans="1:3">
      <c r="A82">
        <v>1686.5536950000001</v>
      </c>
      <c r="B82">
        <v>-15.3</v>
      </c>
      <c r="C82">
        <v>2</v>
      </c>
    </row>
    <row r="83" spans="1:3">
      <c r="A83">
        <v>1686.5550720000001</v>
      </c>
      <c r="B83">
        <v>-14.8</v>
      </c>
      <c r="C83">
        <v>2</v>
      </c>
    </row>
    <row r="84" spans="1:3">
      <c r="A84">
        <v>1686.9544780000001</v>
      </c>
      <c r="B84">
        <v>-10.6</v>
      </c>
      <c r="C84">
        <v>2</v>
      </c>
    </row>
    <row r="85" spans="1:3">
      <c r="A85">
        <v>1686.9551670000001</v>
      </c>
      <c r="B85">
        <v>-10.3</v>
      </c>
      <c r="C85">
        <v>2</v>
      </c>
    </row>
    <row r="86" spans="1:3">
      <c r="A86">
        <v>1688.584466</v>
      </c>
      <c r="B86">
        <v>-6.1</v>
      </c>
      <c r="C86">
        <v>2</v>
      </c>
    </row>
    <row r="87" spans="1:3">
      <c r="A87">
        <v>1688.5872199999999</v>
      </c>
      <c r="B87">
        <v>-5</v>
      </c>
      <c r="C87">
        <v>2</v>
      </c>
    </row>
    <row r="88" spans="1:3">
      <c r="A88">
        <v>1688.769708</v>
      </c>
      <c r="B88">
        <v>-9.5</v>
      </c>
      <c r="C88">
        <v>2</v>
      </c>
    </row>
    <row r="89" spans="1:3">
      <c r="A89">
        <v>1688.7724619999999</v>
      </c>
      <c r="B89">
        <v>-8.5</v>
      </c>
      <c r="C89">
        <v>2</v>
      </c>
    </row>
    <row r="90" spans="1:3">
      <c r="A90">
        <v>1689.0348300000001</v>
      </c>
      <c r="B90">
        <v>-7.2</v>
      </c>
      <c r="C90">
        <v>2</v>
      </c>
    </row>
    <row r="91" spans="1:3">
      <c r="A91">
        <v>1689.083034</v>
      </c>
      <c r="B91">
        <v>-13.5</v>
      </c>
      <c r="C91">
        <v>2</v>
      </c>
    </row>
    <row r="92" spans="1:3">
      <c r="A92">
        <v>1689.0940519999999</v>
      </c>
      <c r="B92">
        <v>-9.3000000000000007</v>
      </c>
      <c r="C92">
        <v>2</v>
      </c>
    </row>
    <row r="93" spans="1:3">
      <c r="A93">
        <v>1689.4149540000001</v>
      </c>
      <c r="B93">
        <v>-10.4</v>
      </c>
      <c r="C93">
        <v>2</v>
      </c>
    </row>
    <row r="94" spans="1:3">
      <c r="A94">
        <v>1689.486572</v>
      </c>
      <c r="B94">
        <v>-7.7</v>
      </c>
      <c r="C94">
        <v>2</v>
      </c>
    </row>
    <row r="95" spans="1:3">
      <c r="A95">
        <v>1695.6945740000001</v>
      </c>
      <c r="B95">
        <v>-10.3</v>
      </c>
      <c r="C95">
        <v>2</v>
      </c>
    </row>
    <row r="96" spans="1:3">
      <c r="A96">
        <v>1701.1884669999999</v>
      </c>
      <c r="B96">
        <v>-13.6</v>
      </c>
      <c r="C96">
        <v>2</v>
      </c>
    </row>
    <row r="97" spans="1:3">
      <c r="A97">
        <v>1701.1912219999999</v>
      </c>
      <c r="B97">
        <v>-12.6</v>
      </c>
      <c r="C97">
        <v>2</v>
      </c>
    </row>
    <row r="98" spans="1:3">
      <c r="A98">
        <v>1701.2401150000001</v>
      </c>
      <c r="B98">
        <v>-18.7</v>
      </c>
      <c r="C98">
        <v>2</v>
      </c>
    </row>
    <row r="99" spans="1:3">
      <c r="A99">
        <v>1701.2408029999999</v>
      </c>
      <c r="B99">
        <v>-18.399999999999999</v>
      </c>
      <c r="C99">
        <v>2</v>
      </c>
    </row>
    <row r="100" spans="1:3">
      <c r="A100">
        <v>1701.970063</v>
      </c>
      <c r="B100">
        <v>-11.8</v>
      </c>
      <c r="C100">
        <v>2</v>
      </c>
    </row>
    <row r="101" spans="1:3">
      <c r="A101">
        <v>1702.036171</v>
      </c>
      <c r="B101">
        <v>-11.2</v>
      </c>
      <c r="C101">
        <v>2</v>
      </c>
    </row>
    <row r="102" spans="1:3">
      <c r="A102">
        <v>1702.096771</v>
      </c>
      <c r="B102">
        <v>-12.8</v>
      </c>
      <c r="C102">
        <v>2</v>
      </c>
    </row>
    <row r="103" spans="1:3">
      <c r="A103">
        <v>1702.6104889999999</v>
      </c>
      <c r="B103">
        <v>-14.5</v>
      </c>
      <c r="C103">
        <v>2</v>
      </c>
    </row>
    <row r="104" spans="1:3">
      <c r="A104">
        <v>1702.6187520000001</v>
      </c>
      <c r="B104">
        <v>-11.3</v>
      </c>
      <c r="C104">
        <v>2</v>
      </c>
    </row>
    <row r="105" spans="1:3">
      <c r="A105">
        <v>1703.204088</v>
      </c>
      <c r="B105">
        <v>-10.199999999999999</v>
      </c>
      <c r="C105">
        <v>2</v>
      </c>
    </row>
    <row r="106" spans="1:3">
      <c r="A106">
        <v>1703.266065</v>
      </c>
      <c r="B106">
        <v>-11.3</v>
      </c>
      <c r="C106">
        <v>2</v>
      </c>
    </row>
    <row r="107" spans="1:3">
      <c r="A107">
        <v>1703.6145120000001</v>
      </c>
      <c r="B107">
        <v>-1.7</v>
      </c>
      <c r="C107">
        <v>2</v>
      </c>
    </row>
    <row r="108" spans="1:3">
      <c r="A108">
        <v>1703.6758</v>
      </c>
      <c r="B108">
        <v>-3</v>
      </c>
      <c r="C108">
        <v>2</v>
      </c>
    </row>
    <row r="109" spans="1:3">
      <c r="A109">
        <v>1703.688195</v>
      </c>
      <c r="B109">
        <v>1.7</v>
      </c>
      <c r="C109">
        <v>2</v>
      </c>
    </row>
    <row r="110" spans="1:3">
      <c r="A110">
        <v>1703.7350220000001</v>
      </c>
      <c r="B110">
        <v>-5.2</v>
      </c>
      <c r="C110">
        <v>2</v>
      </c>
    </row>
    <row r="111" spans="1:3">
      <c r="A111">
        <v>1703.7453519999999</v>
      </c>
      <c r="B111">
        <v>-1.2</v>
      </c>
      <c r="C111">
        <v>2</v>
      </c>
    </row>
    <row r="112" spans="1:3">
      <c r="A112">
        <v>1703.748106</v>
      </c>
      <c r="B112">
        <v>-0.1</v>
      </c>
      <c r="C112">
        <v>2</v>
      </c>
    </row>
    <row r="113" spans="1:3">
      <c r="A113">
        <v>1703.7701420000001</v>
      </c>
      <c r="B113">
        <v>-16.600000000000001</v>
      </c>
      <c r="C113">
        <v>2</v>
      </c>
    </row>
    <row r="114" spans="1:3">
      <c r="A114">
        <v>1704.2260160000001</v>
      </c>
      <c r="B114">
        <v>-15.6</v>
      </c>
      <c r="C114">
        <v>2</v>
      </c>
    </row>
    <row r="115" spans="1:3">
      <c r="A115">
        <v>1704.2397880000001</v>
      </c>
      <c r="B115">
        <v>-10.199999999999999</v>
      </c>
      <c r="C115">
        <v>2</v>
      </c>
    </row>
    <row r="116" spans="1:3">
      <c r="A116">
        <v>1704.329999</v>
      </c>
      <c r="B116">
        <v>-0.4</v>
      </c>
      <c r="C116">
        <v>2</v>
      </c>
    </row>
    <row r="117" spans="1:3">
      <c r="A117">
        <v>1704.357544</v>
      </c>
      <c r="B117">
        <v>-14.8</v>
      </c>
      <c r="C117">
        <v>2</v>
      </c>
    </row>
    <row r="118" spans="1:3">
      <c r="A118">
        <v>1704.4959590000001</v>
      </c>
      <c r="B118">
        <v>-11.3</v>
      </c>
      <c r="C118">
        <v>2</v>
      </c>
    </row>
    <row r="119" spans="1:3">
      <c r="A119">
        <v>1704.5056</v>
      </c>
      <c r="B119">
        <v>-7.6</v>
      </c>
      <c r="C119">
        <v>2</v>
      </c>
    </row>
    <row r="120" spans="1:3">
      <c r="A120">
        <v>1704.5083540000001</v>
      </c>
      <c r="B120">
        <v>-6.5</v>
      </c>
      <c r="C120">
        <v>2</v>
      </c>
    </row>
    <row r="121" spans="1:3">
      <c r="A121">
        <v>1704.764525</v>
      </c>
      <c r="B121">
        <v>-7.6</v>
      </c>
      <c r="C121">
        <v>2</v>
      </c>
    </row>
    <row r="122" spans="1:3">
      <c r="A122">
        <v>1704.7679680000001</v>
      </c>
      <c r="B122">
        <v>-6.3</v>
      </c>
      <c r="C122">
        <v>2</v>
      </c>
    </row>
    <row r="123" spans="1:3">
      <c r="A123">
        <v>1705.204559</v>
      </c>
      <c r="B123">
        <v>-12.7</v>
      </c>
      <c r="C123">
        <v>2</v>
      </c>
    </row>
    <row r="124" spans="1:3">
      <c r="A124">
        <v>1705.4621070000001</v>
      </c>
      <c r="B124">
        <v>11.8</v>
      </c>
      <c r="C124">
        <v>2</v>
      </c>
    </row>
    <row r="125" spans="1:3">
      <c r="A125">
        <v>1705.5908810000001</v>
      </c>
      <c r="B125">
        <v>-13.5</v>
      </c>
      <c r="C125">
        <v>2</v>
      </c>
    </row>
    <row r="126" spans="1:3">
      <c r="A126">
        <v>1705.707948</v>
      </c>
      <c r="B126">
        <v>-18.3</v>
      </c>
      <c r="C126">
        <v>2</v>
      </c>
    </row>
    <row r="127" spans="1:3">
      <c r="A127">
        <v>1705.7155230000001</v>
      </c>
      <c r="B127">
        <v>-15.3</v>
      </c>
      <c r="C127">
        <v>2</v>
      </c>
    </row>
    <row r="128" spans="1:3">
      <c r="A128">
        <v>1705.724475</v>
      </c>
      <c r="B128">
        <v>-11.9</v>
      </c>
      <c r="C128">
        <v>2</v>
      </c>
    </row>
    <row r="129" spans="1:3">
      <c r="A129">
        <v>1705.7368710000001</v>
      </c>
      <c r="B129">
        <v>-7.1</v>
      </c>
      <c r="C129">
        <v>2</v>
      </c>
    </row>
    <row r="130" spans="1:3">
      <c r="A130">
        <v>1705.7547750000001</v>
      </c>
      <c r="B130">
        <v>-0.2</v>
      </c>
      <c r="C130">
        <v>2</v>
      </c>
    </row>
    <row r="131" spans="1:3">
      <c r="A131">
        <v>1705.7919609999999</v>
      </c>
      <c r="B131">
        <v>-10.8</v>
      </c>
      <c r="C131">
        <v>2</v>
      </c>
    </row>
    <row r="132" spans="1:3">
      <c r="A132">
        <v>1705.7947160000001</v>
      </c>
      <c r="B132">
        <v>-9.8000000000000007</v>
      </c>
      <c r="C132">
        <v>2</v>
      </c>
    </row>
    <row r="133" spans="1:3">
      <c r="A133">
        <v>1705.803668</v>
      </c>
      <c r="B133">
        <v>-6.3</v>
      </c>
      <c r="C133">
        <v>2</v>
      </c>
    </row>
    <row r="134" spans="1:3">
      <c r="A134">
        <v>1705.8091770000001</v>
      </c>
      <c r="B134">
        <v>-4.2</v>
      </c>
      <c r="C134">
        <v>2</v>
      </c>
    </row>
    <row r="135" spans="1:3">
      <c r="A135">
        <v>1706.068102</v>
      </c>
      <c r="B135">
        <v>-4.2</v>
      </c>
      <c r="C135">
        <v>2</v>
      </c>
    </row>
    <row r="136" spans="1:3">
      <c r="A136">
        <v>1706.4406509999999</v>
      </c>
      <c r="B136">
        <v>-10.3</v>
      </c>
      <c r="C136">
        <v>2</v>
      </c>
    </row>
    <row r="137" spans="1:3">
      <c r="A137">
        <v>1706.5866410000001</v>
      </c>
      <c r="B137">
        <v>-3.9</v>
      </c>
      <c r="C137">
        <v>2</v>
      </c>
    </row>
    <row r="138" spans="1:3">
      <c r="A138">
        <v>1706.6382880000001</v>
      </c>
      <c r="B138">
        <v>-9</v>
      </c>
      <c r="C138">
        <v>2</v>
      </c>
    </row>
    <row r="139" spans="1:3">
      <c r="A139">
        <v>1706.896524</v>
      </c>
      <c r="B139">
        <v>-9.3000000000000007</v>
      </c>
      <c r="C139">
        <v>2</v>
      </c>
    </row>
    <row r="140" spans="1:3">
      <c r="A140">
        <v>1707.0328730000001</v>
      </c>
      <c r="B140">
        <v>-6.6</v>
      </c>
      <c r="C140">
        <v>2</v>
      </c>
    </row>
    <row r="141" spans="1:3">
      <c r="A141">
        <v>1707.0886519999999</v>
      </c>
      <c r="B141">
        <v>-10.1</v>
      </c>
      <c r="C141">
        <v>2</v>
      </c>
    </row>
    <row r="142" spans="1:3">
      <c r="A142">
        <v>1707.1451199999999</v>
      </c>
      <c r="B142">
        <v>-13.2</v>
      </c>
      <c r="C142">
        <v>2</v>
      </c>
    </row>
    <row r="143" spans="1:3">
      <c r="A143">
        <v>1707.156827</v>
      </c>
      <c r="B143">
        <v>-8.6999999999999993</v>
      </c>
      <c r="C143">
        <v>2</v>
      </c>
    </row>
    <row r="144" spans="1:3">
      <c r="A144">
        <v>1707.291798</v>
      </c>
      <c r="B144">
        <v>-6.6</v>
      </c>
      <c r="C144">
        <v>2</v>
      </c>
    </row>
    <row r="145" spans="1:3">
      <c r="A145">
        <v>1707.294553</v>
      </c>
      <c r="B145">
        <v>-5.5</v>
      </c>
      <c r="C145">
        <v>2</v>
      </c>
    </row>
    <row r="146" spans="1:3">
      <c r="A146">
        <v>1707.4088650000001</v>
      </c>
      <c r="B146">
        <v>-11.4</v>
      </c>
      <c r="C146">
        <v>2</v>
      </c>
    </row>
    <row r="147" spans="1:3">
      <c r="A147">
        <v>1707.4116200000001</v>
      </c>
      <c r="B147">
        <v>-10.3</v>
      </c>
      <c r="C147">
        <v>2</v>
      </c>
    </row>
    <row r="148" spans="1:3">
      <c r="A148">
        <v>1707.4295239999999</v>
      </c>
      <c r="B148">
        <v>-3.4</v>
      </c>
      <c r="C148">
        <v>2</v>
      </c>
    </row>
    <row r="149" spans="1:3">
      <c r="A149">
        <v>1707.4302130000001</v>
      </c>
      <c r="B149">
        <v>-3.2</v>
      </c>
      <c r="C149">
        <v>2</v>
      </c>
    </row>
    <row r="150" spans="1:3">
      <c r="A150">
        <v>1707.474974</v>
      </c>
      <c r="B150">
        <v>-10.9</v>
      </c>
      <c r="C150">
        <v>2</v>
      </c>
    </row>
    <row r="151" spans="1:3">
      <c r="A151">
        <v>1707.723569</v>
      </c>
      <c r="B151">
        <v>-14.9</v>
      </c>
      <c r="C151">
        <v>2</v>
      </c>
    </row>
    <row r="152" spans="1:3">
      <c r="A152">
        <v>1707.8743790000001</v>
      </c>
      <c r="B152">
        <v>-6.6</v>
      </c>
      <c r="C152">
        <v>2</v>
      </c>
    </row>
    <row r="153" spans="1:3">
      <c r="A153">
        <v>1707.875757</v>
      </c>
      <c r="B153">
        <v>-6.1</v>
      </c>
      <c r="C153">
        <v>2</v>
      </c>
    </row>
    <row r="154" spans="1:3">
      <c r="A154">
        <v>1707.995578</v>
      </c>
      <c r="B154">
        <v>-9.8000000000000007</v>
      </c>
      <c r="C154">
        <v>2</v>
      </c>
    </row>
    <row r="155" spans="1:3">
      <c r="A155">
        <v>1708.0410280000001</v>
      </c>
      <c r="B155">
        <v>-17.3</v>
      </c>
      <c r="C155">
        <v>2</v>
      </c>
    </row>
    <row r="156" spans="1:3">
      <c r="A156">
        <v>1708.0513570000001</v>
      </c>
      <c r="B156">
        <v>-13.3</v>
      </c>
      <c r="C156">
        <v>2</v>
      </c>
    </row>
    <row r="157" spans="1:3">
      <c r="A157">
        <v>1708.118154</v>
      </c>
      <c r="B157">
        <v>12.5</v>
      </c>
      <c r="C157">
        <v>2</v>
      </c>
    </row>
    <row r="158" spans="1:3">
      <c r="A158">
        <v>1708.7806169999999</v>
      </c>
      <c r="B158">
        <v>-6.6</v>
      </c>
      <c r="C158">
        <v>2</v>
      </c>
    </row>
    <row r="159" spans="1:3">
      <c r="A159">
        <v>1708.78406</v>
      </c>
      <c r="B159">
        <v>-5.3</v>
      </c>
      <c r="C159">
        <v>2</v>
      </c>
    </row>
    <row r="160" spans="1:3">
      <c r="A160">
        <v>1708.841216</v>
      </c>
      <c r="B160">
        <v>-8.1999999999999993</v>
      </c>
      <c r="C160">
        <v>2</v>
      </c>
    </row>
    <row r="161" spans="1:3">
      <c r="A161">
        <v>1708.8515460000001</v>
      </c>
      <c r="B161">
        <v>-4.3</v>
      </c>
      <c r="C161">
        <v>2</v>
      </c>
    </row>
    <row r="162" spans="1:3">
      <c r="A162">
        <v>1709.0402309999999</v>
      </c>
      <c r="B162">
        <v>-6.4</v>
      </c>
      <c r="C162">
        <v>2</v>
      </c>
    </row>
    <row r="163" spans="1:3">
      <c r="A163">
        <v>1709.042985</v>
      </c>
      <c r="B163">
        <v>-5.3</v>
      </c>
      <c r="C163">
        <v>2</v>
      </c>
    </row>
    <row r="164" spans="1:3">
      <c r="A164">
        <v>1709.095321</v>
      </c>
      <c r="B164">
        <v>-10.1</v>
      </c>
      <c r="C164">
        <v>2</v>
      </c>
    </row>
    <row r="165" spans="1:3">
      <c r="A165">
        <v>1709.1407710000001</v>
      </c>
      <c r="B165">
        <v>-17.600000000000001</v>
      </c>
      <c r="C165">
        <v>2</v>
      </c>
    </row>
    <row r="166" spans="1:3">
      <c r="A166">
        <v>1709.2165199999999</v>
      </c>
      <c r="B166">
        <v>-13.3</v>
      </c>
      <c r="C166">
        <v>2</v>
      </c>
    </row>
    <row r="167" spans="1:3">
      <c r="A167">
        <v>1709.349426</v>
      </c>
      <c r="B167">
        <v>-12</v>
      </c>
      <c r="C167">
        <v>2</v>
      </c>
    </row>
    <row r="168" spans="1:3">
      <c r="A168">
        <v>1709.3563119999999</v>
      </c>
      <c r="B168">
        <v>-9.3000000000000007</v>
      </c>
      <c r="C168">
        <v>2</v>
      </c>
    </row>
    <row r="169" spans="1:3">
      <c r="A169">
        <v>1709.8197600000001</v>
      </c>
      <c r="B169">
        <v>-5.3</v>
      </c>
      <c r="C169">
        <v>2</v>
      </c>
    </row>
    <row r="170" spans="1:3">
      <c r="A170">
        <v>1710.011888</v>
      </c>
      <c r="B170">
        <v>-6.1</v>
      </c>
      <c r="C170">
        <v>2</v>
      </c>
    </row>
    <row r="171" spans="1:3">
      <c r="A171">
        <v>1710.907107</v>
      </c>
      <c r="B171">
        <v>-10.4</v>
      </c>
      <c r="C171">
        <v>2</v>
      </c>
    </row>
    <row r="172" spans="1:3">
      <c r="A172">
        <v>1714.6642750000001</v>
      </c>
      <c r="B172">
        <v>15.5</v>
      </c>
      <c r="C172">
        <v>2</v>
      </c>
    </row>
    <row r="173" spans="1:3">
      <c r="A173">
        <v>1714.8068209999999</v>
      </c>
      <c r="B173">
        <v>20.6</v>
      </c>
      <c r="C173">
        <v>2</v>
      </c>
    </row>
    <row r="174" spans="1:3">
      <c r="A174">
        <v>1714.810264</v>
      </c>
      <c r="B174">
        <v>21.9</v>
      </c>
      <c r="C174">
        <v>2</v>
      </c>
    </row>
    <row r="175" spans="1:3">
      <c r="A175">
        <v>1714.928709</v>
      </c>
      <c r="B175">
        <v>17.600000000000001</v>
      </c>
      <c r="C175">
        <v>2</v>
      </c>
    </row>
    <row r="176" spans="1:3">
      <c r="A176">
        <v>1715.107064</v>
      </c>
      <c r="B176">
        <v>11.5</v>
      </c>
      <c r="C176">
        <v>2</v>
      </c>
    </row>
    <row r="177" spans="1:3">
      <c r="A177">
        <v>1715.3928450000001</v>
      </c>
      <c r="B177">
        <v>21.9</v>
      </c>
      <c r="C177">
        <v>2</v>
      </c>
    </row>
    <row r="178" spans="1:3">
      <c r="A178">
        <v>1715.516799</v>
      </c>
      <c r="B178">
        <v>-5.2</v>
      </c>
      <c r="C178">
        <v>2</v>
      </c>
    </row>
    <row r="179" spans="1:3">
      <c r="A179">
        <v>1715.5650029999999</v>
      </c>
      <c r="B179">
        <v>13.4</v>
      </c>
      <c r="C179">
        <v>2</v>
      </c>
    </row>
    <row r="180" spans="1:3">
      <c r="A180">
        <v>1715.568446</v>
      </c>
      <c r="B180">
        <v>14.7</v>
      </c>
      <c r="C180">
        <v>2</v>
      </c>
    </row>
    <row r="181" spans="1:3">
      <c r="A181">
        <v>1715.803958</v>
      </c>
      <c r="B181">
        <v>-19.3</v>
      </c>
      <c r="C181">
        <v>2</v>
      </c>
    </row>
    <row r="182" spans="1:3">
      <c r="A182">
        <v>1715.8135990000001</v>
      </c>
      <c r="B182">
        <v>9.4</v>
      </c>
      <c r="C182">
        <v>2</v>
      </c>
    </row>
    <row r="183" spans="1:3">
      <c r="A183">
        <v>1715.8163529999999</v>
      </c>
      <c r="B183">
        <v>10.4</v>
      </c>
      <c r="C183">
        <v>2</v>
      </c>
    </row>
    <row r="184" spans="1:3">
      <c r="A184">
        <v>1715.8184189999999</v>
      </c>
      <c r="B184">
        <v>11.2</v>
      </c>
      <c r="C184">
        <v>2</v>
      </c>
    </row>
    <row r="185" spans="1:3">
      <c r="A185">
        <v>1716.0677029999999</v>
      </c>
      <c r="B185">
        <v>-17.5</v>
      </c>
      <c r="C185">
        <v>2</v>
      </c>
    </row>
    <row r="186" spans="1:3">
      <c r="A186">
        <v>1716.1179729999999</v>
      </c>
      <c r="B186">
        <v>1.9</v>
      </c>
      <c r="C186">
        <v>2</v>
      </c>
    </row>
    <row r="187" spans="1:3">
      <c r="A187">
        <v>1716.1200389999999</v>
      </c>
      <c r="B187">
        <v>2.7</v>
      </c>
      <c r="C187">
        <v>2</v>
      </c>
    </row>
    <row r="188" spans="1:3">
      <c r="A188">
        <v>1716.1558480000001</v>
      </c>
      <c r="B188">
        <v>16.600000000000001</v>
      </c>
      <c r="C188">
        <v>2</v>
      </c>
    </row>
    <row r="189" spans="1:3">
      <c r="A189">
        <v>1716.229531</v>
      </c>
      <c r="B189">
        <v>20</v>
      </c>
      <c r="C189">
        <v>2</v>
      </c>
    </row>
    <row r="190" spans="1:3">
      <c r="A190">
        <v>1716.231597</v>
      </c>
      <c r="B190">
        <v>20.8</v>
      </c>
      <c r="C190">
        <v>2</v>
      </c>
    </row>
    <row r="191" spans="1:3">
      <c r="A191">
        <v>1716.331449</v>
      </c>
      <c r="B191">
        <v>9.4</v>
      </c>
      <c r="C191">
        <v>2</v>
      </c>
    </row>
    <row r="192" spans="1:3">
      <c r="A192">
        <v>1716.4044429999999</v>
      </c>
      <c r="B192">
        <v>12.6</v>
      </c>
      <c r="C192">
        <v>2</v>
      </c>
    </row>
    <row r="193" spans="1:4">
      <c r="A193">
        <v>1716.4230359999999</v>
      </c>
      <c r="B193">
        <v>19.7</v>
      </c>
      <c r="C193">
        <v>2</v>
      </c>
    </row>
    <row r="194" spans="1:4">
      <c r="A194">
        <v>1716.45127</v>
      </c>
      <c r="B194">
        <v>-19.399999999999999</v>
      </c>
      <c r="C194">
        <v>2</v>
      </c>
    </row>
    <row r="195" spans="1:4">
      <c r="A195">
        <v>1716.4636660000001</v>
      </c>
      <c r="B195">
        <v>10.4</v>
      </c>
      <c r="C195">
        <v>2</v>
      </c>
    </row>
    <row r="196" spans="1:4">
      <c r="A196">
        <v>1716.5166899999999</v>
      </c>
      <c r="B196">
        <v>-19.100000000000001</v>
      </c>
      <c r="C196">
        <v>2</v>
      </c>
    </row>
    <row r="197" spans="1:4">
      <c r="A197">
        <v>1716.5311509999999</v>
      </c>
      <c r="B197">
        <v>11.5</v>
      </c>
      <c r="C197">
        <v>2</v>
      </c>
    </row>
    <row r="198" spans="1:4">
      <c r="A198">
        <v>1716.5986370000001</v>
      </c>
      <c r="B198">
        <v>12.5</v>
      </c>
      <c r="C198">
        <v>2</v>
      </c>
    </row>
    <row r="199" spans="1:4">
      <c r="A199">
        <v>1716.6392659999999</v>
      </c>
      <c r="B199">
        <v>3.2</v>
      </c>
      <c r="C199">
        <v>2</v>
      </c>
      <c r="D199" t="s">
        <v>127</v>
      </c>
    </row>
    <row r="200" spans="1:4">
      <c r="A200">
        <v>1716.6502849999999</v>
      </c>
      <c r="B200">
        <v>7.5</v>
      </c>
      <c r="C200">
        <v>2</v>
      </c>
      <c r="D200" t="s">
        <v>127</v>
      </c>
    </row>
    <row r="201" spans="1:4">
      <c r="A201">
        <v>1716.6599249999999</v>
      </c>
      <c r="B201">
        <v>11.2</v>
      </c>
      <c r="C201">
        <v>2</v>
      </c>
      <c r="D201" t="s">
        <v>127</v>
      </c>
    </row>
    <row r="202" spans="1:4">
      <c r="A202">
        <v>1716.706064</v>
      </c>
      <c r="B202">
        <v>-21</v>
      </c>
      <c r="C202">
        <v>2</v>
      </c>
    </row>
    <row r="203" spans="1:4">
      <c r="A203">
        <v>1716.7122609999999</v>
      </c>
      <c r="B203">
        <v>6.4</v>
      </c>
      <c r="C203">
        <v>2</v>
      </c>
    </row>
    <row r="204" spans="1:4">
      <c r="A204">
        <v>1716.740495</v>
      </c>
      <c r="B204">
        <v>17.3</v>
      </c>
      <c r="C204">
        <v>2</v>
      </c>
    </row>
    <row r="205" spans="1:4">
      <c r="A205">
        <v>1716.7873219999999</v>
      </c>
      <c r="B205">
        <v>10.4</v>
      </c>
      <c r="C205">
        <v>2</v>
      </c>
    </row>
    <row r="206" spans="1:4">
      <c r="A206">
        <v>1716.8031599999999</v>
      </c>
      <c r="B206">
        <v>16.5</v>
      </c>
      <c r="C206">
        <v>2</v>
      </c>
    </row>
    <row r="207" spans="1:4">
      <c r="A207">
        <v>1716.902323</v>
      </c>
      <c r="B207">
        <v>4.8</v>
      </c>
      <c r="C207">
        <v>2</v>
      </c>
    </row>
    <row r="208" spans="1:4">
      <c r="A208">
        <v>1716.902323</v>
      </c>
      <c r="B208">
        <v>-20.2</v>
      </c>
      <c r="C208">
        <v>2</v>
      </c>
    </row>
    <row r="209" spans="1:3">
      <c r="A209">
        <v>1716.9326229999999</v>
      </c>
      <c r="B209">
        <v>-8.5</v>
      </c>
      <c r="C209">
        <v>2</v>
      </c>
    </row>
    <row r="210" spans="1:3">
      <c r="A210">
        <v>1716.948461</v>
      </c>
      <c r="B210">
        <v>-2.4</v>
      </c>
      <c r="C210">
        <v>2</v>
      </c>
    </row>
    <row r="211" spans="1:3">
      <c r="A211">
        <v>1716.9849589999999</v>
      </c>
      <c r="B211">
        <v>-13.3</v>
      </c>
      <c r="C211">
        <v>2</v>
      </c>
    </row>
    <row r="212" spans="1:3">
      <c r="A212">
        <v>1717.1116669999999</v>
      </c>
      <c r="B212">
        <v>-14.3</v>
      </c>
      <c r="C212">
        <v>2</v>
      </c>
    </row>
    <row r="213" spans="1:3">
      <c r="A213">
        <v>1717.1130439999999</v>
      </c>
      <c r="B213">
        <v>11.2</v>
      </c>
      <c r="C213">
        <v>2</v>
      </c>
    </row>
    <row r="214" spans="1:3">
      <c r="A214">
        <v>1717.1846619999999</v>
      </c>
      <c r="B214">
        <v>13.9</v>
      </c>
      <c r="C214">
        <v>2</v>
      </c>
    </row>
    <row r="215" spans="1:3">
      <c r="A215">
        <v>1717.22047</v>
      </c>
      <c r="B215">
        <v>-22.3</v>
      </c>
      <c r="C215">
        <v>2</v>
      </c>
    </row>
    <row r="216" spans="1:3">
      <c r="A216">
        <v>1717.2376859999999</v>
      </c>
      <c r="B216">
        <v>9.3000000000000007</v>
      </c>
      <c r="C216">
        <v>2</v>
      </c>
    </row>
    <row r="217" spans="1:3">
      <c r="A217">
        <v>1717.2555910000001</v>
      </c>
      <c r="B217">
        <v>16.3</v>
      </c>
      <c r="C217">
        <v>2</v>
      </c>
    </row>
    <row r="218" spans="1:3">
      <c r="A218">
        <v>1717.3086149999999</v>
      </c>
      <c r="B218">
        <v>-13.3</v>
      </c>
      <c r="C218">
        <v>2</v>
      </c>
    </row>
    <row r="219" spans="1:3">
      <c r="A219">
        <v>1717.314124</v>
      </c>
      <c r="B219">
        <v>13.9</v>
      </c>
      <c r="C219">
        <v>2</v>
      </c>
    </row>
    <row r="220" spans="1:3">
      <c r="A220">
        <v>1717.316879</v>
      </c>
      <c r="B220">
        <v>14.9</v>
      </c>
      <c r="C220">
        <v>2</v>
      </c>
    </row>
    <row r="221" spans="1:3">
      <c r="A221">
        <v>1717.3692149999999</v>
      </c>
      <c r="B221">
        <v>10.1</v>
      </c>
      <c r="C221">
        <v>2</v>
      </c>
    </row>
    <row r="222" spans="1:3">
      <c r="A222">
        <v>1717.3733460000001</v>
      </c>
      <c r="B222">
        <v>11.7</v>
      </c>
      <c r="C222">
        <v>2</v>
      </c>
    </row>
    <row r="223" spans="1:3">
      <c r="A223">
        <v>1717.41191</v>
      </c>
      <c r="B223">
        <v>-23.4</v>
      </c>
      <c r="C223">
        <v>2</v>
      </c>
    </row>
    <row r="224" spans="1:3">
      <c r="A224">
        <v>1717.445653</v>
      </c>
      <c r="B224">
        <v>-10.3</v>
      </c>
      <c r="C224">
        <v>2</v>
      </c>
    </row>
    <row r="225" spans="1:3">
      <c r="A225">
        <v>1717.4497839999999</v>
      </c>
      <c r="B225">
        <v>16.2</v>
      </c>
      <c r="C225">
        <v>2</v>
      </c>
    </row>
    <row r="226" spans="1:3">
      <c r="A226">
        <v>1717.4559819999999</v>
      </c>
      <c r="B226">
        <v>-6.4</v>
      </c>
      <c r="C226">
        <v>2</v>
      </c>
    </row>
    <row r="227" spans="1:3">
      <c r="A227">
        <v>1717.480773</v>
      </c>
      <c r="B227">
        <v>3.2</v>
      </c>
      <c r="C227">
        <v>2</v>
      </c>
    </row>
    <row r="228" spans="1:3">
      <c r="A228">
        <v>1717.513138</v>
      </c>
      <c r="B228">
        <v>-9.3000000000000007</v>
      </c>
      <c r="C228">
        <v>2</v>
      </c>
    </row>
    <row r="229" spans="1:3">
      <c r="A229">
        <v>1717.5241559999999</v>
      </c>
      <c r="B229">
        <v>-5</v>
      </c>
      <c r="C229">
        <v>2</v>
      </c>
    </row>
    <row r="230" spans="1:3">
      <c r="A230">
        <v>1717.54757</v>
      </c>
      <c r="B230">
        <v>4</v>
      </c>
      <c r="C230">
        <v>2</v>
      </c>
    </row>
    <row r="231" spans="1:3">
      <c r="A231">
        <v>1717.553768</v>
      </c>
      <c r="B231">
        <v>6.4</v>
      </c>
      <c r="C231">
        <v>2</v>
      </c>
    </row>
    <row r="232" spans="1:3">
      <c r="A232">
        <v>1717.6150560000001</v>
      </c>
      <c r="B232">
        <v>-19.899999999999999</v>
      </c>
      <c r="C232">
        <v>2</v>
      </c>
    </row>
    <row r="233" spans="1:3">
      <c r="A233">
        <v>1717.6171220000001</v>
      </c>
      <c r="B233">
        <v>-19.100000000000001</v>
      </c>
      <c r="C233">
        <v>2</v>
      </c>
    </row>
    <row r="234" spans="1:3">
      <c r="A234">
        <v>1717.63778</v>
      </c>
      <c r="B234">
        <v>13.9</v>
      </c>
      <c r="C234">
        <v>2</v>
      </c>
    </row>
    <row r="235" spans="1:3">
      <c r="A235">
        <v>1717.68805</v>
      </c>
      <c r="B235">
        <v>8.3000000000000007</v>
      </c>
      <c r="C235">
        <v>2</v>
      </c>
    </row>
    <row r="236" spans="1:3">
      <c r="A236">
        <v>1717.690805</v>
      </c>
      <c r="B236">
        <v>9.3000000000000007</v>
      </c>
      <c r="C236">
        <v>2</v>
      </c>
    </row>
    <row r="237" spans="1:3">
      <c r="A237">
        <v>1717.69838</v>
      </c>
      <c r="B237">
        <v>-12.7</v>
      </c>
      <c r="C237">
        <v>2</v>
      </c>
    </row>
    <row r="238" spans="1:3">
      <c r="A238">
        <v>1717.7018230000001</v>
      </c>
      <c r="B238">
        <v>-11.4</v>
      </c>
      <c r="C238">
        <v>2</v>
      </c>
    </row>
    <row r="239" spans="1:3">
      <c r="A239">
        <v>1717.750716</v>
      </c>
      <c r="B239">
        <v>-17.5</v>
      </c>
      <c r="C239">
        <v>2</v>
      </c>
    </row>
    <row r="240" spans="1:3">
      <c r="A240">
        <v>1717.777572</v>
      </c>
      <c r="B240">
        <v>-7.2</v>
      </c>
      <c r="C240">
        <v>2</v>
      </c>
    </row>
    <row r="241" spans="1:3">
      <c r="A241">
        <v>1717.787902</v>
      </c>
      <c r="B241">
        <v>21.8</v>
      </c>
      <c r="C241">
        <v>2</v>
      </c>
    </row>
    <row r="242" spans="1:3">
      <c r="A242">
        <v>1717.8106270000001</v>
      </c>
      <c r="B242">
        <v>5.6</v>
      </c>
      <c r="C242">
        <v>2</v>
      </c>
    </row>
    <row r="243" spans="1:3">
      <c r="A243">
        <v>1717.8367949999999</v>
      </c>
      <c r="B243">
        <v>-9.3000000000000007</v>
      </c>
      <c r="C243">
        <v>2</v>
      </c>
    </row>
    <row r="244" spans="1:3">
      <c r="A244">
        <v>1717.8491899999999</v>
      </c>
      <c r="B244">
        <v>20.5</v>
      </c>
      <c r="C244">
        <v>2</v>
      </c>
    </row>
    <row r="245" spans="1:3">
      <c r="A245">
        <v>1717.875358</v>
      </c>
      <c r="B245">
        <v>-19.399999999999999</v>
      </c>
      <c r="C245">
        <v>2</v>
      </c>
    </row>
    <row r="246" spans="1:3">
      <c r="A246">
        <v>1717.8822439999999</v>
      </c>
      <c r="B246">
        <v>-16.7</v>
      </c>
      <c r="C246">
        <v>2</v>
      </c>
    </row>
    <row r="247" spans="1:3">
      <c r="A247">
        <v>1717.8987709999999</v>
      </c>
      <c r="B247">
        <v>-10.4</v>
      </c>
      <c r="C247">
        <v>2</v>
      </c>
    </row>
    <row r="248" spans="1:3">
      <c r="A248">
        <v>1717.9194299999999</v>
      </c>
      <c r="B248">
        <v>-2.4</v>
      </c>
      <c r="C248">
        <v>2</v>
      </c>
    </row>
    <row r="249" spans="1:3">
      <c r="A249">
        <v>1717.950419</v>
      </c>
      <c r="B249">
        <v>-15.4</v>
      </c>
      <c r="C249">
        <v>2</v>
      </c>
    </row>
    <row r="250" spans="1:3">
      <c r="A250">
        <v>1717.9552389999999</v>
      </c>
      <c r="B250">
        <v>11.4</v>
      </c>
      <c r="C250">
        <v>2</v>
      </c>
    </row>
    <row r="251" spans="1:3">
      <c r="A251">
        <v>1717.982096</v>
      </c>
      <c r="B251">
        <v>21.8</v>
      </c>
      <c r="C251">
        <v>2</v>
      </c>
    </row>
    <row r="252" spans="1:3">
      <c r="A252">
        <v>1718.0282340000001</v>
      </c>
      <c r="B252">
        <v>14.6</v>
      </c>
      <c r="C252">
        <v>2</v>
      </c>
    </row>
    <row r="253" spans="1:3">
      <c r="A253">
        <v>1718.0440719999999</v>
      </c>
      <c r="B253">
        <v>-4.2</v>
      </c>
      <c r="C253">
        <v>2</v>
      </c>
    </row>
    <row r="254" spans="1:3">
      <c r="A254">
        <v>1718.054402</v>
      </c>
      <c r="B254">
        <v>-0.3</v>
      </c>
      <c r="C254">
        <v>2</v>
      </c>
    </row>
    <row r="255" spans="1:3">
      <c r="A255">
        <v>1718.0984739999999</v>
      </c>
      <c r="B255">
        <v>16.8</v>
      </c>
      <c r="C255">
        <v>2</v>
      </c>
    </row>
    <row r="256" spans="1:3">
      <c r="A256">
        <v>1718.185242</v>
      </c>
      <c r="B256">
        <v>0.3</v>
      </c>
      <c r="C256">
        <v>2</v>
      </c>
    </row>
    <row r="257" spans="1:3">
      <c r="A257">
        <v>1718.185242</v>
      </c>
      <c r="B257">
        <v>25.3</v>
      </c>
      <c r="C257">
        <v>2</v>
      </c>
    </row>
    <row r="258" spans="1:3">
      <c r="A258">
        <v>1718.2251819999999</v>
      </c>
      <c r="B258">
        <v>-9.3000000000000007</v>
      </c>
      <c r="C258">
        <v>2</v>
      </c>
    </row>
    <row r="259" spans="1:3">
      <c r="A259">
        <v>1718.2382660000001</v>
      </c>
      <c r="B259">
        <v>-4.3</v>
      </c>
      <c r="C259">
        <v>2</v>
      </c>
    </row>
    <row r="260" spans="1:3">
      <c r="A260">
        <v>1718.2768289999999</v>
      </c>
      <c r="B260">
        <v>-14.4</v>
      </c>
      <c r="C260">
        <v>2</v>
      </c>
    </row>
    <row r="261" spans="1:3">
      <c r="A261">
        <v>1718.2809609999999</v>
      </c>
      <c r="B261">
        <v>-12.8</v>
      </c>
      <c r="C261">
        <v>2</v>
      </c>
    </row>
    <row r="262" spans="1:3">
      <c r="A262">
        <v>1718.284404</v>
      </c>
      <c r="B262">
        <v>-11.4</v>
      </c>
      <c r="C262">
        <v>2</v>
      </c>
    </row>
    <row r="263" spans="1:3">
      <c r="A263">
        <v>1718.330543</v>
      </c>
      <c r="B263">
        <v>-18.600000000000001</v>
      </c>
      <c r="C263">
        <v>2</v>
      </c>
    </row>
    <row r="264" spans="1:3">
      <c r="A264">
        <v>1718.3332969999999</v>
      </c>
      <c r="B264">
        <v>-17.600000000000001</v>
      </c>
      <c r="C264">
        <v>2</v>
      </c>
    </row>
    <row r="265" spans="1:3">
      <c r="A265">
        <v>1718.3463810000001</v>
      </c>
      <c r="B265">
        <v>-12.5</v>
      </c>
      <c r="C265">
        <v>2</v>
      </c>
    </row>
    <row r="266" spans="1:3">
      <c r="A266">
        <v>1718.4193760000001</v>
      </c>
      <c r="B266">
        <v>-9.3000000000000007</v>
      </c>
      <c r="C266">
        <v>2</v>
      </c>
    </row>
    <row r="267" spans="1:3">
      <c r="A267">
        <v>1718.4627599999999</v>
      </c>
      <c r="B267">
        <v>7.4</v>
      </c>
      <c r="C267">
        <v>2</v>
      </c>
    </row>
    <row r="268" spans="1:3">
      <c r="A268">
        <v>1718.468269</v>
      </c>
      <c r="B268">
        <v>-15.4</v>
      </c>
      <c r="C268">
        <v>2</v>
      </c>
    </row>
    <row r="269" spans="1:3">
      <c r="A269">
        <v>1718.774709</v>
      </c>
      <c r="B269">
        <v>2.9</v>
      </c>
      <c r="C269">
        <v>2</v>
      </c>
    </row>
    <row r="270" spans="1:3">
      <c r="A270">
        <v>1718.792614</v>
      </c>
      <c r="B270">
        <v>-15.2</v>
      </c>
      <c r="C270">
        <v>2</v>
      </c>
    </row>
    <row r="271" spans="1:3">
      <c r="A271">
        <v>1718.915878</v>
      </c>
      <c r="B271">
        <v>7.4</v>
      </c>
      <c r="C271">
        <v>2</v>
      </c>
    </row>
    <row r="272" spans="1:3">
      <c r="A272">
        <v>1718.9241420000001</v>
      </c>
      <c r="B272">
        <v>-14.4</v>
      </c>
      <c r="C272">
        <v>2</v>
      </c>
    </row>
    <row r="273" spans="1:3">
      <c r="A273">
        <v>1718.9268959999999</v>
      </c>
      <c r="B273">
        <v>11.7</v>
      </c>
      <c r="C273">
        <v>2</v>
      </c>
    </row>
    <row r="274" spans="1:3">
      <c r="A274">
        <v>1719.113515</v>
      </c>
      <c r="B274">
        <v>-16.2</v>
      </c>
      <c r="C274">
        <v>2</v>
      </c>
    </row>
    <row r="275" spans="1:3">
      <c r="A275">
        <v>1719.1748030000001</v>
      </c>
      <c r="B275">
        <v>-17.600000000000001</v>
      </c>
      <c r="C275">
        <v>2</v>
      </c>
    </row>
    <row r="276" spans="1:3">
      <c r="A276">
        <v>1719.2298940000001</v>
      </c>
      <c r="B276">
        <v>-21.3</v>
      </c>
      <c r="C276">
        <v>2</v>
      </c>
    </row>
    <row r="277" spans="1:3">
      <c r="A277">
        <v>1719.2457320000001</v>
      </c>
      <c r="B277">
        <v>-15.2</v>
      </c>
      <c r="C277">
        <v>2</v>
      </c>
    </row>
    <row r="278" spans="1:3">
      <c r="A278">
        <v>1719.3077089999999</v>
      </c>
      <c r="B278">
        <v>-16.2</v>
      </c>
      <c r="C278">
        <v>2</v>
      </c>
    </row>
  </sheetData>
  <phoneticPr fontId="6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Figure9_butterfly</vt:lpstr>
      <vt:lpstr>Ribes_latitude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HAYAKAWA hykw-mac2</dc:creator>
  <cp:lastModifiedBy>Andres</cp:lastModifiedBy>
  <dcterms:created xsi:type="dcterms:W3CDTF">2020-02-20T14:01:01Z</dcterms:created>
  <dcterms:modified xsi:type="dcterms:W3CDTF">2023-10-29T23:19:03Z</dcterms:modified>
</cp:coreProperties>
</file>