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0" documentId="8_{C7EE8655-186C-4281-AFF4-8814ADC7D55E}" xr6:coauthVersionLast="47" xr6:coauthVersionMax="47" xr10:uidLastSave="{00000000-0000-0000-0000-000000000000}"/>
  <bookViews>
    <workbookView xWindow="-110" yWindow="-110" windowWidth="25180" windowHeight="16140" xr2:uid="{F471C89D-639A-40DA-B9E0-A101C9329781}"/>
  </bookViews>
  <sheets>
    <sheet name="Empty" sheetId="4" r:id="rId1"/>
  </sheets>
  <externalReferences>
    <externalReference r:id="rId2"/>
    <externalReference r:id="rId3"/>
  </externalReferences>
  <definedNames>
    <definedName name="CASE">'[2]Operating Model'!#REF!</definedName>
    <definedName name="CIRC">'[2]Operating Model'!#REF!</definedName>
    <definedName name="PIK">[1]LBO!$E$8</definedName>
    <definedName name="tgr">'[2]Operating Model'!$L$11</definedName>
    <definedName name="wacc">'[2]Operating Model'!$L$10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I57" i="4"/>
  <c r="I54" i="4"/>
  <c r="I53" i="4"/>
  <c r="I56" i="4" s="1"/>
  <c r="I49" i="4"/>
  <c r="I50" i="4"/>
  <c r="I48" i="4"/>
  <c r="I47" i="4"/>
  <c r="I46" i="4"/>
  <c r="I45" i="4"/>
  <c r="I42" i="4"/>
  <c r="I41" i="4"/>
  <c r="H42" i="4"/>
  <c r="H41" i="4"/>
  <c r="G42" i="4"/>
  <c r="G41" i="4"/>
  <c r="L24" i="4"/>
  <c r="L22" i="4"/>
  <c r="F22" i="4"/>
  <c r="E34" i="4"/>
  <c r="E32" i="4"/>
  <c r="E31" i="4"/>
  <c r="E30" i="4"/>
  <c r="K34" i="4"/>
  <c r="K30" i="4"/>
  <c r="F10" i="4"/>
  <c r="F17" i="4"/>
  <c r="L11" i="4"/>
  <c r="L9" i="4"/>
  <c r="F16" i="4"/>
  <c r="F15" i="4"/>
  <c r="I59" i="4" l="1"/>
  <c r="I58" i="4"/>
  <c r="L30" i="4" l="1"/>
  <c r="L31" i="4" l="1"/>
  <c r="L32" i="4"/>
  <c r="L34" i="4" l="1"/>
  <c r="F31" i="4"/>
  <c r="F30" i="4"/>
  <c r="F34" i="4" l="1"/>
  <c r="F32" i="4"/>
  <c r="F12" i="4" l="1"/>
</calcChain>
</file>

<file path=xl/sharedStrings.xml><?xml version="1.0" encoding="utf-8"?>
<sst xmlns="http://schemas.openxmlformats.org/spreadsheetml/2006/main" count="75" uniqueCount="62">
  <si>
    <t>Accretion / dilution analysis</t>
  </si>
  <si>
    <t>Acquirer</t>
  </si>
  <si>
    <t>Target</t>
  </si>
  <si>
    <t>Assumptions</t>
  </si>
  <si>
    <t>% Stock</t>
  </si>
  <si>
    <t>% Cash</t>
  </si>
  <si>
    <t>Financing fees</t>
  </si>
  <si>
    <t>Transaction fees</t>
  </si>
  <si>
    <t>Total</t>
  </si>
  <si>
    <t>Pro forma pretax income - unadjusted</t>
  </si>
  <si>
    <t>Less: Incremental D&amp;A expense</t>
  </si>
  <si>
    <t>Less: Deal fees</t>
  </si>
  <si>
    <t>Less: Financing fees amortization</t>
  </si>
  <si>
    <t>Annual financing fee amortization</t>
  </si>
  <si>
    <t>Plus: Synergies</t>
  </si>
  <si>
    <t>Pro forma pretax income - adjusted</t>
  </si>
  <si>
    <t>Fair market value of target assets</t>
  </si>
  <si>
    <t>Pro Forma EPS</t>
  </si>
  <si>
    <t>Asset write-up</t>
  </si>
  <si>
    <t>Acquirer standalone EPS</t>
  </si>
  <si>
    <t>Useful life</t>
  </si>
  <si>
    <t>Accretion / Dilution per share</t>
  </si>
  <si>
    <t>Incremental D&amp;A expense</t>
  </si>
  <si>
    <t>Accretion / Dilution %</t>
  </si>
  <si>
    <t>Accretion / Dilution Model</t>
  </si>
  <si>
    <t>Debt</t>
  </si>
  <si>
    <t>Sources and Uses</t>
  </si>
  <si>
    <t>Sources</t>
  </si>
  <si>
    <t>Uses</t>
  </si>
  <si>
    <t>Amount</t>
  </si>
  <si>
    <t>% Capital</t>
  </si>
  <si>
    <t>Consideration</t>
  </si>
  <si>
    <t>Financials</t>
  </si>
  <si>
    <t>Tax rate</t>
  </si>
  <si>
    <t>Term</t>
  </si>
  <si>
    <t>Interest rate</t>
  </si>
  <si>
    <t>Synergies</t>
  </si>
  <si>
    <t>Asset Write Up</t>
  </si>
  <si>
    <t>Book value of target assets</t>
  </si>
  <si>
    <t>Acquirer stock issued</t>
  </si>
  <si>
    <t>Net debt</t>
  </si>
  <si>
    <t>Purchase price</t>
  </si>
  <si>
    <t>Pro Forma</t>
  </si>
  <si>
    <t>x</t>
  </si>
  <si>
    <t>Share price</t>
  </si>
  <si>
    <t>Diluted shares outstanding</t>
  </si>
  <si>
    <t>2026E EPS</t>
  </si>
  <si>
    <t>Shares issued</t>
  </si>
  <si>
    <t>Offer price</t>
  </si>
  <si>
    <t>% Offer premium</t>
  </si>
  <si>
    <t>2026 EPS</t>
  </si>
  <si>
    <t>Standalone net income</t>
  </si>
  <si>
    <t>Pre-tax income</t>
  </si>
  <si>
    <t>Less: Interest expense from new debt</t>
  </si>
  <si>
    <t xml:space="preserve">Pro forma net income </t>
  </si>
  <si>
    <t>Pro forma shares</t>
  </si>
  <si>
    <t>Interest on cash</t>
  </si>
  <si>
    <t>Less: Foregone interest on cash</t>
  </si>
  <si>
    <t>% Debt</t>
  </si>
  <si>
    <t>Cash (purchase price + fees)</t>
  </si>
  <si>
    <t>Accretive / (Dilutive)</t>
  </si>
  <si>
    <t>Basic model, so just assume synergies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</si>
</sst>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.00_);\(&quot;$&quot;#,##0.00\);@_)"/>
    <numFmt numFmtId="165" formatCode="#,##0.0_);\(#,##0.0\);@_)"/>
    <numFmt numFmtId="166" formatCode="0.0%"/>
    <numFmt numFmtId="167" formatCode="0.0%_);\(0.0%\);@_)"/>
    <numFmt numFmtId="168" formatCode="#,##0.0_);\(#,##0.0\)"/>
    <numFmt numFmtId="169" formatCode="#,##0_);\(#,##0\);@_)"/>
    <numFmt numFmtId="170" formatCode="0.0\x_)"/>
    <numFmt numFmtId="171" formatCode="0&quot; years&quot;"/>
    <numFmt numFmtId="172" formatCode="0.0"/>
    <numFmt numFmtId="173" formatCode="&quot;$&quot;#,##0.00"/>
    <numFmt numFmtId="17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5" fillId="0" borderId="0" xfId="0" applyFont="1"/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69" fontId="0" fillId="0" borderId="0" xfId="0" applyNumberFormat="1"/>
    <xf numFmtId="0" fontId="0" fillId="0" borderId="2" xfId="0" applyBorder="1"/>
    <xf numFmtId="0" fontId="4" fillId="0" borderId="2" xfId="0" applyFont="1" applyBorder="1"/>
    <xf numFmtId="0" fontId="2" fillId="2" borderId="0" xfId="0" applyFont="1" applyFill="1"/>
    <xf numFmtId="0" fontId="2" fillId="3" borderId="0" xfId="0" applyFont="1" applyFill="1"/>
    <xf numFmtId="0" fontId="5" fillId="0" borderId="0" xfId="0" applyFont="1" applyAlignment="1">
      <alignment horizontal="right"/>
    </xf>
    <xf numFmtId="37" fontId="13" fillId="0" borderId="0" xfId="0" applyNumberFormat="1" applyFont="1"/>
    <xf numFmtId="170" fontId="0" fillId="0" borderId="0" xfId="0" applyNumberFormat="1"/>
    <xf numFmtId="9" fontId="0" fillId="0" borderId="0" xfId="1" applyFont="1"/>
    <xf numFmtId="37" fontId="6" fillId="0" borderId="0" xfId="0" applyNumberFormat="1" applyFont="1"/>
    <xf numFmtId="0" fontId="3" fillId="5" borderId="4" xfId="0" applyFont="1" applyFill="1" applyBorder="1"/>
    <xf numFmtId="0" fontId="3" fillId="5" borderId="5" xfId="0" applyFont="1" applyFill="1" applyBorder="1"/>
    <xf numFmtId="37" fontId="14" fillId="5" borderId="5" xfId="0" applyNumberFormat="1" applyFont="1" applyFill="1" applyBorder="1"/>
    <xf numFmtId="37" fontId="3" fillId="5" borderId="5" xfId="0" applyNumberFormat="1" applyFont="1" applyFill="1" applyBorder="1"/>
    <xf numFmtId="9" fontId="12" fillId="4" borderId="3" xfId="0" applyNumberFormat="1" applyFont="1" applyFill="1" applyBorder="1" applyAlignment="1">
      <alignment horizontal="right"/>
    </xf>
    <xf numFmtId="171" fontId="12" fillId="4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72" fontId="12" fillId="0" borderId="0" xfId="0" applyNumberFormat="1" applyFont="1" applyAlignment="1">
      <alignment horizontal="right"/>
    </xf>
    <xf numFmtId="173" fontId="12" fillId="4" borderId="3" xfId="0" applyNumberFormat="1" applyFont="1" applyFill="1" applyBorder="1" applyAlignment="1">
      <alignment horizontal="right"/>
    </xf>
    <xf numFmtId="166" fontId="12" fillId="4" borderId="3" xfId="0" applyNumberFormat="1" applyFont="1" applyFill="1" applyBorder="1" applyAlignment="1">
      <alignment horizontal="right"/>
    </xf>
    <xf numFmtId="173" fontId="15" fillId="0" borderId="3" xfId="0" applyNumberFormat="1" applyFont="1" applyBorder="1" applyAlignment="1">
      <alignment horizontal="right"/>
    </xf>
    <xf numFmtId="174" fontId="12" fillId="4" borderId="3" xfId="0" applyNumberFormat="1" applyFont="1" applyFill="1" applyBorder="1" applyAlignment="1">
      <alignment horizontal="right"/>
    </xf>
    <xf numFmtId="174" fontId="12" fillId="0" borderId="3" xfId="0" applyNumberFormat="1" applyFont="1" applyBorder="1" applyAlignment="1">
      <alignment horizontal="right"/>
    </xf>
    <xf numFmtId="174" fontId="0" fillId="0" borderId="0" xfId="0" applyNumberFormat="1"/>
    <xf numFmtId="174" fontId="13" fillId="0" borderId="0" xfId="0" applyNumberFormat="1" applyFont="1"/>
    <xf numFmtId="174" fontId="12" fillId="0" borderId="0" xfId="0" applyNumberFormat="1" applyFont="1" applyAlignment="1">
      <alignment horizontal="right"/>
    </xf>
    <xf numFmtId="174" fontId="12" fillId="4" borderId="8" xfId="0" applyNumberFormat="1" applyFont="1" applyFill="1" applyBorder="1" applyAlignment="1">
      <alignment horizontal="right"/>
    </xf>
    <xf numFmtId="173" fontId="12" fillId="4" borderId="7" xfId="0" applyNumberFormat="1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174" fontId="16" fillId="0" borderId="9" xfId="0" applyNumberFormat="1" applyFont="1" applyBorder="1" applyAlignment="1">
      <alignment horizontal="right"/>
    </xf>
    <xf numFmtId="174" fontId="15" fillId="0" borderId="3" xfId="0" applyNumberFormat="1" applyFont="1" applyBorder="1" applyAlignment="1">
      <alignment horizontal="right"/>
    </xf>
    <xf numFmtId="174" fontId="3" fillId="5" borderId="5" xfId="0" applyNumberFormat="1" applyFont="1" applyFill="1" applyBorder="1"/>
    <xf numFmtId="166" fontId="0" fillId="0" borderId="0" xfId="1" applyNumberFormat="1" applyFont="1"/>
    <xf numFmtId="166" fontId="3" fillId="5" borderId="6" xfId="1" applyNumberFormat="1" applyFont="1" applyFill="1" applyBorder="1"/>
    <xf numFmtId="0" fontId="0" fillId="5" borderId="0" xfId="0" applyFill="1"/>
    <xf numFmtId="0" fontId="8" fillId="5" borderId="0" xfId="0" applyFont="1" applyFill="1"/>
    <xf numFmtId="0" fontId="11" fillId="5" borderId="0" xfId="0" applyFont="1" applyFill="1"/>
    <xf numFmtId="0" fontId="3" fillId="5" borderId="10" xfId="0" applyFont="1" applyFill="1" applyBorder="1" applyAlignment="1">
      <alignment horizontal="left" indent="1"/>
    </xf>
    <xf numFmtId="0" fontId="0" fillId="5" borderId="11" xfId="0" applyFill="1" applyBorder="1"/>
    <xf numFmtId="164" fontId="3" fillId="5" borderId="12" xfId="0" applyNumberFormat="1" applyFont="1" applyFill="1" applyBorder="1"/>
    <xf numFmtId="0" fontId="8" fillId="5" borderId="13" xfId="0" applyFont="1" applyFill="1" applyBorder="1" applyAlignment="1">
      <alignment horizontal="left" indent="1"/>
    </xf>
    <xf numFmtId="164" fontId="13" fillId="5" borderId="14" xfId="0" applyNumberFormat="1" applyFont="1" applyFill="1" applyBorder="1"/>
    <xf numFmtId="0" fontId="11" fillId="5" borderId="13" xfId="0" applyFont="1" applyFill="1" applyBorder="1" applyAlignment="1">
      <alignment horizontal="left" indent="1"/>
    </xf>
    <xf numFmtId="164" fontId="11" fillId="5" borderId="14" xfId="0" applyNumberFormat="1" applyFont="1" applyFill="1" applyBorder="1"/>
    <xf numFmtId="0" fontId="11" fillId="5" borderId="15" xfId="0" applyFont="1" applyFill="1" applyBorder="1" applyAlignment="1">
      <alignment horizontal="left" indent="1"/>
    </xf>
    <xf numFmtId="0" fontId="0" fillId="5" borderId="2" xfId="0" applyFill="1" applyBorder="1"/>
    <xf numFmtId="0" fontId="3" fillId="5" borderId="2" xfId="0" applyFont="1" applyFill="1" applyBorder="1"/>
    <xf numFmtId="167" fontId="11" fillId="5" borderId="16" xfId="0" applyNumberFormat="1" applyFont="1" applyFill="1" applyBorder="1"/>
    <xf numFmtId="168" fontId="7" fillId="0" borderId="0" xfId="0" applyNumberFormat="1" applyFont="1"/>
    <xf numFmtId="169" fontId="9" fillId="0" borderId="0" xfId="0" applyNumberFormat="1" applyFont="1"/>
    <xf numFmtId="168" fontId="13" fillId="0" borderId="0" xfId="0" applyNumberFormat="1" applyFont="1"/>
    <xf numFmtId="168" fontId="10" fillId="0" borderId="0" xfId="0" applyNumberFormat="1" applyFont="1"/>
    <xf numFmtId="165" fontId="7" fillId="0" borderId="0" xfId="0" applyNumberFormat="1" applyFont="1"/>
    <xf numFmtId="0" fontId="3" fillId="5" borderId="4" xfId="0" applyFont="1" applyFill="1" applyBorder="1" applyAlignment="1">
      <alignment horizontal="left" indent="1"/>
    </xf>
    <xf numFmtId="0" fontId="0" fillId="5" borderId="5" xfId="0" applyFill="1" applyBorder="1"/>
    <xf numFmtId="168" fontId="10" fillId="5" borderId="6" xfId="0" applyNumberFormat="1" applyFont="1" applyFill="1" applyBorder="1"/>
    <xf numFmtId="166" fontId="15" fillId="0" borderId="3" xfId="0" applyNumberFormat="1" applyFont="1" applyBorder="1" applyAlignment="1">
      <alignment horizontal="right"/>
    </xf>
    <xf numFmtId="173" fontId="0" fillId="0" borderId="0" xfId="0" applyNumberFormat="1"/>
  </cellXfs>
  <cellStyles count="3">
    <cellStyle name="Hyperlink 2" xfId="2" xr:uid="{9071C64A-5EC9-4241-B3F7-EFF4DEB8688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2024.08.13%20-%20Burger%20King%20LBO%20Stream%20-%20Part%202.xlsx" TargetMode="External"/><Relationship Id="rId1" Type="http://schemas.openxmlformats.org/officeDocument/2006/relationships/externalLinkPath" Target="/4fc5d5c8c4852779/Desktop/Models/DCF/Models/LBOs/2024.08.13%20-%20Burger%20King%20LBO%20Stream%20-%20Par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\Desktop\rareliquid\Excels\2024.09.13%20-%20Advanced%20DCF%20-%20Par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8">
          <cell r="E8">
            <v>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ing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2FBD-ED5E-2040-AF21-0EEF7259010E}">
  <dimension ref="A2:M59"/>
  <sheetViews>
    <sheetView showGridLines="0" tabSelected="1" zoomScale="108" zoomScaleNormal="150" workbookViewId="0">
      <selection activeCell="I52" sqref="I52"/>
    </sheetView>
  </sheetViews>
  <sheetFormatPr defaultColWidth="8.81640625" defaultRowHeight="14.5" x14ac:dyDescent="0.35"/>
  <cols>
    <col min="1" max="1" width="3.6328125" style="25" customWidth="1"/>
    <col min="2" max="12" width="10.6328125" customWidth="1"/>
    <col min="21" max="21" width="10.1796875" bestFit="1" customWidth="1"/>
  </cols>
  <sheetData>
    <row r="2" spans="1:13" s="9" customFormat="1" ht="27" x14ac:dyDescent="0.6">
      <c r="A2" s="24"/>
      <c r="B2" s="10" t="s">
        <v>24</v>
      </c>
    </row>
    <row r="4" spans="1:13" x14ac:dyDescent="0.35">
      <c r="A4" s="25" t="s">
        <v>43</v>
      </c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3" ht="5" customHeight="1" x14ac:dyDescent="0.35"/>
    <row r="6" spans="1:13" x14ac:dyDescent="0.35">
      <c r="A6" s="25" t="s">
        <v>43</v>
      </c>
      <c r="B6" s="12" t="s">
        <v>1</v>
      </c>
      <c r="C6" s="12"/>
      <c r="D6" s="12"/>
      <c r="E6" s="12"/>
      <c r="F6" s="12"/>
      <c r="H6" s="12" t="s">
        <v>2</v>
      </c>
      <c r="I6" s="12"/>
      <c r="J6" s="12"/>
      <c r="K6" s="12"/>
      <c r="L6" s="12"/>
    </row>
    <row r="7" spans="1:13" x14ac:dyDescent="0.35">
      <c r="B7" t="s">
        <v>44</v>
      </c>
      <c r="F7" s="27">
        <v>500</v>
      </c>
      <c r="H7" t="s">
        <v>44</v>
      </c>
      <c r="L7" s="27">
        <v>100</v>
      </c>
    </row>
    <row r="8" spans="1:13" x14ac:dyDescent="0.35">
      <c r="B8" t="s">
        <v>45</v>
      </c>
      <c r="F8" s="30">
        <v>250</v>
      </c>
      <c r="H8" t="s">
        <v>49</v>
      </c>
      <c r="L8" s="28">
        <v>0.25</v>
      </c>
    </row>
    <row r="9" spans="1:13" x14ac:dyDescent="0.35">
      <c r="B9" t="s">
        <v>46</v>
      </c>
      <c r="F9" s="27">
        <v>10</v>
      </c>
      <c r="H9" t="s">
        <v>48</v>
      </c>
      <c r="L9" s="29">
        <f>L7+L7*L8</f>
        <v>125</v>
      </c>
    </row>
    <row r="10" spans="1:13" x14ac:dyDescent="0.35">
      <c r="B10" t="s">
        <v>47</v>
      </c>
      <c r="F10" s="40">
        <f>F15*L11/F7</f>
        <v>4.1666666666666661</v>
      </c>
      <c r="G10" s="67"/>
      <c r="H10" s="9" t="s">
        <v>45</v>
      </c>
      <c r="I10" s="9"/>
      <c r="J10" s="9"/>
      <c r="K10" s="9"/>
      <c r="L10" s="35">
        <v>50</v>
      </c>
    </row>
    <row r="11" spans="1:13" x14ac:dyDescent="0.35">
      <c r="H11" s="37" t="s">
        <v>41</v>
      </c>
      <c r="I11" s="38"/>
      <c r="J11" s="38"/>
      <c r="K11" s="38"/>
      <c r="L11" s="39">
        <f>L9*L10</f>
        <v>6250</v>
      </c>
    </row>
    <row r="12" spans="1:13" x14ac:dyDescent="0.35">
      <c r="B12" t="s">
        <v>60</v>
      </c>
      <c r="F12" s="7">
        <f>I58</f>
        <v>-5.560655737704856E-2</v>
      </c>
      <c r="H12" t="s">
        <v>50</v>
      </c>
      <c r="L12" s="36">
        <v>3.5</v>
      </c>
    </row>
    <row r="14" spans="1:13" x14ac:dyDescent="0.35">
      <c r="B14" s="12" t="s">
        <v>31</v>
      </c>
      <c r="C14" s="12"/>
      <c r="D14" s="12"/>
      <c r="E14" s="12"/>
      <c r="F14" s="12"/>
      <c r="H14" s="12" t="s">
        <v>32</v>
      </c>
      <c r="I14" s="12"/>
      <c r="J14" s="12"/>
      <c r="K14" s="12"/>
      <c r="L14" s="12"/>
    </row>
    <row r="15" spans="1:13" x14ac:dyDescent="0.35">
      <c r="B15" t="s">
        <v>4</v>
      </c>
      <c r="F15" s="28">
        <f>1/3</f>
        <v>0.33333333333333331</v>
      </c>
      <c r="H15" t="s">
        <v>33</v>
      </c>
      <c r="L15" s="22">
        <v>0.2</v>
      </c>
    </row>
    <row r="16" spans="1:13" x14ac:dyDescent="0.35">
      <c r="B16" t="s">
        <v>58</v>
      </c>
      <c r="F16" s="28">
        <f>1/3</f>
        <v>0.33333333333333331</v>
      </c>
      <c r="H16" t="s">
        <v>36</v>
      </c>
      <c r="L16" s="30">
        <v>75</v>
      </c>
      <c r="M16" t="s">
        <v>61</v>
      </c>
    </row>
    <row r="17" spans="1:12" x14ac:dyDescent="0.35">
      <c r="B17" t="s">
        <v>5</v>
      </c>
      <c r="F17" s="66">
        <f>1-F16-F15</f>
        <v>0.33333333333333343</v>
      </c>
      <c r="H17" t="s">
        <v>56</v>
      </c>
      <c r="L17" s="28">
        <v>1.4999999999999999E-2</v>
      </c>
    </row>
    <row r="19" spans="1:12" x14ac:dyDescent="0.35">
      <c r="B19" s="12" t="s">
        <v>25</v>
      </c>
      <c r="C19" s="12"/>
      <c r="D19" s="12"/>
      <c r="E19" s="12"/>
      <c r="F19" s="12"/>
      <c r="H19" s="12" t="s">
        <v>37</v>
      </c>
      <c r="I19" s="12"/>
      <c r="J19" s="12"/>
      <c r="K19" s="12"/>
      <c r="L19" s="12"/>
    </row>
    <row r="20" spans="1:12" x14ac:dyDescent="0.35">
      <c r="B20" t="s">
        <v>34</v>
      </c>
      <c r="F20" s="23">
        <v>5</v>
      </c>
      <c r="H20" t="s">
        <v>38</v>
      </c>
      <c r="L20" s="30">
        <v>100</v>
      </c>
    </row>
    <row r="21" spans="1:12" x14ac:dyDescent="0.35">
      <c r="B21" t="s">
        <v>35</v>
      </c>
      <c r="F21" s="22">
        <v>7.0000000000000007E-2</v>
      </c>
      <c r="H21" t="s">
        <v>16</v>
      </c>
      <c r="L21" s="30">
        <v>250</v>
      </c>
    </row>
    <row r="22" spans="1:12" x14ac:dyDescent="0.35">
      <c r="B22" t="s">
        <v>13</v>
      </c>
      <c r="F22" s="40">
        <f>K31/F20</f>
        <v>20</v>
      </c>
      <c r="H22" t="s">
        <v>18</v>
      </c>
      <c r="L22" s="31">
        <f>L21-L20</f>
        <v>150</v>
      </c>
    </row>
    <row r="23" spans="1:12" x14ac:dyDescent="0.35">
      <c r="H23" t="s">
        <v>20</v>
      </c>
      <c r="L23" s="23">
        <v>15</v>
      </c>
    </row>
    <row r="24" spans="1:12" x14ac:dyDescent="0.35">
      <c r="H24" t="s">
        <v>22</v>
      </c>
      <c r="L24" s="31">
        <f>L22/L23</f>
        <v>10</v>
      </c>
    </row>
    <row r="25" spans="1:12" x14ac:dyDescent="0.35">
      <c r="L25" s="26"/>
    </row>
    <row r="26" spans="1:12" x14ac:dyDescent="0.35">
      <c r="A26" s="25" t="s">
        <v>43</v>
      </c>
      <c r="B26" s="11" t="s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5" customHeight="1" x14ac:dyDescent="0.35"/>
    <row r="28" spans="1:12" x14ac:dyDescent="0.35">
      <c r="B28" s="12" t="s">
        <v>27</v>
      </c>
      <c r="C28" s="12"/>
      <c r="D28" s="12"/>
      <c r="E28" s="12"/>
      <c r="F28" s="12"/>
      <c r="H28" s="12" t="s">
        <v>28</v>
      </c>
      <c r="I28" s="12"/>
      <c r="J28" s="12"/>
      <c r="K28" s="12"/>
      <c r="L28" s="12"/>
    </row>
    <row r="29" spans="1:12" x14ac:dyDescent="0.35">
      <c r="E29" s="13" t="s">
        <v>29</v>
      </c>
      <c r="F29" s="13" t="s">
        <v>30</v>
      </c>
      <c r="K29" s="13" t="s">
        <v>29</v>
      </c>
      <c r="L29" s="13" t="s">
        <v>30</v>
      </c>
    </row>
    <row r="30" spans="1:12" x14ac:dyDescent="0.35">
      <c r="B30" t="s">
        <v>39</v>
      </c>
      <c r="D30" s="14"/>
      <c r="E30" s="32">
        <f>F10*F7</f>
        <v>2083.333333333333</v>
      </c>
      <c r="F30" s="42">
        <f>E30/$E$34</f>
        <v>0.32552083333333326</v>
      </c>
      <c r="H30" t="s">
        <v>41</v>
      </c>
      <c r="I30" s="14"/>
      <c r="K30" s="33">
        <f>L11</f>
        <v>6250</v>
      </c>
      <c r="L30" s="42">
        <f>K30/$K$34</f>
        <v>0.9765625</v>
      </c>
    </row>
    <row r="31" spans="1:12" x14ac:dyDescent="0.35">
      <c r="B31" t="s">
        <v>40</v>
      </c>
      <c r="D31" s="14"/>
      <c r="E31" s="32">
        <f>F16*L11</f>
        <v>2083.333333333333</v>
      </c>
      <c r="F31" s="42">
        <f>E31/$E$34</f>
        <v>0.32552083333333326</v>
      </c>
      <c r="H31" t="s">
        <v>6</v>
      </c>
      <c r="I31" s="14"/>
      <c r="K31" s="34">
        <v>100</v>
      </c>
      <c r="L31" s="42">
        <f t="shared" ref="L31:L32" si="0">K31/$K$34</f>
        <v>1.5625E-2</v>
      </c>
    </row>
    <row r="32" spans="1:12" x14ac:dyDescent="0.35">
      <c r="B32" t="s">
        <v>59</v>
      </c>
      <c r="D32" s="14"/>
      <c r="E32" s="32">
        <f>K34-E31-E30</f>
        <v>2233.3333333333339</v>
      </c>
      <c r="F32" s="42">
        <f>E32/$E$34</f>
        <v>0.34895833333333343</v>
      </c>
      <c r="H32" t="s">
        <v>7</v>
      </c>
      <c r="I32" s="17"/>
      <c r="K32" s="34">
        <v>50</v>
      </c>
      <c r="L32" s="42">
        <f t="shared" si="0"/>
        <v>7.8125E-3</v>
      </c>
    </row>
    <row r="33" spans="1:12" ht="5" customHeight="1" x14ac:dyDescent="0.35">
      <c r="D33" s="14"/>
      <c r="E33" s="15"/>
      <c r="F33" s="16"/>
      <c r="I33" s="14"/>
      <c r="K33" s="15"/>
      <c r="L33" s="16"/>
    </row>
    <row r="34" spans="1:12" x14ac:dyDescent="0.35">
      <c r="B34" s="18" t="s">
        <v>8</v>
      </c>
      <c r="C34" s="19"/>
      <c r="D34" s="20"/>
      <c r="E34" s="41">
        <f>SUM(E30:E32)</f>
        <v>6400</v>
      </c>
      <c r="F34" s="43">
        <f>SUM(F30:F31)</f>
        <v>0.65104166666666652</v>
      </c>
      <c r="G34" s="5"/>
      <c r="H34" s="18" t="s">
        <v>8</v>
      </c>
      <c r="I34" s="21"/>
      <c r="J34" s="21"/>
      <c r="K34" s="41">
        <f>SUM(K30:K32)</f>
        <v>6400</v>
      </c>
      <c r="L34" s="43">
        <f>SUM(L30:L32)</f>
        <v>1</v>
      </c>
    </row>
    <row r="36" spans="1:12" x14ac:dyDescent="0.35">
      <c r="A36" s="25" t="s">
        <v>43</v>
      </c>
      <c r="B36" s="11" t="s">
        <v>24</v>
      </c>
      <c r="C36" s="11"/>
      <c r="D36" s="11"/>
      <c r="E36" s="11"/>
      <c r="F36" s="11"/>
      <c r="G36" s="11"/>
      <c r="H36" s="11"/>
      <c r="I36" s="11"/>
    </row>
    <row r="37" spans="1:12" ht="5" customHeight="1" x14ac:dyDescent="0.35">
      <c r="I37" s="1"/>
      <c r="J37" s="5"/>
      <c r="K37" s="5"/>
    </row>
    <row r="38" spans="1:12" x14ac:dyDescent="0.35">
      <c r="B38" s="12"/>
      <c r="C38" s="12"/>
      <c r="D38" s="12"/>
      <c r="E38" s="12"/>
      <c r="F38" s="12"/>
      <c r="G38" s="12" t="s">
        <v>1</v>
      </c>
      <c r="H38" s="12" t="s">
        <v>2</v>
      </c>
      <c r="I38" s="12" t="s">
        <v>42</v>
      </c>
    </row>
    <row r="40" spans="1:12" x14ac:dyDescent="0.35">
      <c r="B40" s="2" t="s">
        <v>0</v>
      </c>
    </row>
    <row r="41" spans="1:12" x14ac:dyDescent="0.35">
      <c r="B41" s="6" t="s">
        <v>51</v>
      </c>
      <c r="G41" s="58">
        <f>F8*F9</f>
        <v>2500</v>
      </c>
      <c r="H41" s="58">
        <f>L12*L10</f>
        <v>175</v>
      </c>
      <c r="I41" s="8">
        <f>G41+H41</f>
        <v>2675</v>
      </c>
    </row>
    <row r="42" spans="1:12" x14ac:dyDescent="0.35">
      <c r="B42" s="6" t="s">
        <v>52</v>
      </c>
      <c r="G42" s="58">
        <f>G41/(1-L15)</f>
        <v>3125</v>
      </c>
      <c r="H42" s="58">
        <f>H41/(1-L15)</f>
        <v>218.75</v>
      </c>
      <c r="I42" s="8">
        <f>G42+H42</f>
        <v>3343.75</v>
      </c>
    </row>
    <row r="43" spans="1:12" x14ac:dyDescent="0.35">
      <c r="B43" s="3"/>
      <c r="G43" s="59"/>
      <c r="H43" s="59"/>
      <c r="I43" s="8"/>
    </row>
    <row r="44" spans="1:12" x14ac:dyDescent="0.35">
      <c r="B44" s="6" t="s">
        <v>9</v>
      </c>
      <c r="G44" s="59"/>
      <c r="H44" s="59"/>
      <c r="I44" s="58"/>
    </row>
    <row r="45" spans="1:12" x14ac:dyDescent="0.35">
      <c r="B45" s="6" t="s">
        <v>53</v>
      </c>
      <c r="I45" s="58">
        <f>E31*F21</f>
        <v>145.83333333333331</v>
      </c>
    </row>
    <row r="46" spans="1:12" x14ac:dyDescent="0.35">
      <c r="B46" s="6" t="s">
        <v>57</v>
      </c>
      <c r="I46" s="58">
        <f>E32*L17</f>
        <v>33.500000000000007</v>
      </c>
    </row>
    <row r="47" spans="1:12" x14ac:dyDescent="0.35">
      <c r="B47" s="6" t="s">
        <v>10</v>
      </c>
      <c r="I47" s="60">
        <f>L24</f>
        <v>10</v>
      </c>
    </row>
    <row r="48" spans="1:12" x14ac:dyDescent="0.35">
      <c r="B48" s="6" t="s">
        <v>11</v>
      </c>
      <c r="I48" s="60">
        <f>K32</f>
        <v>50</v>
      </c>
    </row>
    <row r="49" spans="1:9" x14ac:dyDescent="0.35">
      <c r="B49" s="6" t="s">
        <v>12</v>
      </c>
      <c r="I49" s="60">
        <f>F22</f>
        <v>20</v>
      </c>
    </row>
    <row r="50" spans="1:9" x14ac:dyDescent="0.35">
      <c r="B50" s="6" t="s">
        <v>14</v>
      </c>
      <c r="I50" s="58">
        <f>L16</f>
        <v>75</v>
      </c>
    </row>
    <row r="51" spans="1:9" x14ac:dyDescent="0.35">
      <c r="B51" s="63" t="s">
        <v>15</v>
      </c>
      <c r="C51" s="64"/>
      <c r="D51" s="64"/>
      <c r="E51" s="64"/>
      <c r="F51" s="64"/>
      <c r="G51" s="19"/>
      <c r="H51" s="19"/>
      <c r="I51" s="65">
        <f>I42-SUM(I45:I49)+I50</f>
        <v>3159.4166666666665</v>
      </c>
    </row>
    <row r="52" spans="1:9" x14ac:dyDescent="0.35">
      <c r="B52" s="6"/>
      <c r="I52" s="8"/>
    </row>
    <row r="53" spans="1:9" x14ac:dyDescent="0.35">
      <c r="B53" s="4" t="s">
        <v>54</v>
      </c>
      <c r="I53" s="61">
        <f>I51*(1-L15)</f>
        <v>2527.5333333333333</v>
      </c>
    </row>
    <row r="54" spans="1:9" x14ac:dyDescent="0.35">
      <c r="B54" s="6" t="s">
        <v>55</v>
      </c>
      <c r="I54" s="62">
        <f>F8+F10</f>
        <v>254.16666666666666</v>
      </c>
    </row>
    <row r="55" spans="1:9" x14ac:dyDescent="0.35">
      <c r="B55" s="6"/>
      <c r="I55" s="8"/>
    </row>
    <row r="56" spans="1:9" x14ac:dyDescent="0.35">
      <c r="B56" s="47" t="s">
        <v>17</v>
      </c>
      <c r="C56" s="48"/>
      <c r="D56" s="48"/>
      <c r="E56" s="48"/>
      <c r="F56" s="48"/>
      <c r="G56" s="48"/>
      <c r="H56" s="48"/>
      <c r="I56" s="49">
        <f>I53/I54</f>
        <v>9.9443934426229514</v>
      </c>
    </row>
    <row r="57" spans="1:9" x14ac:dyDescent="0.35">
      <c r="B57" s="50" t="s">
        <v>19</v>
      </c>
      <c r="C57" s="44"/>
      <c r="D57" s="44"/>
      <c r="E57" s="44"/>
      <c r="F57" s="44"/>
      <c r="G57" s="45"/>
      <c r="H57" s="45"/>
      <c r="I57" s="51">
        <f>F9</f>
        <v>10</v>
      </c>
    </row>
    <row r="58" spans="1:9" x14ac:dyDescent="0.35">
      <c r="B58" s="52" t="s">
        <v>21</v>
      </c>
      <c r="C58" s="44"/>
      <c r="D58" s="44"/>
      <c r="E58" s="44"/>
      <c r="F58" s="44"/>
      <c r="G58" s="46"/>
      <c r="H58" s="46"/>
      <c r="I58" s="53">
        <f>I56-I57</f>
        <v>-5.560655737704856E-2</v>
      </c>
    </row>
    <row r="59" spans="1:9" x14ac:dyDescent="0.35">
      <c r="A59" s="25" t="s">
        <v>43</v>
      </c>
      <c r="B59" s="54" t="s">
        <v>23</v>
      </c>
      <c r="C59" s="55"/>
      <c r="D59" s="55"/>
      <c r="E59" s="55"/>
      <c r="F59" s="55"/>
      <c r="G59" s="56"/>
      <c r="H59" s="56"/>
      <c r="I59" s="57">
        <f>(I56-I57)/I57</f>
        <v>-5.5606557377048558E-3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dcterms:created xsi:type="dcterms:W3CDTF">2025-06-06T00:13:07Z</dcterms:created>
  <dcterms:modified xsi:type="dcterms:W3CDTF">2025-06-20T04:34:34Z</dcterms:modified>
</cp:coreProperties>
</file>