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2\20250423_practice\"/>
    </mc:Choice>
  </mc:AlternateContent>
  <xr:revisionPtr revIDLastSave="0" documentId="13_ncr:1_{F93302E9-4349-40FF-9698-06213F2D7A1B}" xr6:coauthVersionLast="47" xr6:coauthVersionMax="47" xr10:uidLastSave="{00000000-0000-0000-0000-000000000000}"/>
  <bookViews>
    <workbookView xWindow="28680" yWindow="-120" windowWidth="25440" windowHeight="15270" activeTab="3" xr2:uid="{DE77736C-07C2-4249-BABB-099FA3201731}"/>
  </bookViews>
  <sheets>
    <sheet name="Sales Summary" sheetId="3" r:id="rId1"/>
    <sheet name="Product List" sheetId="5" r:id="rId2"/>
    <sheet name="Current Rates" sheetId="1" r:id="rId3"/>
    <sheet name="Conversion Table" sheetId="2" r:id="rId4"/>
    <sheet name="Old Price List" sheetId="6" r:id="rId5"/>
  </sheets>
  <definedNames>
    <definedName name="AUD_Price">'Product List'!$D$4:$D$36</definedName>
    <definedName name="CodeLookup">'Current Rates'!$AA$2:$AB$12</definedName>
    <definedName name="ExternalData_1" localSheetId="2" hidden="1">'Current Rates'!$A$3:$C$13</definedName>
    <definedName name="Old_USD_Price">'Old Price List'!$C$4:$C$36</definedName>
    <definedName name="Price_LIst">'Product List'!$A$4:$C$36</definedName>
    <definedName name="Product_Name">'Product List'!$B$4:$B$36</definedName>
    <definedName name="rateCodes">'Current Rates'!$D$4:$D$13</definedName>
    <definedName name="USD_Price">'Product List'!$C$4:$C$36</definedName>
    <definedName name="Year">'Sales Summary'!$A$4:$A$44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5" i="2"/>
  <c r="N6" i="2"/>
  <c r="N7" i="2"/>
  <c r="N8" i="2"/>
  <c r="N9" i="2"/>
  <c r="N10" i="2"/>
  <c r="N11" i="2"/>
  <c r="N12" i="2"/>
  <c r="N13" i="2"/>
  <c r="N14" i="2"/>
  <c r="N5" i="2"/>
  <c r="D13" i="1"/>
  <c r="D4" i="1"/>
  <c r="D6" i="1"/>
  <c r="D9" i="1"/>
  <c r="D7" i="1"/>
  <c r="D8" i="1"/>
  <c r="D10" i="1"/>
  <c r="D11" i="1"/>
  <c r="D12" i="1"/>
  <c r="D5" i="1"/>
  <c r="D3" i="1"/>
  <c r="I44" i="3"/>
  <c r="R18" i="3"/>
  <c r="N16" i="3"/>
  <c r="O16" i="3"/>
  <c r="P16" i="3"/>
  <c r="Q16" i="3"/>
  <c r="R16" i="3"/>
  <c r="N17" i="3"/>
  <c r="O17" i="3"/>
  <c r="P17" i="3"/>
  <c r="Q17" i="3"/>
  <c r="R17" i="3"/>
  <c r="N18" i="3"/>
  <c r="O18" i="3"/>
  <c r="P18" i="3"/>
  <c r="Q18" i="3"/>
  <c r="M16" i="3"/>
  <c r="M17" i="3"/>
  <c r="M18" i="3"/>
  <c r="Q10" i="3"/>
  <c r="N7" i="3"/>
  <c r="O7" i="3"/>
  <c r="P7" i="3"/>
  <c r="Q7" i="3"/>
  <c r="R7" i="3"/>
  <c r="M7" i="3"/>
  <c r="L9" i="3"/>
  <c r="O9" i="3" s="1"/>
  <c r="L10" i="3"/>
  <c r="N10" i="3" s="1"/>
  <c r="L11" i="3"/>
  <c r="O11" i="3" s="1"/>
  <c r="L12" i="3"/>
  <c r="N12" i="3" s="1"/>
  <c r="L8" i="3"/>
  <c r="N8" i="3" s="1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M4" i="3"/>
  <c r="O10" i="3" l="1"/>
  <c r="M12" i="3"/>
  <c r="M10" i="3"/>
  <c r="Q12" i="3"/>
  <c r="R12" i="3"/>
  <c r="O12" i="3"/>
  <c r="R11" i="3"/>
  <c r="P11" i="3"/>
  <c r="N11" i="3"/>
  <c r="R9" i="3"/>
  <c r="P9" i="3"/>
  <c r="N9" i="3"/>
  <c r="Q8" i="3"/>
  <c r="O8" i="3"/>
  <c r="M8" i="3"/>
  <c r="M11" i="3"/>
  <c r="M9" i="3"/>
  <c r="P12" i="3"/>
  <c r="Q11" i="3"/>
  <c r="R10" i="3"/>
  <c r="P10" i="3"/>
  <c r="Q9" i="3"/>
  <c r="R8" i="3"/>
  <c r="P8" i="3"/>
  <c r="B6" i="2" l="1"/>
  <c r="B7" i="2"/>
  <c r="B8" i="2"/>
  <c r="B9" i="2"/>
  <c r="B10" i="2"/>
  <c r="B11" i="2"/>
  <c r="B12" i="2"/>
  <c r="B13" i="2"/>
  <c r="B14" i="2"/>
  <c r="B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12B8DB-D9E2-4C67-B590-697DCED5E26C}" keepAlive="1" name="Query - US Dollar Exchange Rates Table   Converter" description="Connection to the 'US Dollar Exchange Rates Table   Converter' query in the workbook." type="5" refreshedVersion="0" background="1">
    <dbPr connection="Provider=Microsoft.Mashup.OleDb.1;Data Source=$Workbook$;Location=&quot;US Dollar Exchange Rates Table   Converter&quot;;Extended Properties=&quot;&quot;" command="SELECT * FROM [US Dollar Exchange Rates Table   Converter]"/>
  </connection>
  <connection id="2" xr16:uid="{142D3535-B924-46B9-AB37-747FBA619395}" keepAlive="1" name="Query - US Dollar Exchange Rates Table   Converter (2)" description="Connection to the 'US Dollar Exchange Rates Table   Converter (2)' query in the workbook." type="5" refreshedVersion="8" background="1" saveData="1">
    <dbPr connection="Provider=Microsoft.Mashup.OleDb.1;Data Source=$Workbook$;Location=&quot;US Dollar Exchange Rates Table   Converter (2)&quot;;Extended Properties=&quot;&quot;" command="SELECT * FROM [US Dollar Exchange Rates Table   Converter (2)]"/>
  </connection>
</connections>
</file>

<file path=xl/sharedStrings.xml><?xml version="1.0" encoding="utf-8"?>
<sst xmlns="http://schemas.openxmlformats.org/spreadsheetml/2006/main" count="256" uniqueCount="128">
  <si>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</si>
  <si>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</si>
  <si>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</si>
  <si>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</si>
  <si>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</si>
  <si>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</si>
  <si>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</si>
  <si>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</si>
  <si>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</si>
  <si>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</si>
  <si>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</si>
  <si>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</si>
  <si>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</si>
  <si>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USD</t>
  </si>
  <si>
    <t>EUR</t>
  </si>
  <si>
    <t>GBP</t>
  </si>
  <si>
    <t>AUD</t>
  </si>
  <si>
    <t>CAD</t>
  </si>
  <si>
    <t>Year</t>
  </si>
  <si>
    <t>Quarter</t>
  </si>
  <si>
    <t>Total</t>
  </si>
  <si>
    <t>Total Sales</t>
  </si>
  <si>
    <t>Quarter 1</t>
  </si>
  <si>
    <t>Total Quarters</t>
  </si>
  <si>
    <t>Quarter 2</t>
  </si>
  <si>
    <t>Quarter 3</t>
  </si>
  <si>
    <t>Quarter 4</t>
  </si>
  <si>
    <t>Last 5 Years</t>
  </si>
  <si>
    <t>US</t>
  </si>
  <si>
    <t>UK</t>
  </si>
  <si>
    <t>France</t>
  </si>
  <si>
    <t>Singapore</t>
  </si>
  <si>
    <t>INR</t>
  </si>
  <si>
    <t>SGD</t>
  </si>
  <si>
    <t>CHF</t>
  </si>
  <si>
    <t>MYR</t>
  </si>
  <si>
    <t>JPY</t>
  </si>
  <si>
    <t>CNY</t>
  </si>
  <si>
    <t>Currency</t>
  </si>
  <si>
    <t>CURRENCY CONVERSION TABLE</t>
  </si>
  <si>
    <t>CURRENT RATES</t>
  </si>
  <si>
    <t xml:space="preserve"> </t>
  </si>
  <si>
    <t>China</t>
  </si>
  <si>
    <t>Apron - Adult sizes</t>
  </si>
  <si>
    <t>Apron Child sizes</t>
  </si>
  <si>
    <t>Big Shopper</t>
  </si>
  <si>
    <t>Christmas Cards A6</t>
  </si>
  <si>
    <t>Coaster (square)</t>
  </si>
  <si>
    <t>Coaster 4 pack (round)</t>
  </si>
  <si>
    <t>Coaster Card (square)</t>
  </si>
  <si>
    <t>Coaster Card (round)</t>
  </si>
  <si>
    <t>Coaster Cards (square) 4 pack</t>
  </si>
  <si>
    <t>Coaster Cards (round) 4 pack</t>
  </si>
  <si>
    <t>Dry Wipe Board</t>
  </si>
  <si>
    <t>Fridge Magnet (square)</t>
  </si>
  <si>
    <t>Fridge Magnet (round)</t>
  </si>
  <si>
    <t>Gym Bag - small</t>
  </si>
  <si>
    <t>Gym Bag - Large</t>
  </si>
  <si>
    <t>Handy Bag</t>
  </si>
  <si>
    <t>Hanging Decoration (square)</t>
  </si>
  <si>
    <t>Hanging Decoration (round)</t>
  </si>
  <si>
    <t>Mug</t>
  </si>
  <si>
    <t>Pencil Case</t>
  </si>
  <si>
    <t>Peg Bag</t>
  </si>
  <si>
    <t>Placemat MDF (rectangular)</t>
  </si>
  <si>
    <t>Placemat MDF (round)</t>
  </si>
  <si>
    <t>Plate polymer</t>
  </si>
  <si>
    <t>Shopping List</t>
  </si>
  <si>
    <t>Sports Bag - White</t>
  </si>
  <si>
    <t>Sticky Notes</t>
  </si>
  <si>
    <t>Tea Towels</t>
  </si>
  <si>
    <t>Tee shirt - Adult sizes</t>
  </si>
  <si>
    <t>Tee shirt - Child sizes</t>
  </si>
  <si>
    <t>Wall Clock</t>
  </si>
  <si>
    <t>Wash Bag</t>
  </si>
  <si>
    <t xml:space="preserve">USD Price </t>
  </si>
  <si>
    <t>Product</t>
  </si>
  <si>
    <t>PHOTO GIFTS - INTERNET SALES SUMMARY</t>
  </si>
  <si>
    <t>PHOTO GIFTS - PRODUCT LIST</t>
  </si>
  <si>
    <t>Best Quarters</t>
  </si>
  <si>
    <t>http://www.x-rates.com/table/?from=USD&amp;amount=1</t>
  </si>
  <si>
    <t>Australia</t>
  </si>
  <si>
    <t>Code</t>
  </si>
  <si>
    <t>P13300</t>
  </si>
  <si>
    <t>P12742</t>
  </si>
  <si>
    <t>P12161</t>
  </si>
  <si>
    <t>P13071</t>
  </si>
  <si>
    <t>P12190</t>
  </si>
  <si>
    <t>P13426</t>
  </si>
  <si>
    <t>P13037</t>
  </si>
  <si>
    <t>P12620</t>
  </si>
  <si>
    <t>P13011</t>
  </si>
  <si>
    <t>P12081</t>
  </si>
  <si>
    <t>P13768</t>
  </si>
  <si>
    <t>P13332</t>
  </si>
  <si>
    <t>P13193</t>
  </si>
  <si>
    <t>P12200</t>
  </si>
  <si>
    <t>P13844</t>
  </si>
  <si>
    <t>P13379</t>
  </si>
  <si>
    <t>P13853</t>
  </si>
  <si>
    <t>P12637</t>
  </si>
  <si>
    <t>P12753</t>
  </si>
  <si>
    <t>P12941</t>
  </si>
  <si>
    <t>P12459</t>
  </si>
  <si>
    <t>P13593</t>
  </si>
  <si>
    <t>P13969</t>
  </si>
  <si>
    <t>P13198</t>
  </si>
  <si>
    <t>P13554</t>
  </si>
  <si>
    <t>P13383</t>
  </si>
  <si>
    <t>P12574</t>
  </si>
  <si>
    <t>P12551</t>
  </si>
  <si>
    <t>P12945</t>
  </si>
  <si>
    <t>P13035</t>
  </si>
  <si>
    <t>P12099</t>
  </si>
  <si>
    <t>P14000</t>
  </si>
  <si>
    <t>P13084</t>
  </si>
  <si>
    <t>Product Name</t>
  </si>
  <si>
    <t>QUICK QUOTE</t>
  </si>
  <si>
    <t xml:space="preserve">AUD Price </t>
  </si>
  <si>
    <t>Quantity</t>
  </si>
  <si>
    <t>AUD Price</t>
  </si>
  <si>
    <t xml:space="preserve">Coaster 4 pack (square) </t>
  </si>
  <si>
    <t>3 Highest AUD Prices</t>
  </si>
  <si>
    <t>Price Changes</t>
  </si>
  <si>
    <t>PHOTO GIFTS - 2016 PRICE LIST</t>
  </si>
  <si>
    <t xml:space="preserve">Old USD Price 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</si>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</sst>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0"/>
    <numFmt numFmtId="166" formatCode="#,##0.00;\-#,##0.00;"/>
  </numFmts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1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4" borderId="4" xfId="0" applyFont="1" applyFill="1" applyBorder="1" applyAlignment="1">
      <alignment horizontal="left"/>
    </xf>
    <xf numFmtId="164" fontId="0" fillId="0" borderId="4" xfId="0" applyNumberFormat="1" applyBorder="1"/>
    <xf numFmtId="0" fontId="3" fillId="0" borderId="0" xfId="0" applyFont="1"/>
    <xf numFmtId="0" fontId="2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0" xfId="1"/>
    <xf numFmtId="0" fontId="3" fillId="2" borderId="0" xfId="1" applyAlignment="1"/>
    <xf numFmtId="0" fontId="0" fillId="0" borderId="4" xfId="0" applyBorder="1"/>
    <xf numFmtId="0" fontId="6" fillId="0" borderId="0" xfId="2"/>
    <xf numFmtId="2" fontId="0" fillId="0" borderId="0" xfId="0" applyNumberFormat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3" fillId="2" borderId="0" xfId="1" applyNumberForma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2" borderId="11" xfId="1" applyBorder="1" applyAlignment="1"/>
    <xf numFmtId="2" fontId="0" fillId="0" borderId="16" xfId="0" applyNumberFormat="1" applyBorder="1" applyAlignment="1">
      <alignment horizontal="center"/>
    </xf>
    <xf numFmtId="0" fontId="3" fillId="2" borderId="17" xfId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20" xfId="1" applyBorder="1" applyAlignment="1"/>
    <xf numFmtId="2" fontId="3" fillId="2" borderId="20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0" borderId="7" xfId="0" applyNumberFormat="1" applyBorder="1"/>
    <xf numFmtId="0" fontId="4" fillId="0" borderId="0" xfId="0" applyFont="1"/>
    <xf numFmtId="0" fontId="0" fillId="0" borderId="4" xfId="0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164" fontId="0" fillId="0" borderId="22" xfId="0" applyNumberFormat="1" applyBorder="1"/>
    <xf numFmtId="0" fontId="0" fillId="3" borderId="0" xfId="0" applyFill="1" applyAlignment="1">
      <alignment horizontal="center"/>
    </xf>
    <xf numFmtId="0" fontId="4" fillId="6" borderId="0" xfId="1" applyFont="1" applyFill="1"/>
    <xf numFmtId="0" fontId="4" fillId="6" borderId="0" xfId="1" applyFont="1" applyFill="1" applyAlignment="1">
      <alignment horizontal="right"/>
    </xf>
    <xf numFmtId="0" fontId="7" fillId="6" borderId="0" xfId="1" applyFont="1" applyFill="1"/>
    <xf numFmtId="0" fontId="7" fillId="6" borderId="0" xfId="1" applyFont="1" applyFill="1" applyAlignment="1">
      <alignment horizontal="right"/>
    </xf>
    <xf numFmtId="0" fontId="7" fillId="6" borderId="0" xfId="1" applyFont="1" applyFill="1" applyAlignment="1">
      <alignment horizontal="center"/>
    </xf>
    <xf numFmtId="0" fontId="4" fillId="6" borderId="0" xfId="1" applyFont="1" applyFill="1" applyAlignment="1">
      <alignment horizontal="center"/>
    </xf>
    <xf numFmtId="0" fontId="3" fillId="2" borderId="0" xfId="1" applyAlignment="1">
      <alignment horizontal="center"/>
    </xf>
    <xf numFmtId="0" fontId="3" fillId="2" borderId="9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7" borderId="0" xfId="0" applyFont="1" applyFill="1"/>
    <xf numFmtId="0" fontId="0" fillId="7" borderId="0" xfId="0" applyNumberFormat="1" applyFill="1"/>
    <xf numFmtId="0" fontId="4" fillId="8" borderId="0" xfId="0" applyFont="1" applyFill="1"/>
  </cellXfs>
  <cellStyles count="3">
    <cellStyle name="Accent1" xfId="1" builtinId="29"/>
    <cellStyle name="Hyperlink" xfId="2" builtinId="8"/>
    <cellStyle name="Normal" xfId="0" builtinId="0"/>
  </cellStyles>
  <dxfs count="28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B3B9C7-4281-492B-8590-E40807BDC330}" autoFormatId="16" applyNumberFormats="0" applyBorderFormats="0" applyFontFormats="0" applyPatternFormats="0" applyAlignmentFormats="0" applyWidthHeightFormats="0">
  <queryTableRefresh nextId="4">
    <queryTableFields count="3">
      <queryTableField id="1" name="US Dollar" tableColumnId="1"/>
      <queryTableField id="2" name="1.00 USD" tableColumnId="2"/>
      <queryTableField id="3" name="inv. 1.00 USD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DEE731-31ED-4450-AC71-7B2FCF304E67}" name="TopQtr" displayName="TopQtr" ref="L15:R18" totalsRowShown="0" headerRowDxfId="27" dataDxfId="25" headerRowBorderDxfId="26" tableBorderDxfId="24" totalsRowBorderDxfId="23">
  <tableColumns count="7">
    <tableColumn id="1" xr3:uid="{1476B072-DF44-4AD3-973B-2F29721EBC05}" name="Best Quarters" dataDxfId="22"/>
    <tableColumn id="2" xr3:uid="{8C2C6EF2-3527-47CE-86F1-64C0C22FEC7F}" name="Australia" dataDxfId="21">
      <calculatedColumnFormula>LARGE(Sales[Australia],TopQtr[[#This Row],[Best Quarters]:[Best Quarters]])</calculatedColumnFormula>
    </tableColumn>
    <tableColumn id="3" xr3:uid="{C29181CF-DC9B-4232-9058-2DF967388A5D}" name="UK" dataDxfId="20">
      <calculatedColumnFormula>LARGE(Sales[UK],TopQtr[[#This Row],[Best Quarters]:[Best Quarters]])</calculatedColumnFormula>
    </tableColumn>
    <tableColumn id="4" xr3:uid="{8520AB71-F572-4C1E-A0C5-CFF2AC3CCFE1}" name="US" dataDxfId="19">
      <calculatedColumnFormula>LARGE(Sales[US],TopQtr[[#This Row],[Best Quarters]:[Best Quarters]])</calculatedColumnFormula>
    </tableColumn>
    <tableColumn id="5" xr3:uid="{F87D9A48-4230-4FBF-BEC0-8396559BE488}" name="Singapore" dataDxfId="18">
      <calculatedColumnFormula>LARGE(Sales[Singapore],TopQtr[[#This Row],[Best Quarters]:[Best Quarters]])</calculatedColumnFormula>
    </tableColumn>
    <tableColumn id="6" xr3:uid="{A3E5B451-BE55-4E5A-AD4A-1CF6248B98D8}" name="France" dataDxfId="17">
      <calculatedColumnFormula>LARGE(Sales[France],TopQtr[[#This Row],[Best Quarters]:[Best Quarters]])</calculatedColumnFormula>
    </tableColumn>
    <tableColumn id="7" xr3:uid="{AFB5C749-A1CB-4B84-8B37-E985DCB71893}" name="China" dataDxfId="16">
      <calculatedColumnFormula>LARGE(Sales[China],TopQtr[[#This Row],[Best Quarters]:[Best Quarters]])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0CCF5-2085-478A-A166-7543EB624ECC}" name="Sales" displayName="Sales" ref="A3:I44" totalsRowShown="0" headerRowDxfId="15" dataDxfId="14">
  <tableColumns count="9">
    <tableColumn id="1" xr3:uid="{CA3FD1E0-27BC-487A-B19F-454B7D8B9218}" name="Year" dataDxfId="13"/>
    <tableColumn id="2" xr3:uid="{6DCC485F-C9FC-4EBC-8D00-059A0109C791}" name="Quarter" dataDxfId="12"/>
    <tableColumn id="3" xr3:uid="{E1379BF1-01F0-4377-8404-377D358D140D}" name="Australia" dataDxfId="11"/>
    <tableColumn id="4" xr3:uid="{77CE6982-0ACE-490F-8099-0C8B8D86E76C}" name="UK" dataDxfId="10"/>
    <tableColumn id="5" xr3:uid="{2C886225-A254-478F-A899-4E30540FCA11}" name="US" dataDxfId="9"/>
    <tableColumn id="6" xr3:uid="{FFEC3779-EB5F-4AB0-840D-A8CD66BFE34D}" name="Singapore" dataDxfId="8"/>
    <tableColumn id="7" xr3:uid="{BE3D39CE-4181-4AD3-96F3-C54B6EBD124F}" name="France" dataDxfId="7"/>
    <tableColumn id="8" xr3:uid="{2CB4C4B2-1A39-412A-B579-E351F0F9D006}" name="China" dataDxfId="6"/>
    <tableColumn id="9" xr3:uid="{14453E8D-746D-4A80-B4C4-D2BA84CDC504}" name="Total" dataDxfId="5">
      <calculatedColumnFormula>SUM(Sales[[#This Row],[Australia]:[China]])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CC0127-E847-457D-BF05-002D3385461B}" name="US_Dollar_Exchange_Rates_Table___Converter__2" displayName="US_Dollar_Exchange_Rates_Table___Converter__2" ref="A3:C13" tableType="queryTable" totalsRowShown="0" headerRowDxfId="1" dataDxfId="2">
  <autoFilter ref="A3:C13" xr:uid="{53CC0127-E847-457D-BF05-002D3385461B}"/>
  <tableColumns count="3">
    <tableColumn id="1" xr3:uid="{7C55BABF-8070-413A-B06A-276A0E08ECF5}" uniqueName="1" name="US Dollar" queryTableFieldId="1" dataDxfId="0"/>
    <tableColumn id="2" xr3:uid="{3A9ACC31-2723-4A03-A84B-409705B8E866}" uniqueName="2" name="1.00 USD" queryTableFieldId="2" dataDxfId="4"/>
    <tableColumn id="3" xr3:uid="{48963215-165E-4359-BF24-D27600741F7A}" uniqueName="3" name="inv. 1.00 USD" queryTableFieldId="3" dataDxfId="3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2151-61AA-44CA-80B6-DB9998919C0A}">
  <dimension ref="A1:R44"/>
  <sheetViews>
    <sheetView workbookViewId="0">
      <selection activeCell="A43" sqref="A43:H44"/>
    </sheetView>
  </sheetViews>
  <sheetFormatPr defaultColWidth="9.09765625" defaultRowHeight="13.8" x14ac:dyDescent="0.25"/>
  <cols>
    <col min="1" max="1" width="6.5" style="5" customWidth="1"/>
    <col min="2" max="2" width="9.3984375" style="6" customWidth="1"/>
    <col min="3" max="3" width="11.09765625" customWidth="1"/>
    <col min="4" max="5" width="10.09765625" customWidth="1"/>
    <col min="6" max="6" width="11.5" customWidth="1"/>
    <col min="7" max="7" width="10.09765625" customWidth="1"/>
    <col min="8" max="8" width="11.09765625" customWidth="1"/>
    <col min="9" max="9" width="10.796875" customWidth="1"/>
    <col min="10" max="10" width="3.796875" customWidth="1"/>
    <col min="11" max="11" width="3.59765625" style="5" customWidth="1"/>
    <col min="12" max="12" width="13.09765625" bestFit="1" customWidth="1"/>
    <col min="13" max="18" width="11.09765625" customWidth="1"/>
    <col min="19" max="251" width="9.69921875" customWidth="1"/>
  </cols>
  <sheetData>
    <row r="1" spans="1:18" ht="34.35" customHeight="1" x14ac:dyDescent="0.25">
      <c r="A1" s="13" t="s">
        <v>77</v>
      </c>
      <c r="B1" s="7"/>
      <c r="C1" s="8"/>
      <c r="D1" s="8"/>
      <c r="E1" s="8"/>
      <c r="F1" s="8"/>
      <c r="G1" s="8"/>
      <c r="H1" s="9"/>
      <c r="I1" s="9"/>
      <c r="J1" s="11"/>
      <c r="K1" s="11"/>
      <c r="L1" s="12"/>
      <c r="M1" s="11"/>
      <c r="N1" s="11"/>
      <c r="O1" s="11"/>
      <c r="P1" s="11"/>
      <c r="Q1" s="11"/>
      <c r="R1" s="11"/>
    </row>
    <row r="2" spans="1:18" x14ac:dyDescent="0.25">
      <c r="K2"/>
      <c r="L2" s="5"/>
    </row>
    <row r="3" spans="1:18" x14ac:dyDescent="0.25">
      <c r="A3" s="49" t="s">
        <v>18</v>
      </c>
      <c r="B3" s="50" t="s">
        <v>19</v>
      </c>
      <c r="C3" s="50" t="s">
        <v>81</v>
      </c>
      <c r="D3" s="50" t="s">
        <v>29</v>
      </c>
      <c r="E3" s="50" t="s">
        <v>28</v>
      </c>
      <c r="F3" s="50" t="s">
        <v>31</v>
      </c>
      <c r="G3" s="50" t="s">
        <v>30</v>
      </c>
      <c r="H3" s="50" t="s">
        <v>42</v>
      </c>
      <c r="I3" s="50" t="s">
        <v>20</v>
      </c>
      <c r="K3"/>
      <c r="L3" s="1" t="s">
        <v>21</v>
      </c>
      <c r="M3" s="2">
        <f>SUM(Sales[[Australia]:[China]])</f>
        <v>44486400</v>
      </c>
    </row>
    <row r="4" spans="1:18" x14ac:dyDescent="0.25">
      <c r="A4" s="53">
        <v>2008</v>
      </c>
      <c r="B4" s="54" t="s">
        <v>22</v>
      </c>
      <c r="C4" s="2">
        <v>208800</v>
      </c>
      <c r="D4" s="2">
        <v>151700</v>
      </c>
      <c r="E4" s="2">
        <v>163800</v>
      </c>
      <c r="F4" s="55"/>
      <c r="G4" s="55"/>
      <c r="H4" s="55"/>
      <c r="I4" s="56">
        <f>SUM(Sales[[#This Row],[Australia]:[China]])</f>
        <v>524300</v>
      </c>
      <c r="K4"/>
      <c r="L4" s="1" t="s">
        <v>23</v>
      </c>
      <c r="M4" s="17">
        <f>ROWS(Sales[])</f>
        <v>41</v>
      </c>
    </row>
    <row r="5" spans="1:18" x14ac:dyDescent="0.25">
      <c r="A5" s="53">
        <v>2008</v>
      </c>
      <c r="B5" s="54" t="s">
        <v>24</v>
      </c>
      <c r="C5" s="2">
        <v>206400</v>
      </c>
      <c r="D5" s="2">
        <v>150100</v>
      </c>
      <c r="E5" s="2">
        <v>161200</v>
      </c>
      <c r="F5" s="55"/>
      <c r="G5" s="55"/>
      <c r="H5" s="55"/>
      <c r="I5" s="2">
        <f>SUM(Sales[[#This Row],[Australia]:[China]])</f>
        <v>517700</v>
      </c>
      <c r="K5"/>
      <c r="L5" s="5"/>
    </row>
    <row r="6" spans="1:18" x14ac:dyDescent="0.25">
      <c r="A6" s="53">
        <v>2008</v>
      </c>
      <c r="B6" s="54" t="s">
        <v>25</v>
      </c>
      <c r="C6" s="2">
        <v>209900</v>
      </c>
      <c r="D6" s="2">
        <v>149400</v>
      </c>
      <c r="E6" s="2">
        <v>160700</v>
      </c>
      <c r="F6" s="55"/>
      <c r="G6" s="55"/>
      <c r="H6" s="55"/>
      <c r="I6" s="2">
        <f>SUM(Sales[[#This Row],[Australia]:[China]])</f>
        <v>520000</v>
      </c>
      <c r="L6" s="5"/>
    </row>
    <row r="7" spans="1:18" x14ac:dyDescent="0.25">
      <c r="A7" s="53">
        <v>2008</v>
      </c>
      <c r="B7" s="54" t="s">
        <v>26</v>
      </c>
      <c r="C7" s="2">
        <v>209600</v>
      </c>
      <c r="D7" s="2">
        <v>151400</v>
      </c>
      <c r="E7" s="2">
        <v>164900</v>
      </c>
      <c r="F7" s="55"/>
      <c r="G7" s="55"/>
      <c r="H7" s="55"/>
      <c r="I7" s="2">
        <f>SUM(Sales[[#This Row],[Australia]:[China]])</f>
        <v>525900</v>
      </c>
      <c r="L7" s="51" t="s">
        <v>27</v>
      </c>
      <c r="M7" s="52" t="str">
        <f>Sales[[#Headers],[Australia]]</f>
        <v>Australia</v>
      </c>
      <c r="N7" s="52" t="str">
        <f>Sales[[#Headers],[UK]]</f>
        <v>UK</v>
      </c>
      <c r="O7" s="52" t="str">
        <f>Sales[[#Headers],[US]]</f>
        <v>US</v>
      </c>
      <c r="P7" s="52" t="str">
        <f>Sales[[#Headers],[Singapore]]</f>
        <v>Singapore</v>
      </c>
      <c r="Q7" s="52" t="str">
        <f>Sales[[#Headers],[France]]</f>
        <v>France</v>
      </c>
      <c r="R7" s="52" t="str">
        <f>Sales[[#Headers],[China]]</f>
        <v>China</v>
      </c>
    </row>
    <row r="8" spans="1:18" x14ac:dyDescent="0.25">
      <c r="A8" s="53">
        <v>2009</v>
      </c>
      <c r="B8" s="54" t="s">
        <v>22</v>
      </c>
      <c r="C8" s="2">
        <v>208400</v>
      </c>
      <c r="D8" s="2">
        <v>149300</v>
      </c>
      <c r="E8" s="2">
        <v>163100</v>
      </c>
      <c r="F8" s="55"/>
      <c r="G8" s="55"/>
      <c r="H8" s="55"/>
      <c r="I8" s="2">
        <f>SUM(Sales[[#This Row],[Australia]:[China]])</f>
        <v>520800</v>
      </c>
      <c r="K8" s="3">
        <v>0</v>
      </c>
      <c r="L8" s="48">
        <f>MAX(Sales[Year])-K8</f>
        <v>2018</v>
      </c>
      <c r="M8" s="2">
        <f>SUMIFS(Sales[Australia],Year,$L8)</f>
        <v>250800</v>
      </c>
      <c r="N8" s="2">
        <f>SUMIFS(Sales[UK],Year,$L8)</f>
        <v>149600</v>
      </c>
      <c r="O8" s="2">
        <f>SUMIFS(Sales[US],Year,$L8)</f>
        <v>161700</v>
      </c>
      <c r="P8" s="2">
        <f>SUMIFS(Sales[Singapore],Year,$L8)</f>
        <v>240800</v>
      </c>
      <c r="Q8" s="2">
        <f>SUMIFS(Sales[France],Year,$L8)</f>
        <v>140500</v>
      </c>
      <c r="R8" s="2">
        <f>SUMIFS(Sales[China],Year,$L8)</f>
        <v>273600</v>
      </c>
    </row>
    <row r="9" spans="1:18" x14ac:dyDescent="0.25">
      <c r="A9" s="53">
        <v>2009</v>
      </c>
      <c r="B9" s="54" t="s">
        <v>24</v>
      </c>
      <c r="C9" s="2">
        <v>202900</v>
      </c>
      <c r="D9" s="2">
        <v>148300</v>
      </c>
      <c r="E9" s="2">
        <v>159400</v>
      </c>
      <c r="F9" s="55"/>
      <c r="G9" s="55"/>
      <c r="H9" s="55"/>
      <c r="I9" s="2">
        <f>SUM(Sales[[#This Row],[Australia]:[China]])</f>
        <v>510600</v>
      </c>
      <c r="K9" s="3">
        <v>1</v>
      </c>
      <c r="L9" s="48">
        <f>MAX(Sales[Year])-K9</f>
        <v>2017</v>
      </c>
      <c r="M9" s="2">
        <f>SUMIFS(Sales[Australia],Year,$L9)</f>
        <v>1018300</v>
      </c>
      <c r="N9" s="2">
        <f>SUMIFS(Sales[UK],Year,$L9)</f>
        <v>600800</v>
      </c>
      <c r="O9" s="2">
        <f>SUMIFS(Sales[US],Year,$L9)</f>
        <v>643500</v>
      </c>
      <c r="P9" s="2">
        <f>SUMIFS(Sales[Singapore],Year,$L9)</f>
        <v>1024500</v>
      </c>
      <c r="Q9" s="2">
        <f>SUMIFS(Sales[France],Year,$L9)</f>
        <v>574900</v>
      </c>
      <c r="R9" s="2">
        <f>SUMIFS(Sales[China],Year,$L9)</f>
        <v>1090800</v>
      </c>
    </row>
    <row r="10" spans="1:18" x14ac:dyDescent="0.25">
      <c r="A10" s="53">
        <v>2009</v>
      </c>
      <c r="B10" s="54" t="s">
        <v>25</v>
      </c>
      <c r="C10" s="2">
        <v>203500</v>
      </c>
      <c r="D10" s="2">
        <v>148100</v>
      </c>
      <c r="E10" s="2">
        <v>163800</v>
      </c>
      <c r="F10" s="2">
        <v>237300</v>
      </c>
      <c r="G10" s="55"/>
      <c r="H10" s="55"/>
      <c r="I10" s="2">
        <f>SUM(Sales[[#This Row],[Australia]:[China]])</f>
        <v>752700</v>
      </c>
      <c r="K10" s="3">
        <v>2</v>
      </c>
      <c r="L10" s="48">
        <f>MAX(Sales[Year])-K10</f>
        <v>2016</v>
      </c>
      <c r="M10" s="2">
        <f>SUMIFS(Sales[Australia],Year,$L10)</f>
        <v>1077700</v>
      </c>
      <c r="N10" s="2">
        <f>SUMIFS(Sales[UK],Year,$L10)</f>
        <v>607600</v>
      </c>
      <c r="O10" s="2">
        <f>SUMIFS(Sales[US],Year,$L10)</f>
        <v>642500</v>
      </c>
      <c r="P10" s="2">
        <f>SUMIFS(Sales[Singapore],Year,$L10)</f>
        <v>1136300</v>
      </c>
      <c r="Q10" s="2">
        <f>SUMIFS(Sales[France],Year,$L10)</f>
        <v>586700</v>
      </c>
      <c r="R10" s="2">
        <f>SUMIFS(Sales[China],Year,$L10)</f>
        <v>1091600</v>
      </c>
    </row>
    <row r="11" spans="1:18" x14ac:dyDescent="0.25">
      <c r="A11" s="53">
        <v>2009</v>
      </c>
      <c r="B11" s="54" t="s">
        <v>26</v>
      </c>
      <c r="C11" s="2">
        <v>213300</v>
      </c>
      <c r="D11" s="2">
        <v>150400</v>
      </c>
      <c r="E11" s="2">
        <v>163300</v>
      </c>
      <c r="F11" s="2">
        <v>236000</v>
      </c>
      <c r="G11" s="55"/>
      <c r="H11" s="55"/>
      <c r="I11" s="2">
        <f>SUM(Sales[[#This Row],[Australia]:[China]])</f>
        <v>763000</v>
      </c>
      <c r="K11" s="3">
        <v>3</v>
      </c>
      <c r="L11" s="48">
        <f>MAX(Sales[Year])-K11</f>
        <v>2015</v>
      </c>
      <c r="M11" s="2">
        <f>SUMIFS(Sales[Australia],Year,$L11)</f>
        <v>1102400</v>
      </c>
      <c r="N11" s="2">
        <f>SUMIFS(Sales[UK],Year,$L11)</f>
        <v>593500</v>
      </c>
      <c r="O11" s="2">
        <f>SUMIFS(Sales[US],Year,$L11)</f>
        <v>641400</v>
      </c>
      <c r="P11" s="2">
        <f>SUMIFS(Sales[Singapore],Year,$L11)</f>
        <v>1090700</v>
      </c>
      <c r="Q11" s="2">
        <f>SUMIFS(Sales[France],Year,$L11)</f>
        <v>583000</v>
      </c>
      <c r="R11" s="2">
        <f>SUMIFS(Sales[China],Year,$L11)</f>
        <v>1049600</v>
      </c>
    </row>
    <row r="12" spans="1:18" x14ac:dyDescent="0.25">
      <c r="A12" s="53">
        <v>2010</v>
      </c>
      <c r="B12" s="54" t="s">
        <v>22</v>
      </c>
      <c r="C12" s="2">
        <v>222000</v>
      </c>
      <c r="D12" s="2">
        <v>149900</v>
      </c>
      <c r="E12" s="2">
        <v>160500</v>
      </c>
      <c r="F12" s="2">
        <v>238100</v>
      </c>
      <c r="G12" s="55"/>
      <c r="H12" s="55"/>
      <c r="I12" s="2">
        <f>SUM(Sales[[#This Row],[Australia]:[China]])</f>
        <v>770500</v>
      </c>
      <c r="K12" s="3">
        <v>4</v>
      </c>
      <c r="L12" s="48">
        <f>MAX(Sales[Year])-K12</f>
        <v>2014</v>
      </c>
      <c r="M12" s="2">
        <f>SUMIFS(Sales[Australia],Year,$L12)</f>
        <v>1013300</v>
      </c>
      <c r="N12" s="2">
        <f>SUMIFS(Sales[UK],Year,$L12)</f>
        <v>592700</v>
      </c>
      <c r="O12" s="2">
        <f>SUMIFS(Sales[US],Year,$L12)</f>
        <v>645500</v>
      </c>
      <c r="P12" s="2">
        <f>SUMIFS(Sales[Singapore],Year,$L12)</f>
        <v>1061100</v>
      </c>
      <c r="Q12" s="2">
        <f>SUMIFS(Sales[France],Year,$L12)</f>
        <v>588600</v>
      </c>
      <c r="R12" s="2">
        <f>SUMIFS(Sales[China],Year,$L12)</f>
        <v>1115900</v>
      </c>
    </row>
    <row r="13" spans="1:18" x14ac:dyDescent="0.25">
      <c r="A13" s="53">
        <v>2010</v>
      </c>
      <c r="B13" s="54" t="s">
        <v>24</v>
      </c>
      <c r="C13" s="2">
        <v>213900</v>
      </c>
      <c r="D13" s="2">
        <v>147500</v>
      </c>
      <c r="E13" s="2">
        <v>158800</v>
      </c>
      <c r="F13" s="2">
        <v>231300</v>
      </c>
      <c r="G13" s="2">
        <v>139900</v>
      </c>
      <c r="H13" s="55"/>
      <c r="I13" s="2">
        <f>SUM(Sales[[#This Row],[Australia]:[China]])</f>
        <v>891400</v>
      </c>
      <c r="K13"/>
      <c r="L13" s="5"/>
    </row>
    <row r="14" spans="1:18" x14ac:dyDescent="0.25">
      <c r="A14" s="53">
        <v>2010</v>
      </c>
      <c r="B14" s="54" t="s">
        <v>25</v>
      </c>
      <c r="C14" s="2">
        <v>216000</v>
      </c>
      <c r="D14" s="2">
        <v>147500</v>
      </c>
      <c r="E14" s="2">
        <v>162300</v>
      </c>
      <c r="F14" s="2">
        <v>232600</v>
      </c>
      <c r="G14" s="2">
        <v>140000</v>
      </c>
      <c r="H14" s="55"/>
      <c r="I14" s="2">
        <f>SUM(Sales[[#This Row],[Australia]:[China]])</f>
        <v>898400</v>
      </c>
      <c r="K14"/>
      <c r="L14" s="5"/>
    </row>
    <row r="15" spans="1:18" x14ac:dyDescent="0.25">
      <c r="A15" s="53">
        <v>2010</v>
      </c>
      <c r="B15" s="54" t="s">
        <v>26</v>
      </c>
      <c r="C15" s="2">
        <v>218400</v>
      </c>
      <c r="D15" s="2">
        <v>150000</v>
      </c>
      <c r="E15" s="2">
        <v>162000</v>
      </c>
      <c r="F15" s="2">
        <v>234800</v>
      </c>
      <c r="G15" s="2">
        <v>140900</v>
      </c>
      <c r="H15" s="2">
        <v>262200</v>
      </c>
      <c r="I15" s="2">
        <f>SUM(Sales[[#This Row],[Australia]:[China]])</f>
        <v>1168300</v>
      </c>
      <c r="K15"/>
      <c r="L15" s="4" t="s">
        <v>79</v>
      </c>
      <c r="M15" s="44" t="s">
        <v>81</v>
      </c>
      <c r="N15" s="44" t="s">
        <v>29</v>
      </c>
      <c r="O15" s="44" t="s">
        <v>28</v>
      </c>
      <c r="P15" s="44" t="s">
        <v>31</v>
      </c>
      <c r="Q15" s="44" t="s">
        <v>30</v>
      </c>
      <c r="R15" s="45" t="s">
        <v>42</v>
      </c>
    </row>
    <row r="16" spans="1:18" x14ac:dyDescent="0.25">
      <c r="A16" s="53">
        <v>2011</v>
      </c>
      <c r="B16" s="54" t="s">
        <v>22</v>
      </c>
      <c r="C16" s="2">
        <v>228400</v>
      </c>
      <c r="D16" s="2">
        <v>145500</v>
      </c>
      <c r="E16" s="2">
        <v>160700</v>
      </c>
      <c r="F16" s="2">
        <v>253400</v>
      </c>
      <c r="G16" s="2">
        <v>140900</v>
      </c>
      <c r="H16" s="2">
        <v>264300</v>
      </c>
      <c r="I16" s="2">
        <f>SUM(Sales[[#This Row],[Australia]:[China]])</f>
        <v>1193200</v>
      </c>
      <c r="K16"/>
      <c r="L16" s="48">
        <v>1</v>
      </c>
      <c r="M16" s="2">
        <f>LARGE(Sales[Australia],TopQtr[[#This Row],[Best Quarters]:[Best Quarters]])</f>
        <v>292500</v>
      </c>
      <c r="N16" s="2">
        <f>LARGE(Sales[UK],TopQtr[[#This Row],[Best Quarters]:[Best Quarters]])</f>
        <v>153800</v>
      </c>
      <c r="O16" s="2">
        <f>LARGE(Sales[US],TopQtr[[#This Row],[Best Quarters]:[Best Quarters]])</f>
        <v>165000</v>
      </c>
      <c r="P16" s="2">
        <f>LARGE(Sales[Singapore],TopQtr[[#This Row],[Best Quarters]:[Best Quarters]])</f>
        <v>295500</v>
      </c>
      <c r="Q16" s="2">
        <f>LARGE(Sales[France],TopQtr[[#This Row],[Best Quarters]:[Best Quarters]])</f>
        <v>149700</v>
      </c>
      <c r="R16" s="2">
        <f>LARGE(Sales[China],TopQtr[[#This Row],[Best Quarters]:[Best Quarters]])</f>
        <v>302400</v>
      </c>
    </row>
    <row r="17" spans="1:18" x14ac:dyDescent="0.25">
      <c r="A17" s="53">
        <v>2011</v>
      </c>
      <c r="B17" s="54" t="s">
        <v>24</v>
      </c>
      <c r="C17" s="2">
        <v>224400</v>
      </c>
      <c r="D17" s="2">
        <v>145500</v>
      </c>
      <c r="E17" s="2">
        <v>159000</v>
      </c>
      <c r="F17" s="2">
        <v>248800</v>
      </c>
      <c r="G17" s="2">
        <v>140800</v>
      </c>
      <c r="H17" s="2">
        <v>272400</v>
      </c>
      <c r="I17" s="2">
        <f>SUM(Sales[[#This Row],[Australia]:[China]])</f>
        <v>1190900</v>
      </c>
      <c r="K17"/>
      <c r="L17" s="48">
        <v>2</v>
      </c>
      <c r="M17" s="2">
        <f>LARGE(Sales[Australia],TopQtr[[#This Row],[Best Quarters]:[Best Quarters]])</f>
        <v>279200</v>
      </c>
      <c r="N17" s="2">
        <f>LARGE(Sales[UK],TopQtr[[#This Row],[Best Quarters]:[Best Quarters]])</f>
        <v>152200</v>
      </c>
      <c r="O17" s="2">
        <f>LARGE(Sales[US],TopQtr[[#This Row],[Best Quarters]:[Best Quarters]])</f>
        <v>164900</v>
      </c>
      <c r="P17" s="2">
        <f>LARGE(Sales[Singapore],TopQtr[[#This Row],[Best Quarters]:[Best Quarters]])</f>
        <v>290200</v>
      </c>
      <c r="Q17" s="2">
        <f>LARGE(Sales[France],TopQtr[[#This Row],[Best Quarters]:[Best Quarters]])</f>
        <v>149200</v>
      </c>
      <c r="R17" s="2">
        <f>LARGE(Sales[China],TopQtr[[#This Row],[Best Quarters]:[Best Quarters]])</f>
        <v>289400</v>
      </c>
    </row>
    <row r="18" spans="1:18" x14ac:dyDescent="0.25">
      <c r="A18" s="53">
        <v>2011</v>
      </c>
      <c r="B18" s="54" t="s">
        <v>25</v>
      </c>
      <c r="C18" s="2">
        <v>230500</v>
      </c>
      <c r="D18" s="2">
        <v>147400</v>
      </c>
      <c r="E18" s="2">
        <v>163000</v>
      </c>
      <c r="F18" s="2">
        <v>255600</v>
      </c>
      <c r="G18" s="2">
        <v>141800</v>
      </c>
      <c r="H18" s="2">
        <v>276300</v>
      </c>
      <c r="I18" s="2">
        <f>SUM(Sales[[#This Row],[Australia]:[China]])</f>
        <v>1214600</v>
      </c>
      <c r="K18"/>
      <c r="L18" s="48">
        <v>3</v>
      </c>
      <c r="M18" s="2">
        <f>LARGE(Sales[Australia],TopQtr[[#This Row],[Best Quarters]:[Best Quarters]])</f>
        <v>276600</v>
      </c>
      <c r="N18" s="2">
        <f>LARGE(Sales[UK],TopQtr[[#This Row],[Best Quarters]:[Best Quarters]])</f>
        <v>151900</v>
      </c>
      <c r="O18" s="2">
        <f>LARGE(Sales[US],TopQtr[[#This Row],[Best Quarters]:[Best Quarters]])</f>
        <v>164800</v>
      </c>
      <c r="P18" s="2">
        <f>LARGE(Sales[Singapore],TopQtr[[#This Row],[Best Quarters]:[Best Quarters]])</f>
        <v>285500</v>
      </c>
      <c r="Q18" s="2">
        <f>LARGE(Sales[France],TopQtr[[#This Row],[Best Quarters]:[Best Quarters]])</f>
        <v>148400</v>
      </c>
      <c r="R18" s="2">
        <f>LARGE(Sales[China],TopQtr[[#This Row],[Best Quarters]:[Best Quarters]])</f>
        <v>288700</v>
      </c>
    </row>
    <row r="19" spans="1:18" x14ac:dyDescent="0.25">
      <c r="A19" s="53">
        <v>2011</v>
      </c>
      <c r="B19" s="54" t="s">
        <v>26</v>
      </c>
      <c r="C19" s="2">
        <v>230500</v>
      </c>
      <c r="D19" s="2">
        <v>150400</v>
      </c>
      <c r="E19" s="2">
        <v>162300</v>
      </c>
      <c r="F19" s="2">
        <v>259000</v>
      </c>
      <c r="G19" s="2">
        <v>142200</v>
      </c>
      <c r="H19" s="2">
        <v>262300</v>
      </c>
      <c r="I19" s="2">
        <f>SUM(Sales[[#This Row],[Australia]:[China]])</f>
        <v>1206700</v>
      </c>
      <c r="K19"/>
      <c r="L19" s="5"/>
    </row>
    <row r="20" spans="1:18" x14ac:dyDescent="0.25">
      <c r="A20" s="53">
        <v>2012</v>
      </c>
      <c r="B20" s="54" t="s">
        <v>22</v>
      </c>
      <c r="C20" s="2">
        <v>235800</v>
      </c>
      <c r="D20" s="2">
        <v>149300</v>
      </c>
      <c r="E20" s="2">
        <v>161200</v>
      </c>
      <c r="F20" s="2">
        <v>266700</v>
      </c>
      <c r="G20" s="2">
        <v>142800</v>
      </c>
      <c r="H20" s="2">
        <v>276700</v>
      </c>
      <c r="I20" s="2">
        <f>SUM(Sales[[#This Row],[Australia]:[China]])</f>
        <v>1232500</v>
      </c>
      <c r="K20"/>
      <c r="L20" s="5"/>
    </row>
    <row r="21" spans="1:18" x14ac:dyDescent="0.25">
      <c r="A21" s="53">
        <v>2012</v>
      </c>
      <c r="B21" s="54" t="s">
        <v>24</v>
      </c>
      <c r="C21" s="2">
        <v>232100</v>
      </c>
      <c r="D21" s="2">
        <v>148100</v>
      </c>
      <c r="E21" s="2">
        <v>160200</v>
      </c>
      <c r="F21" s="2">
        <v>260300</v>
      </c>
      <c r="G21" s="2">
        <v>142400</v>
      </c>
      <c r="H21" s="2">
        <v>271200</v>
      </c>
      <c r="I21" s="2">
        <f>SUM(Sales[[#This Row],[Australia]:[China]])</f>
        <v>1214300</v>
      </c>
      <c r="K21"/>
      <c r="L21" s="5" t="s">
        <v>41</v>
      </c>
    </row>
    <row r="22" spans="1:18" x14ac:dyDescent="0.25">
      <c r="A22" s="53">
        <v>2012</v>
      </c>
      <c r="B22" s="54" t="s">
        <v>25</v>
      </c>
      <c r="C22" s="2">
        <v>231900</v>
      </c>
      <c r="D22" s="2">
        <v>149700</v>
      </c>
      <c r="E22" s="2">
        <v>164100</v>
      </c>
      <c r="F22" s="2">
        <v>264400</v>
      </c>
      <c r="G22" s="2">
        <v>145700</v>
      </c>
      <c r="H22" s="2">
        <v>278800</v>
      </c>
      <c r="I22" s="2">
        <f>SUM(Sales[[#This Row],[Australia]:[China]])</f>
        <v>1234600</v>
      </c>
      <c r="K22"/>
      <c r="L22" s="5"/>
    </row>
    <row r="23" spans="1:18" x14ac:dyDescent="0.25">
      <c r="A23" s="53">
        <v>2012</v>
      </c>
      <c r="B23" s="54" t="s">
        <v>26</v>
      </c>
      <c r="C23" s="2">
        <v>233700</v>
      </c>
      <c r="D23" s="2">
        <v>150200</v>
      </c>
      <c r="E23" s="2">
        <v>163900</v>
      </c>
      <c r="F23" s="2">
        <v>266400</v>
      </c>
      <c r="G23" s="2">
        <v>146700</v>
      </c>
      <c r="H23" s="2">
        <v>271200</v>
      </c>
      <c r="I23" s="2">
        <f>SUM(Sales[[#This Row],[Australia]:[China]])</f>
        <v>1232100</v>
      </c>
      <c r="K23"/>
      <c r="L23" s="5"/>
    </row>
    <row r="24" spans="1:18" x14ac:dyDescent="0.25">
      <c r="A24" s="53">
        <v>2013</v>
      </c>
      <c r="B24" s="54" t="s">
        <v>22</v>
      </c>
      <c r="C24" s="2">
        <v>243000</v>
      </c>
      <c r="D24" s="2">
        <v>149700</v>
      </c>
      <c r="E24" s="2">
        <v>162700</v>
      </c>
      <c r="F24" s="2">
        <v>273800</v>
      </c>
      <c r="G24" s="2">
        <v>147700</v>
      </c>
      <c r="H24" s="2">
        <v>282300</v>
      </c>
      <c r="I24" s="2">
        <f>SUM(Sales[[#This Row],[Australia]:[China]])</f>
        <v>1259200</v>
      </c>
      <c r="K24"/>
      <c r="L24" s="5"/>
    </row>
    <row r="25" spans="1:18" x14ac:dyDescent="0.25">
      <c r="A25" s="53">
        <v>2013</v>
      </c>
      <c r="B25" s="54" t="s">
        <v>24</v>
      </c>
      <c r="C25" s="2">
        <v>240100</v>
      </c>
      <c r="D25" s="2">
        <v>148500</v>
      </c>
      <c r="E25" s="2">
        <v>160600</v>
      </c>
      <c r="F25" s="2">
        <v>266700</v>
      </c>
      <c r="G25" s="2">
        <v>148300</v>
      </c>
      <c r="H25" s="2">
        <v>279900</v>
      </c>
      <c r="I25" s="2">
        <f>SUM(Sales[[#This Row],[Australia]:[China]])</f>
        <v>1244100</v>
      </c>
      <c r="K25"/>
      <c r="L25" s="5"/>
    </row>
    <row r="26" spans="1:18" x14ac:dyDescent="0.25">
      <c r="A26" s="53">
        <v>2013</v>
      </c>
      <c r="B26" s="54" t="s">
        <v>25</v>
      </c>
      <c r="C26" s="2">
        <v>242000</v>
      </c>
      <c r="D26" s="2">
        <v>146700</v>
      </c>
      <c r="E26" s="2">
        <v>165000</v>
      </c>
      <c r="F26" s="2">
        <v>269600</v>
      </c>
      <c r="G26" s="2">
        <v>149200</v>
      </c>
      <c r="H26" s="2">
        <v>288700</v>
      </c>
      <c r="I26" s="2">
        <f>SUM(Sales[[#This Row],[Australia]:[China]])</f>
        <v>1261200</v>
      </c>
      <c r="K26"/>
      <c r="L26" s="5"/>
    </row>
    <row r="27" spans="1:18" x14ac:dyDescent="0.25">
      <c r="A27" s="53">
        <v>2013</v>
      </c>
      <c r="B27" s="54" t="s">
        <v>26</v>
      </c>
      <c r="C27" s="2">
        <v>244900</v>
      </c>
      <c r="D27" s="2">
        <v>149300</v>
      </c>
      <c r="E27" s="2">
        <v>164000</v>
      </c>
      <c r="F27" s="2">
        <v>273000</v>
      </c>
      <c r="G27" s="2">
        <v>148400</v>
      </c>
      <c r="H27" s="2">
        <v>269900</v>
      </c>
      <c r="I27" s="2">
        <f>SUM(Sales[[#This Row],[Australia]:[China]])</f>
        <v>1249500</v>
      </c>
      <c r="K27"/>
      <c r="L27" s="5"/>
    </row>
    <row r="28" spans="1:18" x14ac:dyDescent="0.25">
      <c r="A28" s="53">
        <v>2014</v>
      </c>
      <c r="B28" s="54" t="s">
        <v>22</v>
      </c>
      <c r="C28" s="2">
        <v>250000</v>
      </c>
      <c r="D28" s="2">
        <v>149700</v>
      </c>
      <c r="E28" s="2">
        <v>163800</v>
      </c>
      <c r="F28" s="2">
        <v>265800</v>
      </c>
      <c r="G28" s="2">
        <v>147100</v>
      </c>
      <c r="H28" s="2">
        <v>279900</v>
      </c>
      <c r="I28" s="2">
        <f>SUM(Sales[[#This Row],[Australia]:[China]])</f>
        <v>1256300</v>
      </c>
      <c r="K28"/>
      <c r="L28" s="5"/>
    </row>
    <row r="29" spans="1:18" x14ac:dyDescent="0.25">
      <c r="A29" s="53">
        <v>2014</v>
      </c>
      <c r="B29" s="54" t="s">
        <v>24</v>
      </c>
      <c r="C29" s="2">
        <v>243400</v>
      </c>
      <c r="D29" s="2">
        <v>146900</v>
      </c>
      <c r="E29" s="2">
        <v>162000</v>
      </c>
      <c r="F29" s="2">
        <v>261500</v>
      </c>
      <c r="G29" s="2">
        <v>146700</v>
      </c>
      <c r="H29" s="2">
        <v>278100</v>
      </c>
      <c r="I29" s="2">
        <f>SUM(Sales[[#This Row],[Australia]:[China]])</f>
        <v>1238600</v>
      </c>
      <c r="K29"/>
      <c r="L29" s="5"/>
    </row>
    <row r="30" spans="1:18" x14ac:dyDescent="0.25">
      <c r="A30" s="53">
        <v>2014</v>
      </c>
      <c r="B30" s="54" t="s">
        <v>25</v>
      </c>
      <c r="C30" s="2">
        <v>258700</v>
      </c>
      <c r="D30" s="2">
        <v>146700</v>
      </c>
      <c r="E30" s="2">
        <v>159900</v>
      </c>
      <c r="F30" s="2">
        <v>263500</v>
      </c>
      <c r="G30" s="2">
        <v>147300</v>
      </c>
      <c r="H30" s="2">
        <v>279300</v>
      </c>
      <c r="I30" s="2">
        <f>SUM(Sales[[#This Row],[Australia]:[China]])</f>
        <v>1255400</v>
      </c>
      <c r="K30"/>
      <c r="L30" s="5"/>
    </row>
    <row r="31" spans="1:18" x14ac:dyDescent="0.25">
      <c r="A31" s="53">
        <v>2014</v>
      </c>
      <c r="B31" s="54" t="s">
        <v>26</v>
      </c>
      <c r="C31" s="2">
        <v>261200</v>
      </c>
      <c r="D31" s="2">
        <v>149400</v>
      </c>
      <c r="E31" s="2">
        <v>159800</v>
      </c>
      <c r="F31" s="2">
        <v>270300</v>
      </c>
      <c r="G31" s="2">
        <v>147500</v>
      </c>
      <c r="H31" s="2">
        <v>278600</v>
      </c>
      <c r="I31" s="2">
        <f>SUM(Sales[[#This Row],[Australia]:[China]])</f>
        <v>1266800</v>
      </c>
      <c r="K31"/>
      <c r="L31" s="5"/>
    </row>
    <row r="32" spans="1:18" x14ac:dyDescent="0.25">
      <c r="A32" s="53">
        <v>2015</v>
      </c>
      <c r="B32" s="54" t="s">
        <v>22</v>
      </c>
      <c r="C32" s="2">
        <v>271900</v>
      </c>
      <c r="D32" s="2">
        <v>149300</v>
      </c>
      <c r="E32" s="2">
        <v>159000</v>
      </c>
      <c r="F32" s="2">
        <v>277600</v>
      </c>
      <c r="G32" s="2">
        <v>145600</v>
      </c>
      <c r="H32" s="2">
        <v>275900</v>
      </c>
      <c r="I32" s="2">
        <f>SUM(Sales[[#This Row],[Australia]:[China]])</f>
        <v>1279300</v>
      </c>
      <c r="K32"/>
      <c r="L32" s="5"/>
    </row>
    <row r="33" spans="1:12" x14ac:dyDescent="0.25">
      <c r="A33" s="53">
        <v>2015</v>
      </c>
      <c r="B33" s="54" t="s">
        <v>24</v>
      </c>
      <c r="C33" s="2">
        <v>274700</v>
      </c>
      <c r="D33" s="2">
        <v>147400</v>
      </c>
      <c r="E33" s="2">
        <v>157700</v>
      </c>
      <c r="F33" s="2">
        <v>266100</v>
      </c>
      <c r="G33" s="2">
        <v>144900</v>
      </c>
      <c r="H33" s="2">
        <v>267600</v>
      </c>
      <c r="I33" s="2">
        <f>SUM(Sales[[#This Row],[Australia]:[China]])</f>
        <v>1258400</v>
      </c>
      <c r="K33"/>
      <c r="L33" s="5"/>
    </row>
    <row r="34" spans="1:12" x14ac:dyDescent="0.25">
      <c r="A34" s="53">
        <v>2015</v>
      </c>
      <c r="B34" s="54" t="s">
        <v>25</v>
      </c>
      <c r="C34" s="2">
        <v>276600</v>
      </c>
      <c r="D34" s="2">
        <v>147500</v>
      </c>
      <c r="E34" s="2">
        <v>162100</v>
      </c>
      <c r="F34" s="2">
        <v>271800</v>
      </c>
      <c r="G34" s="2">
        <v>145700</v>
      </c>
      <c r="H34" s="2">
        <v>259300</v>
      </c>
      <c r="I34" s="2">
        <f>SUM(Sales[[#This Row],[Australia]:[China]])</f>
        <v>1263000</v>
      </c>
      <c r="K34"/>
      <c r="L34" s="5"/>
    </row>
    <row r="35" spans="1:12" x14ac:dyDescent="0.25">
      <c r="A35" s="53">
        <v>2015</v>
      </c>
      <c r="B35" s="54" t="s">
        <v>26</v>
      </c>
      <c r="C35" s="2">
        <v>279200</v>
      </c>
      <c r="D35" s="2">
        <v>149300</v>
      </c>
      <c r="E35" s="2">
        <v>162600</v>
      </c>
      <c r="F35" s="2">
        <v>275200</v>
      </c>
      <c r="G35" s="2">
        <v>146800</v>
      </c>
      <c r="H35" s="2">
        <v>246800</v>
      </c>
      <c r="I35" s="2">
        <f>SUM(Sales[[#This Row],[Australia]:[China]])</f>
        <v>1259900</v>
      </c>
      <c r="K35"/>
      <c r="L35" s="5"/>
    </row>
    <row r="36" spans="1:12" x14ac:dyDescent="0.25">
      <c r="A36" s="53">
        <v>2016</v>
      </c>
      <c r="B36" s="54" t="s">
        <v>22</v>
      </c>
      <c r="C36" s="2">
        <v>252300</v>
      </c>
      <c r="D36" s="2">
        <v>152200</v>
      </c>
      <c r="E36" s="2">
        <v>161100</v>
      </c>
      <c r="F36" s="2">
        <v>281300</v>
      </c>
      <c r="G36" s="2">
        <v>147400</v>
      </c>
      <c r="H36" s="2">
        <v>279400</v>
      </c>
      <c r="I36" s="2">
        <f>SUM(Sales[[#This Row],[Australia]:[China]])</f>
        <v>1273700</v>
      </c>
      <c r="K36"/>
      <c r="L36" s="5"/>
    </row>
    <row r="37" spans="1:12" x14ac:dyDescent="0.25">
      <c r="A37" s="53">
        <v>2016</v>
      </c>
      <c r="B37" s="54" t="s">
        <v>24</v>
      </c>
      <c r="C37" s="2">
        <v>292500</v>
      </c>
      <c r="D37" s="2">
        <v>150500</v>
      </c>
      <c r="E37" s="2">
        <v>159500</v>
      </c>
      <c r="F37" s="2">
        <v>290200</v>
      </c>
      <c r="G37" s="2">
        <v>148300</v>
      </c>
      <c r="H37" s="2">
        <v>270200</v>
      </c>
      <c r="I37" s="2">
        <f>SUM(Sales[[#This Row],[Australia]:[China]])</f>
        <v>1311200</v>
      </c>
      <c r="K37"/>
      <c r="L37" s="5"/>
    </row>
    <row r="38" spans="1:12" x14ac:dyDescent="0.25">
      <c r="A38" s="53">
        <v>2016</v>
      </c>
      <c r="B38" s="54" t="s">
        <v>25</v>
      </c>
      <c r="C38" s="2">
        <v>263400</v>
      </c>
      <c r="D38" s="2">
        <v>151100</v>
      </c>
      <c r="E38" s="2">
        <v>157100</v>
      </c>
      <c r="F38" s="2">
        <v>269300</v>
      </c>
      <c r="G38" s="2">
        <v>146600</v>
      </c>
      <c r="H38" s="2">
        <v>289400</v>
      </c>
      <c r="I38" s="2">
        <f>SUM(Sales[[#This Row],[Australia]:[China]])</f>
        <v>1276900</v>
      </c>
      <c r="K38"/>
      <c r="L38" s="5"/>
    </row>
    <row r="39" spans="1:12" x14ac:dyDescent="0.25">
      <c r="A39" s="53">
        <v>2016</v>
      </c>
      <c r="B39" s="54" t="s">
        <v>26</v>
      </c>
      <c r="C39" s="2">
        <v>269500</v>
      </c>
      <c r="D39" s="2">
        <v>153800</v>
      </c>
      <c r="E39" s="2">
        <v>164800</v>
      </c>
      <c r="F39" s="2">
        <v>295500</v>
      </c>
      <c r="G39" s="2">
        <v>144400</v>
      </c>
      <c r="H39" s="2">
        <v>252600</v>
      </c>
      <c r="I39" s="2">
        <f>SUM(Sales[[#This Row],[Australia]:[China]])</f>
        <v>1280600</v>
      </c>
      <c r="K39"/>
      <c r="L39" s="5"/>
    </row>
    <row r="40" spans="1:12" x14ac:dyDescent="0.25">
      <c r="A40" s="53">
        <v>2017</v>
      </c>
      <c r="B40" s="54" t="s">
        <v>22</v>
      </c>
      <c r="C40" s="2">
        <v>253400</v>
      </c>
      <c r="D40" s="2">
        <v>150700</v>
      </c>
      <c r="E40" s="2">
        <v>158400</v>
      </c>
      <c r="F40" s="2">
        <v>253600</v>
      </c>
      <c r="G40" s="2">
        <v>149700</v>
      </c>
      <c r="H40" s="2">
        <v>274200</v>
      </c>
      <c r="I40" s="2">
        <f>SUM(Sales[[#This Row],[Australia]:[China]])</f>
        <v>1240000</v>
      </c>
      <c r="K40"/>
      <c r="L40" s="5"/>
    </row>
    <row r="41" spans="1:12" x14ac:dyDescent="0.25">
      <c r="A41" s="53">
        <v>2017</v>
      </c>
      <c r="B41" s="54" t="s">
        <v>24</v>
      </c>
      <c r="C41" s="2">
        <v>240400</v>
      </c>
      <c r="D41" s="2">
        <v>148600</v>
      </c>
      <c r="E41" s="2">
        <v>160600</v>
      </c>
      <c r="F41" s="2">
        <v>244600</v>
      </c>
      <c r="G41" s="2">
        <v>143500</v>
      </c>
      <c r="H41" s="2">
        <v>240600</v>
      </c>
      <c r="I41" s="2">
        <f>SUM(Sales[[#This Row],[Australia]:[China]])</f>
        <v>1178300</v>
      </c>
      <c r="K41"/>
      <c r="L41" s="5"/>
    </row>
    <row r="42" spans="1:12" x14ac:dyDescent="0.25">
      <c r="A42" s="53">
        <v>2017</v>
      </c>
      <c r="B42" s="54" t="s">
        <v>25</v>
      </c>
      <c r="C42" s="2">
        <v>273700</v>
      </c>
      <c r="D42" s="2">
        <v>151900</v>
      </c>
      <c r="E42" s="2">
        <v>162800</v>
      </c>
      <c r="F42" s="2">
        <v>285500</v>
      </c>
      <c r="G42" s="2">
        <v>141200</v>
      </c>
      <c r="H42" s="2">
        <v>302400</v>
      </c>
      <c r="I42" s="2">
        <f>SUM(Sales[[#This Row],[Australia]:[China]])</f>
        <v>1317500</v>
      </c>
    </row>
    <row r="43" spans="1:12" x14ac:dyDescent="0.25">
      <c r="A43" s="53">
        <v>2017</v>
      </c>
      <c r="B43" s="54" t="s">
        <v>26</v>
      </c>
      <c r="C43" s="2">
        <v>250800</v>
      </c>
      <c r="D43" s="2">
        <v>149600</v>
      </c>
      <c r="E43" s="2">
        <v>161700</v>
      </c>
      <c r="F43" s="2">
        <v>240800</v>
      </c>
      <c r="G43" s="2">
        <v>140500</v>
      </c>
      <c r="H43" s="2">
        <v>273600</v>
      </c>
      <c r="I43" s="46">
        <f>SUM(Sales[[#This Row],[Australia]:[China]])</f>
        <v>1217000</v>
      </c>
    </row>
    <row r="44" spans="1:12" x14ac:dyDescent="0.25">
      <c r="A44" s="53">
        <v>2018</v>
      </c>
      <c r="B44" s="54" t="s">
        <v>22</v>
      </c>
      <c r="C44" s="2">
        <v>250800</v>
      </c>
      <c r="D44" s="2">
        <v>149600</v>
      </c>
      <c r="E44" s="2">
        <v>161700</v>
      </c>
      <c r="F44" s="2">
        <v>240800</v>
      </c>
      <c r="G44" s="2">
        <v>140500</v>
      </c>
      <c r="H44" s="2">
        <v>273600</v>
      </c>
      <c r="I44" s="2">
        <f>SUM(Sales[[#This Row],[Australia]:[China]])</f>
        <v>1217000</v>
      </c>
    </row>
  </sheetData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1076-29FB-4D79-8B55-D04CD6B17A59}">
  <dimension ref="A1:I36"/>
  <sheetViews>
    <sheetView zoomScaleNormal="100" workbookViewId="0">
      <selection activeCell="D4" sqref="D4"/>
    </sheetView>
  </sheetViews>
  <sheetFormatPr defaultRowHeight="13.8" x14ac:dyDescent="0.25"/>
  <cols>
    <col min="1" max="1" width="10" customWidth="1"/>
    <col min="2" max="2" width="35.09765625" customWidth="1"/>
    <col min="3" max="3" width="12" style="19" customWidth="1"/>
    <col min="4" max="4" width="12" style="6" customWidth="1"/>
    <col min="5" max="5" width="5.09765625" customWidth="1"/>
    <col min="6" max="6" width="25.796875" customWidth="1"/>
    <col min="7" max="7" width="1.796875" customWidth="1"/>
    <col min="8" max="9" width="12.19921875" style="6" customWidth="1"/>
  </cols>
  <sheetData>
    <row r="1" spans="1:9" ht="34.5" customHeight="1" x14ac:dyDescent="0.25">
      <c r="A1" s="13" t="s">
        <v>78</v>
      </c>
      <c r="B1" s="13"/>
      <c r="C1" s="20"/>
      <c r="D1" s="20"/>
      <c r="F1" s="13" t="s">
        <v>117</v>
      </c>
      <c r="G1" s="13"/>
      <c r="H1" s="22"/>
      <c r="I1" s="22"/>
    </row>
    <row r="2" spans="1:9" ht="14.4" thickBot="1" x14ac:dyDescent="0.3">
      <c r="D2" s="19"/>
    </row>
    <row r="3" spans="1:9" x14ac:dyDescent="0.25">
      <c r="A3" s="28" t="s">
        <v>82</v>
      </c>
      <c r="B3" s="39" t="s">
        <v>116</v>
      </c>
      <c r="C3" s="40" t="s">
        <v>75</v>
      </c>
      <c r="D3" s="41" t="s">
        <v>118</v>
      </c>
      <c r="F3" s="16" t="s">
        <v>20</v>
      </c>
      <c r="G3" s="16"/>
      <c r="H3" s="23"/>
      <c r="I3" s="23"/>
    </row>
    <row r="4" spans="1:9" x14ac:dyDescent="0.25">
      <c r="A4" s="35" t="s">
        <v>83</v>
      </c>
      <c r="B4" t="s">
        <v>43</v>
      </c>
      <c r="C4" s="19">
        <v>16.559999999999999</v>
      </c>
      <c r="D4" s="27"/>
      <c r="F4" s="68" t="s">
        <v>16</v>
      </c>
      <c r="G4" s="68"/>
      <c r="H4" s="68"/>
      <c r="I4" s="26"/>
    </row>
    <row r="5" spans="1:9" x14ac:dyDescent="0.25">
      <c r="A5" s="35" t="s">
        <v>84</v>
      </c>
      <c r="B5" t="s">
        <v>44</v>
      </c>
      <c r="C5" s="19">
        <v>11.5</v>
      </c>
      <c r="D5" s="27"/>
    </row>
    <row r="6" spans="1:9" x14ac:dyDescent="0.25">
      <c r="A6" s="35" t="s">
        <v>85</v>
      </c>
      <c r="B6" t="s">
        <v>45</v>
      </c>
      <c r="C6" s="19">
        <v>12.42</v>
      </c>
      <c r="D6" s="27"/>
      <c r="F6" s="65" t="s">
        <v>76</v>
      </c>
      <c r="G6" s="65"/>
      <c r="H6" s="23" t="s">
        <v>119</v>
      </c>
      <c r="I6" s="23" t="s">
        <v>120</v>
      </c>
    </row>
    <row r="7" spans="1:9" x14ac:dyDescent="0.25">
      <c r="A7" s="35" t="s">
        <v>86</v>
      </c>
      <c r="B7" t="s">
        <v>46</v>
      </c>
      <c r="C7" s="19">
        <v>10.35</v>
      </c>
      <c r="D7" s="27"/>
      <c r="F7" s="66" t="s">
        <v>58</v>
      </c>
      <c r="G7" s="67"/>
      <c r="H7" s="24">
        <v>2</v>
      </c>
      <c r="I7" s="25"/>
    </row>
    <row r="8" spans="1:9" x14ac:dyDescent="0.25">
      <c r="A8" s="35" t="s">
        <v>87</v>
      </c>
      <c r="B8" t="s">
        <v>47</v>
      </c>
      <c r="C8" s="19">
        <v>4.9000000000000004</v>
      </c>
      <c r="D8" s="27"/>
      <c r="F8" s="66" t="s">
        <v>47</v>
      </c>
      <c r="G8" s="67"/>
      <c r="H8" s="24">
        <v>3</v>
      </c>
      <c r="I8" s="25"/>
    </row>
    <row r="9" spans="1:9" x14ac:dyDescent="0.25">
      <c r="A9" s="35" t="s">
        <v>88</v>
      </c>
      <c r="B9" t="s">
        <v>121</v>
      </c>
      <c r="C9" s="19">
        <v>17.940000000000001</v>
      </c>
      <c r="D9" s="27"/>
      <c r="F9" s="66" t="s">
        <v>61</v>
      </c>
      <c r="G9" s="67"/>
      <c r="H9" s="24">
        <v>8</v>
      </c>
      <c r="I9" s="25"/>
    </row>
    <row r="10" spans="1:9" x14ac:dyDescent="0.25">
      <c r="A10" s="35" t="s">
        <v>89</v>
      </c>
      <c r="B10" t="s">
        <v>48</v>
      </c>
      <c r="C10" s="19">
        <v>21.99</v>
      </c>
      <c r="D10" s="27"/>
      <c r="F10" s="66"/>
      <c r="G10" s="67"/>
      <c r="H10" s="24"/>
      <c r="I10" s="25"/>
    </row>
    <row r="11" spans="1:9" x14ac:dyDescent="0.25">
      <c r="A11" s="35" t="s">
        <v>90</v>
      </c>
      <c r="B11" t="s">
        <v>49</v>
      </c>
      <c r="C11" s="19">
        <v>7.9</v>
      </c>
      <c r="D11" s="27"/>
      <c r="F11" s="66"/>
      <c r="G11" s="67"/>
      <c r="H11" s="24"/>
      <c r="I11" s="25"/>
    </row>
    <row r="12" spans="1:9" x14ac:dyDescent="0.25">
      <c r="A12" s="35" t="s">
        <v>91</v>
      </c>
      <c r="B12" t="s">
        <v>50</v>
      </c>
      <c r="C12" s="19">
        <v>7.45</v>
      </c>
      <c r="D12" s="27"/>
      <c r="F12" s="66"/>
      <c r="G12" s="67"/>
      <c r="H12" s="24"/>
      <c r="I12" s="25"/>
    </row>
    <row r="13" spans="1:9" x14ac:dyDescent="0.25">
      <c r="A13" s="35" t="s">
        <v>92</v>
      </c>
      <c r="B13" t="s">
        <v>51</v>
      </c>
      <c r="C13" s="19">
        <v>22.08</v>
      </c>
      <c r="D13" s="27"/>
      <c r="F13" s="66"/>
      <c r="G13" s="67"/>
      <c r="H13" s="24"/>
      <c r="I13" s="25"/>
    </row>
    <row r="14" spans="1:9" x14ac:dyDescent="0.25">
      <c r="A14" s="35" t="s">
        <v>93</v>
      </c>
      <c r="B14" t="s">
        <v>52</v>
      </c>
      <c r="C14" s="19">
        <v>24.29</v>
      </c>
      <c r="D14" s="27"/>
      <c r="F14" s="66"/>
      <c r="G14" s="67"/>
      <c r="H14" s="24"/>
      <c r="I14" s="25"/>
    </row>
    <row r="15" spans="1:9" x14ac:dyDescent="0.25">
      <c r="A15" s="35" t="s">
        <v>94</v>
      </c>
      <c r="B15" t="s">
        <v>53</v>
      </c>
      <c r="C15" s="19">
        <v>13.11</v>
      </c>
      <c r="D15" s="27"/>
      <c r="F15" s="66"/>
      <c r="G15" s="67"/>
      <c r="H15" s="24"/>
      <c r="I15" s="25"/>
    </row>
    <row r="16" spans="1:9" x14ac:dyDescent="0.25">
      <c r="A16" s="35" t="s">
        <v>95</v>
      </c>
      <c r="B16" t="s">
        <v>54</v>
      </c>
      <c r="C16" s="19">
        <v>6.9</v>
      </c>
      <c r="D16" s="27"/>
      <c r="F16" s="66"/>
      <c r="G16" s="67"/>
      <c r="H16" s="24"/>
      <c r="I16" s="25"/>
    </row>
    <row r="17" spans="1:9" x14ac:dyDescent="0.25">
      <c r="A17" s="35" t="s">
        <v>96</v>
      </c>
      <c r="B17" t="s">
        <v>55</v>
      </c>
      <c r="C17" s="19">
        <v>6.9</v>
      </c>
      <c r="D17" s="27"/>
      <c r="F17" s="66"/>
      <c r="G17" s="67"/>
      <c r="H17" s="24"/>
      <c r="I17" s="25"/>
    </row>
    <row r="18" spans="1:9" ht="14.4" thickBot="1" x14ac:dyDescent="0.3">
      <c r="A18" s="35" t="s">
        <v>97</v>
      </c>
      <c r="B18" t="s">
        <v>56</v>
      </c>
      <c r="C18" s="19">
        <v>9.66</v>
      </c>
      <c r="D18" s="27"/>
    </row>
    <row r="19" spans="1:9" ht="14.4" thickBot="1" x14ac:dyDescent="0.3">
      <c r="A19" s="35" t="s">
        <v>98</v>
      </c>
      <c r="B19" t="s">
        <v>57</v>
      </c>
      <c r="C19" s="19">
        <v>13.8</v>
      </c>
      <c r="D19" s="27"/>
      <c r="F19" s="30" t="s">
        <v>122</v>
      </c>
      <c r="H19" s="64" t="s">
        <v>123</v>
      </c>
      <c r="I19" s="64"/>
    </row>
    <row r="20" spans="1:9" x14ac:dyDescent="0.25">
      <c r="A20" s="35" t="s">
        <v>99</v>
      </c>
      <c r="B20" t="s">
        <v>58</v>
      </c>
      <c r="C20" s="19">
        <v>9.66</v>
      </c>
      <c r="D20" s="27"/>
      <c r="F20" s="31"/>
      <c r="H20" s="33" t="s">
        <v>126</v>
      </c>
      <c r="I20" s="34"/>
    </row>
    <row r="21" spans="1:9" x14ac:dyDescent="0.25">
      <c r="A21" s="35" t="s">
        <v>100</v>
      </c>
      <c r="B21" t="s">
        <v>59</v>
      </c>
      <c r="C21" s="19">
        <v>6.9</v>
      </c>
      <c r="D21" s="27"/>
      <c r="F21" s="31"/>
      <c r="H21" s="35" t="s">
        <v>127</v>
      </c>
      <c r="I21" s="36"/>
    </row>
    <row r="22" spans="1:9" ht="14.4" thickBot="1" x14ac:dyDescent="0.3">
      <c r="A22" s="35" t="s">
        <v>101</v>
      </c>
      <c r="B22" t="s">
        <v>60</v>
      </c>
      <c r="C22" s="19">
        <v>6.9</v>
      </c>
      <c r="D22" s="27"/>
      <c r="F22" s="32"/>
      <c r="H22" s="37"/>
      <c r="I22" s="38"/>
    </row>
    <row r="23" spans="1:9" x14ac:dyDescent="0.25">
      <c r="A23" s="35" t="s">
        <v>102</v>
      </c>
      <c r="B23" t="s">
        <v>61</v>
      </c>
      <c r="C23" s="19">
        <v>8.5</v>
      </c>
      <c r="D23" s="27"/>
    </row>
    <row r="24" spans="1:9" x14ac:dyDescent="0.25">
      <c r="A24" s="35" t="s">
        <v>103</v>
      </c>
      <c r="B24" t="s">
        <v>62</v>
      </c>
      <c r="C24" s="19">
        <v>4.25</v>
      </c>
      <c r="D24" s="27"/>
    </row>
    <row r="25" spans="1:9" x14ac:dyDescent="0.25">
      <c r="A25" s="35" t="s">
        <v>104</v>
      </c>
      <c r="B25" t="s">
        <v>63</v>
      </c>
      <c r="C25" s="19">
        <v>12.42</v>
      </c>
      <c r="D25" s="27"/>
    </row>
    <row r="26" spans="1:9" x14ac:dyDescent="0.25">
      <c r="A26" s="35" t="s">
        <v>105</v>
      </c>
      <c r="B26" t="s">
        <v>64</v>
      </c>
      <c r="C26" s="19">
        <v>14.49</v>
      </c>
      <c r="D26" s="27"/>
    </row>
    <row r="27" spans="1:9" x14ac:dyDescent="0.25">
      <c r="A27" s="35" t="s">
        <v>106</v>
      </c>
      <c r="B27" t="s">
        <v>65</v>
      </c>
      <c r="C27" s="19">
        <v>14.49</v>
      </c>
      <c r="D27" s="27"/>
    </row>
    <row r="28" spans="1:9" x14ac:dyDescent="0.25">
      <c r="A28" s="35" t="s">
        <v>107</v>
      </c>
      <c r="B28" t="s">
        <v>66</v>
      </c>
      <c r="C28" s="19">
        <v>11.45</v>
      </c>
      <c r="D28" s="27"/>
    </row>
    <row r="29" spans="1:9" x14ac:dyDescent="0.25">
      <c r="A29" s="35" t="s">
        <v>108</v>
      </c>
      <c r="B29" t="s">
        <v>67</v>
      </c>
      <c r="C29" s="19">
        <v>13.11</v>
      </c>
      <c r="D29" s="27"/>
    </row>
    <row r="30" spans="1:9" x14ac:dyDescent="0.25">
      <c r="A30" s="35" t="s">
        <v>109</v>
      </c>
      <c r="B30" t="s">
        <v>68</v>
      </c>
      <c r="C30" s="19">
        <v>12.42</v>
      </c>
      <c r="D30" s="27"/>
    </row>
    <row r="31" spans="1:9" x14ac:dyDescent="0.25">
      <c r="A31" s="35" t="s">
        <v>110</v>
      </c>
      <c r="B31" t="s">
        <v>69</v>
      </c>
      <c r="C31" s="19">
        <v>13.11</v>
      </c>
      <c r="D31" s="27"/>
    </row>
    <row r="32" spans="1:9" x14ac:dyDescent="0.25">
      <c r="A32" s="35" t="s">
        <v>111</v>
      </c>
      <c r="B32" t="s">
        <v>70</v>
      </c>
      <c r="C32" s="19">
        <v>10.35</v>
      </c>
      <c r="D32" s="27"/>
    </row>
    <row r="33" spans="1:4" x14ac:dyDescent="0.25">
      <c r="A33" s="35" t="s">
        <v>112</v>
      </c>
      <c r="B33" t="s">
        <v>71</v>
      </c>
      <c r="C33" s="19">
        <v>13.8</v>
      </c>
      <c r="D33" s="27"/>
    </row>
    <row r="34" spans="1:4" x14ac:dyDescent="0.25">
      <c r="A34" s="35" t="s">
        <v>113</v>
      </c>
      <c r="B34" t="s">
        <v>72</v>
      </c>
      <c r="C34" s="19">
        <v>12.88</v>
      </c>
      <c r="D34" s="27"/>
    </row>
    <row r="35" spans="1:4" x14ac:dyDescent="0.25">
      <c r="A35" s="35" t="s">
        <v>114</v>
      </c>
      <c r="B35" t="s">
        <v>73</v>
      </c>
      <c r="C35" s="19">
        <v>16.559999999999999</v>
      </c>
      <c r="D35" s="27"/>
    </row>
    <row r="36" spans="1:4" ht="14.4" thickBot="1" x14ac:dyDescent="0.3">
      <c r="A36" s="37" t="s">
        <v>115</v>
      </c>
      <c r="B36" s="42" t="s">
        <v>74</v>
      </c>
      <c r="C36" s="43">
        <v>11.04</v>
      </c>
      <c r="D36" s="29"/>
    </row>
  </sheetData>
  <mergeCells count="14">
    <mergeCell ref="F4:H4"/>
    <mergeCell ref="F7:G7"/>
    <mergeCell ref="F8:G8"/>
    <mergeCell ref="F9:G9"/>
    <mergeCell ref="F10:G10"/>
    <mergeCell ref="H19:I19"/>
    <mergeCell ref="F6:G6"/>
    <mergeCell ref="F17:G17"/>
    <mergeCell ref="F11:G11"/>
    <mergeCell ref="F12:G12"/>
    <mergeCell ref="F13:G13"/>
    <mergeCell ref="F14:G14"/>
    <mergeCell ref="F15:G15"/>
    <mergeCell ref="F16:G16"/>
  </mergeCells>
  <dataValidations count="1">
    <dataValidation type="list" allowBlank="1" showInputMessage="1" showErrorMessage="1" sqref="F7:F17 G8:G17" xr:uid="{4F37B4C5-9D5F-4F93-A56C-1269EB7B9EF7}">
      <formula1>Product_Name</formula1>
    </dataValidation>
  </dataValidations>
  <pageMargins left="0.7" right="0.7" top="0.75" bottom="0.75" header="0.3" footer="0.3"/>
  <pageSetup paperSize="9" orientation="landscape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F091-2BE8-4E6F-8B06-25A71F1A8121}">
  <sheetPr codeName="Sheet1">
    <tabColor theme="4" tint="0.39997558519241921"/>
  </sheetPr>
  <dimension ref="A1:AB21"/>
  <sheetViews>
    <sheetView workbookViewId="0">
      <selection activeCell="B7" sqref="B7"/>
    </sheetView>
  </sheetViews>
  <sheetFormatPr defaultRowHeight="13.8" x14ac:dyDescent="0.25"/>
  <cols>
    <col min="1" max="1" width="22.19921875" bestFit="1" customWidth="1"/>
    <col min="2" max="2" width="10.8984375" bestFit="1" customWidth="1"/>
    <col min="3" max="3" width="14.09765625" bestFit="1" customWidth="1"/>
    <col min="4" max="4" width="8.8984375" style="6"/>
    <col min="27" max="27" width="21.8984375" bestFit="1" customWidth="1"/>
  </cols>
  <sheetData>
    <row r="1" spans="1:28" ht="34.5" customHeight="1" x14ac:dyDescent="0.25">
      <c r="A1" s="13" t="s">
        <v>40</v>
      </c>
      <c r="B1" s="7"/>
      <c r="C1" s="8"/>
      <c r="D1" s="57"/>
    </row>
    <row r="2" spans="1:28" x14ac:dyDescent="0.25">
      <c r="AA2" t="s">
        <v>0</v>
      </c>
      <c r="AB2" s="15" t="s">
        <v>13</v>
      </c>
    </row>
    <row r="3" spans="1:28" x14ac:dyDescent="0.25">
      <c r="A3" s="69" t="s">
        <v>0</v>
      </c>
      <c r="B3" s="69" t="s">
        <v>1</v>
      </c>
      <c r="C3" s="69" t="s">
        <v>2</v>
      </c>
      <c r="D3" s="62" t="str">
        <f t="shared" ref="D3" si="0">_xlfn.IFNA(VLOOKUP(A3,CodeLookup,2,0),"")</f>
        <v>USD</v>
      </c>
      <c r="AA3" t="s">
        <v>6</v>
      </c>
      <c r="AB3" s="15" t="s">
        <v>16</v>
      </c>
    </row>
    <row r="4" spans="1:28" x14ac:dyDescent="0.25">
      <c r="A4" s="70" t="s">
        <v>3</v>
      </c>
      <c r="B4">
        <v>0.88336599999999998</v>
      </c>
      <c r="C4">
        <v>1.132034</v>
      </c>
      <c r="D4" s="63" t="str">
        <f t="shared" ref="D4:D13" si="1">_xlfn.IFNA(VLOOKUP(A4,CodeLookup,2,0),"")</f>
        <v>EUR</v>
      </c>
      <c r="AA4" t="s">
        <v>7</v>
      </c>
      <c r="AB4" s="15" t="s">
        <v>17</v>
      </c>
    </row>
    <row r="5" spans="1:28" x14ac:dyDescent="0.25">
      <c r="A5" s="70" t="s">
        <v>4</v>
      </c>
      <c r="B5">
        <v>0.75441000000000003</v>
      </c>
      <c r="C5">
        <v>1.3255399999999999</v>
      </c>
      <c r="D5" s="63" t="str">
        <f t="shared" si="1"/>
        <v>GBP</v>
      </c>
      <c r="AA5" t="s">
        <v>9</v>
      </c>
      <c r="AB5" s="15" t="s">
        <v>34</v>
      </c>
    </row>
    <row r="6" spans="1:28" x14ac:dyDescent="0.25">
      <c r="A6" s="70" t="s">
        <v>5</v>
      </c>
      <c r="B6">
        <v>85.484589</v>
      </c>
      <c r="C6">
        <v>1.1698E-2</v>
      </c>
      <c r="D6" s="63" t="str">
        <f t="shared" si="1"/>
        <v>INR</v>
      </c>
      <c r="AA6" t="s">
        <v>12</v>
      </c>
      <c r="AB6" s="15" t="s">
        <v>37</v>
      </c>
    </row>
    <row r="7" spans="1:28" x14ac:dyDescent="0.25">
      <c r="A7" s="70" t="s">
        <v>6</v>
      </c>
      <c r="B7">
        <v>1.571075</v>
      </c>
      <c r="C7">
        <v>0.63650700000000004</v>
      </c>
      <c r="D7" s="63" t="str">
        <f t="shared" si="1"/>
        <v>AUD</v>
      </c>
      <c r="AA7" t="s">
        <v>3</v>
      </c>
      <c r="AB7" s="15" t="s">
        <v>14</v>
      </c>
    </row>
    <row r="8" spans="1:28" x14ac:dyDescent="0.25">
      <c r="A8" s="70" t="s">
        <v>7</v>
      </c>
      <c r="B8">
        <v>1.388169</v>
      </c>
      <c r="C8">
        <v>0.72037300000000004</v>
      </c>
      <c r="D8" s="63" t="str">
        <f t="shared" si="1"/>
        <v>CAD</v>
      </c>
      <c r="AA8" t="s">
        <v>4</v>
      </c>
      <c r="AB8" s="15" t="s">
        <v>15</v>
      </c>
    </row>
    <row r="9" spans="1:28" x14ac:dyDescent="0.25">
      <c r="A9" s="70" t="s">
        <v>8</v>
      </c>
      <c r="B9">
        <v>1.3159069999999999</v>
      </c>
      <c r="C9">
        <v>0.75993200000000005</v>
      </c>
      <c r="D9" s="63" t="str">
        <f t="shared" si="1"/>
        <v>SGD</v>
      </c>
      <c r="AA9" t="s">
        <v>5</v>
      </c>
      <c r="AB9" s="15" t="s">
        <v>32</v>
      </c>
    </row>
    <row r="10" spans="1:28" x14ac:dyDescent="0.25">
      <c r="A10" s="70" t="s">
        <v>9</v>
      </c>
      <c r="B10">
        <v>0.83024399999999998</v>
      </c>
      <c r="C10">
        <v>1.204466</v>
      </c>
      <c r="D10" s="63" t="str">
        <f t="shared" si="1"/>
        <v>CHF</v>
      </c>
      <c r="AA10" t="s">
        <v>11</v>
      </c>
      <c r="AB10" s="15" t="s">
        <v>36</v>
      </c>
    </row>
    <row r="11" spans="1:28" x14ac:dyDescent="0.25">
      <c r="A11" s="70" t="s">
        <v>10</v>
      </c>
      <c r="B11">
        <v>4.3924289999999999</v>
      </c>
      <c r="C11">
        <v>0.22766400000000001</v>
      </c>
      <c r="D11" s="63" t="str">
        <f t="shared" si="1"/>
        <v>MYR</v>
      </c>
      <c r="AA11" t="s">
        <v>10</v>
      </c>
      <c r="AB11" s="15" t="s">
        <v>35</v>
      </c>
    </row>
    <row r="12" spans="1:28" x14ac:dyDescent="0.25">
      <c r="A12" s="70" t="s">
        <v>11</v>
      </c>
      <c r="B12">
        <v>143.272662</v>
      </c>
      <c r="C12">
        <v>6.9800000000000001E-3</v>
      </c>
      <c r="D12" s="63" t="str">
        <f t="shared" si="1"/>
        <v>JPY</v>
      </c>
      <c r="AA12" t="s">
        <v>8</v>
      </c>
      <c r="AB12" s="15" t="s">
        <v>33</v>
      </c>
    </row>
    <row r="13" spans="1:28" x14ac:dyDescent="0.25">
      <c r="A13" s="70" t="s">
        <v>12</v>
      </c>
      <c r="B13">
        <v>7.2871509999999997</v>
      </c>
      <c r="C13">
        <v>0.13722799999999999</v>
      </c>
      <c r="D13" s="63" t="str">
        <f t="shared" si="1"/>
        <v>CNY</v>
      </c>
    </row>
    <row r="21" spans="1:1" x14ac:dyDescent="0.25">
      <c r="A21" s="18" t="s">
        <v>80</v>
      </c>
    </row>
  </sheetData>
  <sortState xmlns:xlrd2="http://schemas.microsoft.com/office/spreadsheetml/2017/richdata2" ref="A4:D13">
    <sortCondition ref="D4:D13"/>
  </sortState>
  <hyperlinks>
    <hyperlink ref="A21" r:id="rId1" xr:uid="{45BA77D3-9EAF-472C-8BDE-EBA48EE15FA6}"/>
  </hyperlinks>
  <pageMargins left="0.7" right="0.7" top="0.75" bottom="0.75" header="0.3" footer="0.3"/>
  <pageSetup paperSize="9" orientation="portrait" horizontalDpi="75" verticalDpi="75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92A2-CACD-4AA9-8053-A5D2D4E5954B}">
  <sheetPr codeName="Sheet2">
    <tabColor rgb="FF00B0F0"/>
  </sheetPr>
  <dimension ref="A1:N14"/>
  <sheetViews>
    <sheetView tabSelected="1" workbookViewId="0">
      <selection activeCell="J27" sqref="J27"/>
    </sheetView>
  </sheetViews>
  <sheetFormatPr defaultRowHeight="13.8" x14ac:dyDescent="0.25"/>
  <cols>
    <col min="1" max="12" width="11.3984375" customWidth="1"/>
    <col min="13" max="13" width="5.59765625" customWidth="1"/>
    <col min="14" max="14" width="6.3984375" style="47" customWidth="1"/>
  </cols>
  <sheetData>
    <row r="1" spans="1:14" ht="34.5" customHeight="1" x14ac:dyDescent="0.25">
      <c r="A1" s="13" t="s">
        <v>39</v>
      </c>
      <c r="B1" s="7"/>
      <c r="C1" s="8"/>
      <c r="D1" s="8"/>
      <c r="E1" s="8"/>
      <c r="F1" s="8"/>
      <c r="G1" s="8"/>
      <c r="H1" s="9"/>
      <c r="I1" s="10"/>
      <c r="J1" s="11"/>
      <c r="K1" s="11"/>
      <c r="L1" s="12"/>
    </row>
    <row r="3" spans="1:14" x14ac:dyDescent="0.25">
      <c r="A3" s="60" t="s">
        <v>38</v>
      </c>
      <c r="B3" s="61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4" x14ac:dyDescent="0.25">
      <c r="A4" s="60" t="s">
        <v>13</v>
      </c>
      <c r="B4" s="14">
        <v>1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4" x14ac:dyDescent="0.25">
      <c r="A5" s="58" t="str">
        <f>INDEX(rateCodes,MATCH(ROW()-4,$N$5:$N$14,0))</f>
        <v>AUD</v>
      </c>
      <c r="B5" s="14">
        <f>INDEX('Current Rates'!$C$4:$C$13,MATCH('Conversion Table'!A5,rateCodes,0))</f>
        <v>0.63650700000000004</v>
      </c>
      <c r="C5" s="14"/>
      <c r="D5" s="14"/>
      <c r="E5" s="14"/>
      <c r="F5" s="14"/>
      <c r="G5" s="14"/>
      <c r="H5" s="14"/>
      <c r="I5" s="14"/>
      <c r="J5" s="14"/>
      <c r="K5" s="14"/>
      <c r="L5" s="14"/>
      <c r="N5" s="71">
        <f>COUNTIFS(rateCodes,"&lt;="&amp;'Current Rates'!D4)</f>
        <v>5</v>
      </c>
    </row>
    <row r="6" spans="1:14" x14ac:dyDescent="0.25">
      <c r="A6" s="58" t="str">
        <f>INDEX(rateCodes,MATCH(ROW()-4,$N$5:$N$14,0))</f>
        <v>CAD</v>
      </c>
      <c r="B6" s="14">
        <f>INDEX('Current Rates'!$C$4:$C$13,MATCH('Conversion Table'!A6,rateCodes,0))</f>
        <v>0.72037300000000004</v>
      </c>
      <c r="C6" s="14"/>
      <c r="D6" s="14"/>
      <c r="E6" s="14"/>
      <c r="F6" s="14"/>
      <c r="G6" s="14"/>
      <c r="H6" s="14"/>
      <c r="I6" s="14"/>
      <c r="J6" s="14"/>
      <c r="K6" s="14"/>
      <c r="L6" s="14"/>
      <c r="N6" s="71">
        <f>COUNTIFS(rateCodes,"&lt;="&amp;'Current Rates'!D5)</f>
        <v>6</v>
      </c>
    </row>
    <row r="7" spans="1:14" x14ac:dyDescent="0.25">
      <c r="A7" s="58" t="str">
        <f>INDEX(rateCodes,MATCH(ROW()-4,$N$5:$N$14,0))</f>
        <v>CHF</v>
      </c>
      <c r="B7" s="14">
        <f>INDEX('Current Rates'!$C$4:$C$13,MATCH('Conversion Table'!A7,rateCodes,0))</f>
        <v>1.204466</v>
      </c>
      <c r="C7" s="14"/>
      <c r="D7" s="14"/>
      <c r="E7" s="14"/>
      <c r="F7" s="14"/>
      <c r="G7" s="14"/>
      <c r="H7" s="14"/>
      <c r="I7" s="14"/>
      <c r="J7" s="14"/>
      <c r="K7" s="14"/>
      <c r="L7" s="14"/>
      <c r="N7" s="71">
        <f>COUNTIFS(rateCodes,"&lt;="&amp;'Current Rates'!D6)</f>
        <v>7</v>
      </c>
    </row>
    <row r="8" spans="1:14" x14ac:dyDescent="0.25">
      <c r="A8" s="58" t="str">
        <f>INDEX(rateCodes,MATCH(ROW()-4,$N$5:$N$14,0))</f>
        <v>CNY</v>
      </c>
      <c r="B8" s="14">
        <f>INDEX('Current Rates'!$C$4:$C$13,MATCH('Conversion Table'!A8,rateCodes,0))</f>
        <v>0.13722799999999999</v>
      </c>
      <c r="C8" s="14"/>
      <c r="D8" s="14"/>
      <c r="E8" s="14"/>
      <c r="F8" s="14"/>
      <c r="G8" s="14"/>
      <c r="H8" s="14"/>
      <c r="I8" s="14"/>
      <c r="J8" s="14"/>
      <c r="K8" s="14"/>
      <c r="L8" s="14"/>
      <c r="N8" s="71">
        <f>COUNTIFS(rateCodes,"&lt;="&amp;'Current Rates'!D7)</f>
        <v>1</v>
      </c>
    </row>
    <row r="9" spans="1:14" x14ac:dyDescent="0.25">
      <c r="A9" s="58" t="str">
        <f>INDEX(rateCodes,MATCH(ROW()-4,$N$5:$N$14,0))</f>
        <v>EUR</v>
      </c>
      <c r="B9" s="14">
        <f>INDEX('Current Rates'!$C$4:$C$13,MATCH('Conversion Table'!A9,rateCodes,0))</f>
        <v>1.132034</v>
      </c>
      <c r="C9" s="14"/>
      <c r="D9" s="14"/>
      <c r="E9" s="14"/>
      <c r="F9" s="14"/>
      <c r="G9" s="14"/>
      <c r="H9" s="14"/>
      <c r="I9" s="14"/>
      <c r="J9" s="14"/>
      <c r="K9" s="14"/>
      <c r="L9" s="14"/>
      <c r="N9" s="71">
        <f>COUNTIFS(rateCodes,"&lt;="&amp;'Current Rates'!D8)</f>
        <v>2</v>
      </c>
    </row>
    <row r="10" spans="1:14" x14ac:dyDescent="0.25">
      <c r="A10" s="58" t="str">
        <f>INDEX(rateCodes,MATCH(ROW()-4,$N$5:$N$14,0))</f>
        <v>GBP</v>
      </c>
      <c r="B10" s="14">
        <f>INDEX('Current Rates'!$C$4:$C$13,MATCH('Conversion Table'!A10,rateCodes,0))</f>
        <v>1.3255399999999999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N10" s="71">
        <f>COUNTIFS(rateCodes,"&lt;="&amp;'Current Rates'!D9)</f>
        <v>10</v>
      </c>
    </row>
    <row r="11" spans="1:14" x14ac:dyDescent="0.25">
      <c r="A11" s="58" t="str">
        <f>INDEX(rateCodes,MATCH(ROW()-4,$N$5:$N$14,0))</f>
        <v>INR</v>
      </c>
      <c r="B11" s="14">
        <f>INDEX('Current Rates'!$C$4:$C$13,MATCH('Conversion Table'!A11,rateCodes,0))</f>
        <v>1.1698E-2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N11" s="71">
        <f>COUNTIFS(rateCodes,"&lt;="&amp;'Current Rates'!D10)</f>
        <v>3</v>
      </c>
    </row>
    <row r="12" spans="1:14" x14ac:dyDescent="0.25">
      <c r="A12" s="58" t="str">
        <f>INDEX(rateCodes,MATCH(ROW()-4,$N$5:$N$14,0))</f>
        <v>JPY</v>
      </c>
      <c r="B12" s="14">
        <f>INDEX('Current Rates'!$C$4:$C$13,MATCH('Conversion Table'!A12,rateCodes,0))</f>
        <v>6.9800000000000001E-3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N12" s="71">
        <f>COUNTIFS(rateCodes,"&lt;="&amp;'Current Rates'!D11)</f>
        <v>9</v>
      </c>
    </row>
    <row r="13" spans="1:14" x14ac:dyDescent="0.25">
      <c r="A13" s="58" t="str">
        <f>INDEX(rateCodes,MATCH(ROW()-4,$N$5:$N$14,0))</f>
        <v>MYR</v>
      </c>
      <c r="B13" s="14">
        <f>INDEX('Current Rates'!$C$4:$C$13,MATCH('Conversion Table'!A13,rateCodes,0))</f>
        <v>0.22766400000000001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N13" s="71">
        <f>COUNTIFS(rateCodes,"&lt;="&amp;'Current Rates'!D12)</f>
        <v>8</v>
      </c>
    </row>
    <row r="14" spans="1:14" x14ac:dyDescent="0.25">
      <c r="A14" s="58" t="str">
        <f>INDEX(rateCodes,MATCH(ROW()-4,$N$5:$N$14,0))</f>
        <v>SGD</v>
      </c>
      <c r="B14" s="14">
        <f>INDEX('Current Rates'!$C$4:$C$13,MATCH('Conversion Table'!A14,rateCodes,0))</f>
        <v>0.75993200000000005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N14" s="71">
        <f>COUNTIFS(rateCodes,"&lt;="&amp;'Current Rates'!D13)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9A17-DD9C-4227-B104-82E643F1CBA5}">
  <dimension ref="A1:C36"/>
  <sheetViews>
    <sheetView workbookViewId="0">
      <selection activeCell="C3" sqref="C3"/>
    </sheetView>
  </sheetViews>
  <sheetFormatPr defaultRowHeight="13.8" x14ac:dyDescent="0.25"/>
  <cols>
    <col min="1" max="1" width="10" customWidth="1"/>
    <col min="2" max="2" width="35.09765625" customWidth="1"/>
    <col min="3" max="3" width="15.69921875" style="19" customWidth="1"/>
    <col min="4" max="4" width="5.09765625" customWidth="1"/>
  </cols>
  <sheetData>
    <row r="1" spans="1:3" ht="34.5" customHeight="1" x14ac:dyDescent="0.25">
      <c r="A1" s="13" t="s">
        <v>124</v>
      </c>
      <c r="B1" s="13"/>
      <c r="C1" s="20"/>
    </row>
    <row r="3" spans="1:3" x14ac:dyDescent="0.25">
      <c r="A3" s="16" t="s">
        <v>82</v>
      </c>
      <c r="B3" s="16" t="s">
        <v>116</v>
      </c>
      <c r="C3" s="21" t="s">
        <v>125</v>
      </c>
    </row>
    <row r="4" spans="1:3" x14ac:dyDescent="0.25">
      <c r="A4" t="s">
        <v>83</v>
      </c>
      <c r="B4" t="s">
        <v>43</v>
      </c>
      <c r="C4" s="19">
        <v>15.56</v>
      </c>
    </row>
    <row r="5" spans="1:3" x14ac:dyDescent="0.25">
      <c r="A5" t="s">
        <v>84</v>
      </c>
      <c r="B5" t="s">
        <v>44</v>
      </c>
      <c r="C5" s="19">
        <v>11.5</v>
      </c>
    </row>
    <row r="6" spans="1:3" x14ac:dyDescent="0.25">
      <c r="A6" t="s">
        <v>85</v>
      </c>
      <c r="B6" t="s">
        <v>45</v>
      </c>
      <c r="C6" s="19">
        <v>12.42</v>
      </c>
    </row>
    <row r="7" spans="1:3" x14ac:dyDescent="0.25">
      <c r="A7" t="s">
        <v>86</v>
      </c>
      <c r="B7" t="s">
        <v>46</v>
      </c>
      <c r="C7" s="19">
        <v>10.35</v>
      </c>
    </row>
    <row r="8" spans="1:3" x14ac:dyDescent="0.25">
      <c r="A8" t="s">
        <v>87</v>
      </c>
      <c r="B8" t="s">
        <v>47</v>
      </c>
      <c r="C8" s="19">
        <v>4.8</v>
      </c>
    </row>
    <row r="9" spans="1:3" x14ac:dyDescent="0.25">
      <c r="A9" t="s">
        <v>88</v>
      </c>
      <c r="B9" t="s">
        <v>121</v>
      </c>
      <c r="C9" s="19">
        <v>17.940000000000001</v>
      </c>
    </row>
    <row r="10" spans="1:3" x14ac:dyDescent="0.25">
      <c r="A10" t="s">
        <v>89</v>
      </c>
      <c r="B10" t="s">
        <v>48</v>
      </c>
      <c r="C10" s="19">
        <v>21.99</v>
      </c>
    </row>
    <row r="11" spans="1:3" x14ac:dyDescent="0.25">
      <c r="A11" t="s">
        <v>90</v>
      </c>
      <c r="B11" t="s">
        <v>49</v>
      </c>
      <c r="C11" s="19">
        <v>7.9</v>
      </c>
    </row>
    <row r="12" spans="1:3" x14ac:dyDescent="0.25">
      <c r="A12" t="s">
        <v>91</v>
      </c>
      <c r="B12" t="s">
        <v>50</v>
      </c>
      <c r="C12" s="19">
        <v>7.45</v>
      </c>
    </row>
    <row r="13" spans="1:3" x14ac:dyDescent="0.25">
      <c r="A13" t="s">
        <v>92</v>
      </c>
      <c r="B13" t="s">
        <v>51</v>
      </c>
      <c r="C13" s="19">
        <v>22.08</v>
      </c>
    </row>
    <row r="14" spans="1:3" x14ac:dyDescent="0.25">
      <c r="A14" t="s">
        <v>93</v>
      </c>
      <c r="B14" t="s">
        <v>52</v>
      </c>
      <c r="C14" s="19">
        <v>24.29</v>
      </c>
    </row>
    <row r="15" spans="1:3" x14ac:dyDescent="0.25">
      <c r="A15" t="s">
        <v>94</v>
      </c>
      <c r="B15" t="s">
        <v>53</v>
      </c>
      <c r="C15" s="19">
        <v>13.11</v>
      </c>
    </row>
    <row r="16" spans="1:3" x14ac:dyDescent="0.25">
      <c r="A16" t="s">
        <v>95</v>
      </c>
      <c r="B16" t="s">
        <v>54</v>
      </c>
      <c r="C16" s="19">
        <v>6.9</v>
      </c>
    </row>
    <row r="17" spans="1:3" x14ac:dyDescent="0.25">
      <c r="A17" t="s">
        <v>96</v>
      </c>
      <c r="B17" t="s">
        <v>55</v>
      </c>
      <c r="C17" s="19">
        <v>6.9</v>
      </c>
    </row>
    <row r="18" spans="1:3" x14ac:dyDescent="0.25">
      <c r="A18" t="s">
        <v>97</v>
      </c>
      <c r="B18" t="s">
        <v>56</v>
      </c>
      <c r="C18" s="19">
        <v>9.66</v>
      </c>
    </row>
    <row r="19" spans="1:3" x14ac:dyDescent="0.25">
      <c r="A19" t="s">
        <v>98</v>
      </c>
      <c r="B19" t="s">
        <v>57</v>
      </c>
      <c r="C19" s="19">
        <v>14</v>
      </c>
    </row>
    <row r="20" spans="1:3" x14ac:dyDescent="0.25">
      <c r="A20" t="s">
        <v>99</v>
      </c>
      <c r="B20" t="s">
        <v>58</v>
      </c>
      <c r="C20" s="19">
        <v>10.6</v>
      </c>
    </row>
    <row r="21" spans="1:3" x14ac:dyDescent="0.25">
      <c r="A21" t="s">
        <v>100</v>
      </c>
      <c r="B21" t="s">
        <v>59</v>
      </c>
      <c r="C21" s="19">
        <v>6.9</v>
      </c>
    </row>
    <row r="22" spans="1:3" x14ac:dyDescent="0.25">
      <c r="A22" t="s">
        <v>101</v>
      </c>
      <c r="B22" t="s">
        <v>60</v>
      </c>
      <c r="C22" s="19">
        <v>6.9</v>
      </c>
    </row>
    <row r="23" spans="1:3" x14ac:dyDescent="0.25">
      <c r="A23" t="s">
        <v>102</v>
      </c>
      <c r="B23" t="s">
        <v>61</v>
      </c>
      <c r="C23" s="19">
        <v>8.5</v>
      </c>
    </row>
    <row r="24" spans="1:3" x14ac:dyDescent="0.25">
      <c r="A24" t="s">
        <v>103</v>
      </c>
      <c r="B24" t="s">
        <v>62</v>
      </c>
      <c r="C24" s="19">
        <v>4.05</v>
      </c>
    </row>
    <row r="25" spans="1:3" x14ac:dyDescent="0.25">
      <c r="A25" t="s">
        <v>104</v>
      </c>
      <c r="B25" t="s">
        <v>63</v>
      </c>
      <c r="C25" s="19">
        <v>12.42</v>
      </c>
    </row>
    <row r="26" spans="1:3" x14ac:dyDescent="0.25">
      <c r="A26" t="s">
        <v>105</v>
      </c>
      <c r="B26" t="s">
        <v>64</v>
      </c>
      <c r="C26" s="19">
        <v>14.49</v>
      </c>
    </row>
    <row r="27" spans="1:3" x14ac:dyDescent="0.25">
      <c r="A27" t="s">
        <v>106</v>
      </c>
      <c r="B27" t="s">
        <v>65</v>
      </c>
      <c r="C27" s="19">
        <v>14.49</v>
      </c>
    </row>
    <row r="28" spans="1:3" x14ac:dyDescent="0.25">
      <c r="A28" t="s">
        <v>107</v>
      </c>
      <c r="B28" t="s">
        <v>66</v>
      </c>
      <c r="C28" s="19">
        <v>11.45</v>
      </c>
    </row>
    <row r="29" spans="1:3" x14ac:dyDescent="0.25">
      <c r="A29" t="s">
        <v>108</v>
      </c>
      <c r="B29" t="s">
        <v>67</v>
      </c>
      <c r="C29" s="19">
        <v>13.11</v>
      </c>
    </row>
    <row r="30" spans="1:3" x14ac:dyDescent="0.25">
      <c r="A30" t="s">
        <v>109</v>
      </c>
      <c r="B30" t="s">
        <v>68</v>
      </c>
      <c r="C30" s="19">
        <v>12.42</v>
      </c>
    </row>
    <row r="31" spans="1:3" x14ac:dyDescent="0.25">
      <c r="A31" t="s">
        <v>110</v>
      </c>
      <c r="B31" t="s">
        <v>69</v>
      </c>
      <c r="C31" s="19">
        <v>13.11</v>
      </c>
    </row>
    <row r="32" spans="1:3" x14ac:dyDescent="0.25">
      <c r="A32" t="s">
        <v>111</v>
      </c>
      <c r="B32" t="s">
        <v>70</v>
      </c>
      <c r="C32" s="19">
        <v>10.35</v>
      </c>
    </row>
    <row r="33" spans="1:3" x14ac:dyDescent="0.25">
      <c r="A33" t="s">
        <v>112</v>
      </c>
      <c r="B33" t="s">
        <v>71</v>
      </c>
      <c r="C33" s="19">
        <v>13.8</v>
      </c>
    </row>
    <row r="34" spans="1:3" x14ac:dyDescent="0.25">
      <c r="A34" t="s">
        <v>113</v>
      </c>
      <c r="B34" t="s">
        <v>72</v>
      </c>
      <c r="C34" s="19">
        <v>12.88</v>
      </c>
    </row>
    <row r="35" spans="1:3" x14ac:dyDescent="0.25">
      <c r="A35" t="s">
        <v>114</v>
      </c>
      <c r="B35" t="s">
        <v>73</v>
      </c>
      <c r="C35" s="19">
        <v>16.559999999999999</v>
      </c>
    </row>
    <row r="36" spans="1:3" x14ac:dyDescent="0.25">
      <c r="A36" t="s">
        <v>115</v>
      </c>
      <c r="B36" t="s">
        <v>74</v>
      </c>
      <c r="C36" s="19">
        <v>11.04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b 6 3 4 a 6 - e e f a - 4 6 2 7 - 9 b 6 b - b e 4 3 c 3 d 4 0 a b 1 "   x m l n s = " h t t p : / / s c h e m a s . m i c r o s o f t . c o m / D a t a M a s h u p " > A A A A A I M E A A B Q S w M E F A A C A A g A V H 2 X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V H 2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9 l 1 o b H h e F f Q E A A A s G A A A T A B w A R m 9 y b X V s Y X M v U 2 V j d G l v b j E u b S C i G A A o o B Q A A A A A A A A A A A A A A A A A A A A A A A A A A A D t U k 1 P w k A Q v Z P w H y Z L Y s B A o e g J U w 0 C h o M H Q y E e j I e l D J Z k u 2 u 2 U 4 o x / n d n W 1 S M H z H c T D j s b j J v 9 r 3 J m 5 d i R C u j I S x f / 6 x a q V b S W F p c Q E 3 M Q h g a p a S F 0 S a K p X 5 A m E j C F K Z y r h A A B k a v 0 R J a A Q E o p G q F i x C a z E b I l V u c e 5 f W 5 C l a 7 i T U l N Z F T P T Y a 7 f z P P c 2 L e v o v M g k b X K U 7 Y u l N U k w C 4 d H M j G Z p s A X j W b J W h O j D V k Z E Y 9 W 6 l 9 x L 4 w p U U 7 d v V 5 R r 5 f 6 T X h + F g O j s k T 7 o g l i 2 r + 8 H n m F Y N H W 0 x S 3 o n i l F v X T B p z D M Z / p h K 8 d w G + I F + b Z 0 n T 3 p e l + o j n Z l + a E a Z j n b m L y E B V v z N j g j 0 T i / s P G G 7 b N O B f H K B d o U + d e 8 d X b I t t 6 / T f H e Y x t d 1 + p M J I c k j Q g m + G O 0 K C I D P 9 9 e s Q P k a m V O l 0 a m 5 R u O N B J f Z m q y e t 7 D y D r E T c C 4 Y Y K K 3 2 v 0 w H O y R u g s 2 S O t o B W e u 3 B D / h L o 1 p Z 6 W 8 H 3 D f 6 4 N Z 7 i P 8 h / v 8 8 / q 9 Q S w E C L Q A U A A I A C A B U f Z d a J O y H p K Q A A A D 2 A A A A E g A A A A A A A A A A A A A A A A A A A A A A Q 2 9 u Z m l n L 1 B h Y 2 t h Z 2 U u e G 1 s U E s B A i 0 A F A A C A A g A V H 2 X W g / K 6 a u k A A A A 6 Q A A A B M A A A A A A A A A A A A A A A A A 8 A A A A F t D b 2 5 0 Z W 5 0 X 1 R 5 c G V z X S 5 4 b W x Q S w E C L Q A U A A I A C A B U f Z d a G x 4 X h X 0 B A A A L B g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F w A A A A A A A N w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C U y M C U y M E N v b n Z l c n R l c j w v S X R l b V B h d G g + P C 9 J d G V t T G 9 j Y X R p b 2 4 + P F N 0 Y W J s Z U V u d H J p Z X M + P E V u d H J 5 I F R 5 c G U 9 I l F 1 Z X J 5 S U Q i I F Z h b H V l P S J z N T B l M D h k Y z k t M m N k Z C 0 0 Z D l l L W J l N G M t M D c w M T h j N j g 3 N z k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1 Q y M T o 0 M D o z M y 4 w N D g 4 M z I 1 W i I g L z 4 8 R W 5 0 c n k g V H l w Z T 0 i R m l s b E N v b H V t b l R 5 c G V z I i B W Y W x 1 Z T 0 i c 0 J n V U Y i I C 8 + P E V u d H J 5 I F R 5 c G U 9 I k Z p b G x D b 2 x 1 b W 5 O Y W 1 l c y I g V m F s d W U 9 I n N b J n F 1 b 3 Q 7 V V M g R G 9 s b G F y J n F 1 b 3 Q 7 L C Z x d W 9 0 O z E u M D A g V V N E J n F 1 b 3 Q 7 L C Z x d W 9 0 O 2 l u d i 4 g M S 4 w M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E b 2 x s Y X I g R X h j a G F u Z 2 U g U m F 0 Z X M g V G F i b G U g I C B D b 2 5 2 Z X J 0 Z X I v Q X V 0 b 1 J l b W 9 2 Z W R D b 2 x 1 b W 5 z M S 5 7 V V M g R G 9 s b G F y L D B 9 J n F 1 b 3 Q 7 L C Z x d W 9 0 O 1 N l Y 3 R p b 2 4 x L 1 V T I E R v b G x h c i B F e G N o Y W 5 n Z S B S Y X R l c y B U Y W J s Z S A g I E N v b n Z l c n R l c i 9 B d X R v U m V t b 3 Z l Z E N v b H V t b n M x L n s x L j A w I F V T R C w x f S Z x d W 9 0 O y w m c X V v d D t T Z W N 0 a W 9 u M S 9 V U y B E b 2 x s Y X I g R X h j a G F u Z 2 U g U m F 0 Z X M g V G F i b G U g I C B D b 2 5 2 Z X J 0 Z X I v Q X V 0 b 1 J l b W 9 2 Z W R D b 2 x 1 b W 5 z M S 5 7 a W 5 2 L i A x L j A w I F V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U y B E b 2 x s Y X I g R X h j a G F u Z 2 U g U m F 0 Z X M g V G F i b G U g I C B D b 2 5 2 Z X J 0 Z X I v Q X V 0 b 1 J l b W 9 2 Z W R D b 2 x 1 b W 5 z M S 5 7 V V M g R G 9 s b G F y L D B 9 J n F 1 b 3 Q 7 L C Z x d W 9 0 O 1 N l Y 3 R p b 2 4 x L 1 V T I E R v b G x h c i B F e G N o Y W 5 n Z S B S Y X R l c y B U Y W J s Z S A g I E N v b n Z l c n R l c i 9 B d X R v U m V t b 3 Z l Z E N v b H V t b n M x L n s x L j A w I F V T R C w x f S Z x d W 9 0 O y w m c X V v d D t T Z W N 0 a W 9 u M S 9 V U y B E b 2 x s Y X I g R X h j a G F u Z 2 U g U m F 0 Z X M g V G F i b G U g I C B D b 2 5 2 Z X J 0 Z X I v Q X V 0 b 1 J l b W 9 2 Z W R D b 2 x 1 b W 5 z M S 5 7 a W 5 2 L i A x L j A w I F V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E b 2 x s Y X I l M j B F e G N o Y W 5 n Z S U y M F J h d G V z J T I w V G F i b G U l M j A l M j A l M j B D b 2 5 2 Z X J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E b 2 x s Y X I l M j B F e G N o Y W 5 n Z S U y M F J h d G V z J T I w V G F i b G U l M j A l M j A l M j B D b 2 5 2 Z X J 0 Z X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R G 9 s b G F y J T I w R X h j a G F u Z 2 U l M j B S Y X R l c y U y M F R h Y m x l J T I w J T I w J T I w Q 2 9 u d m V y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R G 9 s b G F y J T I w R X h j a G F u Z 2 U l M j B S Y X R l c y U y M F R h Y m x l J T I w J T I w J T I w Q 2 9 u d m V y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E b 2 x s Y X I l M j B F e G N o Y W 5 n Z S U y M F J h d G V z J T I w V G F i b G U l M j A l M j A l M j B D b 2 5 2 Z X J 0 Z X I l M j A o M i k 8 L 0 l 0 Z W 1 Q Y X R o P j w v S X R l b U x v Y 2 F 0 a W 9 u P j x T d G F i b G V F b n R y a W V z P j x F b n R y e S B U e X B l P S J R d W V y e U l E I i B W Y W x 1 Z T 0 i c 2 Y y Z D M z Z j U 0 L T Y w M T g t N D A 4 N y 1 h O T Y 3 L W R l Z m E 5 Y 2 R j O D g 2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3 V y c m V u d C B S Y X R l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V U 1 9 E b 2 x s Y X J f R X h j a G F u Z 2 V f U m F 0 Z X N f V G F i b G V f X 1 9 D b 2 5 2 Z X J 0 Z X J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g R G 9 s b G F y I E V 4 Y 2 h h b m d l I F J h d G V z I F R h Y m x l I C A g Q 2 9 u d m V y d G V y I C g y K S 9 B d X R v U m V t b 3 Z l Z E N v b H V t b n M x L n t V U y B E b 2 x s Y X I s M H 0 m c X V v d D s s J n F 1 b 3 Q 7 U 2 V j d G l v b j E v V V M g R G 9 s b G F y I E V 4 Y 2 h h b m d l I F J h d G V z I F R h Y m x l I C A g Q 2 9 u d m V y d G V y I C g y K S 9 B d X R v U m V t b 3 Z l Z E N v b H V t b n M x L n s x L j A w I F V T R C w x f S Z x d W 9 0 O y w m c X V v d D t T Z W N 0 a W 9 u M S 9 V U y B E b 2 x s Y X I g R X h j a G F u Z 2 U g U m F 0 Z X M g V G F i b G U g I C B D b 2 5 2 Z X J 0 Z X I g K D I p L 0 F 1 d G 9 S Z W 1 v d m V k Q 2 9 s d W 1 u c z E u e 2 l u d i 4 g M S 4 w M C B V U 0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V M g R G 9 s b G F y I E V 4 Y 2 h h b m d l I F J h d G V z I F R h Y m x l I C A g Q 2 9 u d m V y d G V y I C g y K S 9 B d X R v U m V t b 3 Z l Z E N v b H V t b n M x L n t V U y B E b 2 x s Y X I s M H 0 m c X V v d D s s J n F 1 b 3 Q 7 U 2 V j d G l v b j E v V V M g R G 9 s b G F y I E V 4 Y 2 h h b m d l I F J h d G V z I F R h Y m x l I C A g Q 2 9 u d m V y d G V y I C g y K S 9 B d X R v U m V t b 3 Z l Z E N v b H V t b n M x L n s x L j A w I F V T R C w x f S Z x d W 9 0 O y w m c X V v d D t T Z W N 0 a W 9 u M S 9 V U y B E b 2 x s Y X I g R X h j a G F u Z 2 U g U m F 0 Z X M g V G F i b G U g I C B D b 2 5 2 Z X J 0 Z X I g K D I p L 0 F 1 d G 9 S Z W 1 v d m V k Q 2 9 s d W 1 u c z E u e 2 l u d i 4 g M S 4 w M C B V U 0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V T I E R v b G x h c i Z x d W 9 0 O y w m c X V v d D s x L j A w I F V T R C Z x d W 9 0 O y w m c X V v d D t p b n Y u I D E u M D A g V V N E J n F 1 b 3 Q 7 X S I g L z 4 8 R W 5 0 c n k g V H l w Z T 0 i R m l s b E N v b H V t b l R 5 c G V z I i B W Y W x 1 Z T 0 i c 0 J n V U Y i I C 8 + P E V u d H J 5 I F R 5 c G U 9 I k Z p b G x M Y X N 0 V X B k Y X R l Z C I g V m F s d W U 9 I m Q y M D I 1 L T A 0 L T I z V D I x O j Q y O j Q x L j Y w M D g 1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T J T I w R G 9 s b G F y J T I w R X h j a G F u Z 2 U l M j B S Y X R l c y U y M F R h Y m x l J T I w J T I w J T I w Q 2 9 u d m V y d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R G 9 s b G F y J T I w R X h j a G F u Z 2 U l M j B S Y X R l c y U y M F R h Y m x l J T I w J T I w J T I w Q 2 9 u d m V y d G V y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C U y M C U y M E N v b n Z l c n R l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C U y M C U y M E N v b n Z l c n R l c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z i x 5 u d I e Q I C 3 6 E c l V u 9 e A A A A A A I A A A A A A B B m A A A A A Q A A I A A A A I 9 N / F t p 7 Q Z q x i A X O 2 f 4 I x D J 4 g Z m 0 W e H 9 y b P j S x c p q x a A A A A A A 6 A A A A A A g A A I A A A A F r 3 l n c M O V v 9 k D y d / J G y B K g u c O v n + B 3 P d Z Q a o l d t o H n v U A A A A K r S Y 8 Z 6 k M Z D x L 0 v U D S j 5 T b I M Q L R L 2 3 D g Z J / 8 N K n 6 / J o V M R H d V A P L c X f g G 2 u i t c U 1 R u 0 8 2 Z Y w R d h D s t 0 m n R l v 6 m m L a E 8 w L N N H T I w 2 E I R U O 4 x Q A A A A G 5 t g v D i c f M a e J M O I X 0 Z h E K A r r t v y + j F l I X 6 e n E r I G E v m I K 6 e g x U 9 9 N z 2 l b l T x 9 S C i n a Q S 3 Q a h 3 l y m S 8 O G S h u x E = < / D a t a M a s h u p > 
</file>

<file path=customXml/itemProps1.xml><?xml version="1.0" encoding="utf-8"?>
<ds:datastoreItem xmlns:ds="http://schemas.openxmlformats.org/officeDocument/2006/customXml" ds:itemID="{125AD7C6-77F0-498B-B2EA-71511515FC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Sales Summary</vt:lpstr>
      <vt:lpstr>Product List</vt:lpstr>
      <vt:lpstr>Current Rates</vt:lpstr>
      <vt:lpstr>Conversion Table</vt:lpstr>
      <vt:lpstr>Old Price List</vt:lpstr>
      <vt:lpstr>AUD_Price</vt:lpstr>
      <vt:lpstr>CodeLookup</vt:lpstr>
      <vt:lpstr>Old_USD_Price</vt:lpstr>
      <vt:lpstr>Price_LIst</vt:lpstr>
      <vt:lpstr>Product_Name</vt:lpstr>
      <vt:lpstr>rateCodes</vt:lpstr>
      <vt:lpstr>USD_Price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cp:lastPrinted>2017-10-26T21:08:15Z</cp:lastPrinted>
  <dcterms:created xsi:type="dcterms:W3CDTF">2017-10-20T10:06:56Z</dcterms:created>
  <dcterms:modified xsi:type="dcterms:W3CDTF">2025-04-23T21:51:08Z</dcterms:modified>
</cp:coreProperties>
</file>