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 codeName="ThisWorkbook"/>
  <xr:revisionPtr revIDLastSave="0" documentId="13_ncr:1_{B2D0BF7B-CCA1-4E81-836C-21AF24381EA3}" xr6:coauthVersionLast="36" xr6:coauthVersionMax="36" xr10:uidLastSave="{00000000-0000-0000-0000-000000000000}"/>
  <bookViews>
    <workbookView xWindow="0" yWindow="0" windowWidth="10845" windowHeight="7980" activeTab="1" xr2:uid="{00000000-000D-0000-FFFF-FFFF00000000}"/>
  </bookViews>
  <sheets>
    <sheet name="TJ_4052_BasketLift" sheetId="1" r:id="rId1"/>
    <sheet name="Sheet1" sheetId="2" r:id="rId2"/>
    <sheet name="Net Gain graph" sheetId="3" r:id="rId3"/>
    <sheet name="Sheet3" sheetId="4" r:id="rId4"/>
  </sheets>
  <definedNames>
    <definedName name="_xlchart.v1.0" hidden="1">Sheet1!#REF!</definedName>
    <definedName name="_xlchart.v1.1" hidden="1">Sheet1!#REF!</definedName>
    <definedName name="_xlchart.v1.2" hidden="1">Sheet1!$J$32</definedName>
    <definedName name="_xlchart.v1.27" hidden="1">'Net Gain graph'!$A$2:$A$12</definedName>
    <definedName name="_xlchart.v1.28" hidden="1">'Net Gain graph'!$B$1</definedName>
    <definedName name="_xlchart.v1.29" hidden="1">'Net Gain graph'!$B$2:$B$12</definedName>
    <definedName name="_xlchart.v5.10" hidden="1">'Net Gain graph'!$B$1</definedName>
    <definedName name="_xlchart.v5.11" hidden="1">'Net Gain graph'!$B$2:$B$12</definedName>
    <definedName name="_xlchart.v5.12" hidden="1">'Net Gain graph'!$A$2:$A$12</definedName>
    <definedName name="_xlchart.v5.13" hidden="1">'Net Gain graph'!$B$1</definedName>
    <definedName name="_xlchart.v5.14" hidden="1">'Net Gain graph'!$B$2:$B$12</definedName>
    <definedName name="_xlchart.v5.15" hidden="1">'Net Gain graph'!$A$2:$A$12</definedName>
    <definedName name="_xlchart.v5.16" hidden="1">'Net Gain graph'!$B$1</definedName>
    <definedName name="_xlchart.v5.17" hidden="1">'Net Gain graph'!$B$2:$B$12</definedName>
    <definedName name="_xlchart.v5.18" hidden="1">'Net Gain graph'!$A$2:$A$12</definedName>
    <definedName name="_xlchart.v5.19" hidden="1">'Net Gain graph'!$B$1</definedName>
    <definedName name="_xlchart.v5.20" hidden="1">'Net Gain graph'!$B$2:$B$12</definedName>
    <definedName name="_xlchart.v5.21" hidden="1">'Net Gain graph'!$A$2:$A$12</definedName>
    <definedName name="_xlchart.v5.22" hidden="1">'Net Gain graph'!$B$1</definedName>
    <definedName name="_xlchart.v5.23" hidden="1">'Net Gain graph'!$B$2:$B$12</definedName>
    <definedName name="_xlchart.v5.24" hidden="1">'Net Gain graph'!$A$2:$A$12</definedName>
    <definedName name="_xlchart.v5.25" hidden="1">'Net Gain graph'!$B$1</definedName>
    <definedName name="_xlchart.v5.26" hidden="1">'Net Gain graph'!$B$2:$B$12</definedName>
    <definedName name="_xlchart.v5.3" hidden="1">'Net Gain graph'!$A$2:$A$12</definedName>
    <definedName name="_xlchart.v5.4" hidden="1">'Net Gain graph'!$B$1</definedName>
    <definedName name="_xlchart.v5.5" hidden="1">'Net Gain graph'!$B$2:$B$12</definedName>
    <definedName name="_xlchart.v5.6" hidden="1">'Net Gain graph'!$A$2:$A$12</definedName>
    <definedName name="_xlchart.v5.7" hidden="1">'Net Gain graph'!$B$1</definedName>
    <definedName name="_xlchart.v5.8" hidden="1">'Net Gain graph'!$B$2:$B$12</definedName>
    <definedName name="_xlchart.v5.9" hidden="1">'Net Gain graph'!$A$2:$A$12</definedName>
    <definedName name="JR_PAGE_ANCHOR_0_1">TJ_4052_BasketLift!$A$1</definedName>
  </definedNames>
  <calcPr calcId="191029"/>
</workbook>
</file>

<file path=xl/calcChain.xml><?xml version="1.0" encoding="utf-8"?>
<calcChain xmlns="http://schemas.openxmlformats.org/spreadsheetml/2006/main">
  <c r="M12" i="1" l="1"/>
  <c r="M4" i="1"/>
  <c r="M5" i="1"/>
  <c r="M6" i="1"/>
  <c r="M7" i="1"/>
  <c r="M8" i="1"/>
  <c r="M9" i="1"/>
  <c r="M10" i="1"/>
  <c r="M11" i="1"/>
  <c r="M13" i="1"/>
  <c r="M3" i="1"/>
  <c r="G22" i="2"/>
  <c r="J14" i="2"/>
  <c r="J4" i="2"/>
  <c r="J5" i="2"/>
  <c r="J6" i="2"/>
  <c r="J7" i="2"/>
  <c r="J8" i="2"/>
  <c r="J9" i="2"/>
  <c r="J10" i="2"/>
  <c r="J11" i="2"/>
  <c r="J12" i="2"/>
  <c r="J13" i="2"/>
  <c r="J3" i="2"/>
  <c r="D32" i="2" l="1"/>
  <c r="E33" i="2"/>
  <c r="G33" i="2" s="1"/>
  <c r="H33" i="2" s="1"/>
  <c r="C33" i="2"/>
  <c r="B33" i="2"/>
  <c r="G23" i="2"/>
  <c r="H23" i="2" s="1"/>
  <c r="G24" i="2"/>
  <c r="I24" i="2" s="1"/>
  <c r="J24" i="2" s="1"/>
  <c r="G25" i="2"/>
  <c r="I25" i="2" s="1"/>
  <c r="J25" i="2" s="1"/>
  <c r="G26" i="2"/>
  <c r="I26" i="2" s="1"/>
  <c r="J26" i="2" s="1"/>
  <c r="G27" i="2"/>
  <c r="H27" i="2" s="1"/>
  <c r="G28" i="2"/>
  <c r="I28" i="2" s="1"/>
  <c r="J28" i="2" s="1"/>
  <c r="G29" i="2"/>
  <c r="I29" i="2" s="1"/>
  <c r="J29" i="2" s="1"/>
  <c r="G30" i="2"/>
  <c r="I30" i="2" s="1"/>
  <c r="J30" i="2" s="1"/>
  <c r="G31" i="2"/>
  <c r="H31" i="2" s="1"/>
  <c r="G32" i="2"/>
  <c r="I32" i="2" s="1"/>
  <c r="J32" i="2" s="1"/>
  <c r="I22" i="2"/>
  <c r="J22" i="2" s="1"/>
  <c r="F23" i="2"/>
  <c r="F24" i="2"/>
  <c r="F25" i="2"/>
  <c r="F26" i="2"/>
  <c r="F27" i="2"/>
  <c r="F28" i="2"/>
  <c r="F29" i="2"/>
  <c r="F30" i="2"/>
  <c r="F31" i="2"/>
  <c r="F32" i="2"/>
  <c r="F22" i="2"/>
  <c r="D23" i="2"/>
  <c r="D24" i="2"/>
  <c r="D25" i="2"/>
  <c r="D26" i="2"/>
  <c r="D27" i="2"/>
  <c r="D28" i="2"/>
  <c r="D29" i="2"/>
  <c r="D30" i="2"/>
  <c r="D31" i="2"/>
  <c r="D22" i="2"/>
  <c r="F33" i="2" l="1"/>
  <c r="D33" i="2"/>
  <c r="H30" i="2"/>
  <c r="I33" i="2"/>
  <c r="J33" i="2" s="1"/>
  <c r="I31" i="2"/>
  <c r="J31" i="2" s="1"/>
  <c r="H26" i="2"/>
  <c r="I27" i="2"/>
  <c r="J27" i="2" s="1"/>
  <c r="I23" i="2"/>
  <c r="J23" i="2" s="1"/>
  <c r="H22" i="2"/>
  <c r="H29" i="2"/>
  <c r="H25" i="2"/>
  <c r="H32" i="2"/>
  <c r="H28" i="2"/>
  <c r="H24" i="2"/>
</calcChain>
</file>

<file path=xl/sharedStrings.xml><?xml version="1.0" encoding="utf-8"?>
<sst xmlns="http://schemas.openxmlformats.org/spreadsheetml/2006/main" count="122" uniqueCount="78">
  <si>
    <t>Reporting Range:   [Date-Time Range: Previous month{between 12/01/2024 12:00 AM, 12/31/2024 11:59 PM}][Dynamic Promotions: Thank you! $06 of $60 DP, Dynamic Promotions: Thank you! $10 off $100 DP, Dynamic Promotions: Thank you! $14 off $140 DP, Dynamic Promotions: Thank you! $18 off $180 DP, Dynamic Promotions: Thank you! $22 off $220 DP, Dynamic Promotions: Thank you! $26 off $260 DP, Dynamic Promotions: Thank you! $30 off $300 DP, Dynamic Promotions: Thank you! $34 off $340 DP, Dynamic Promotions: Thank you! $38 off $380 DP, Dynamic Promotions: Thank you! $42 off $420 DP, Dynamic Promotions: Thank you! $50 off $500 DP]</t>
  </si>
  <si>
    <t>Coupon</t>
  </si>
  <si>
    <t>Sales</t>
  </si>
  <si>
    <t>Redemptions</t>
  </si>
  <si>
    <t>Avg. Transaction</t>
  </si>
  <si>
    <t>$ Over Min</t>
  </si>
  <si>
    <t>% Over Min</t>
  </si>
  <si>
    <t>Coupon Cost</t>
  </si>
  <si>
    <t>Prior Average</t>
  </si>
  <si>
    <t>$ Over Prior Avg</t>
  </si>
  <si>
    <t xml:space="preserve">Thank you! $06 of $60 DP                                                                                                        </t>
  </si>
  <si>
    <t xml:space="preserve">Thank you! $22 off $220 DP                                                                                                      </t>
  </si>
  <si>
    <t xml:space="preserve">Thank you! $26 off $260 DP                                                                                                      </t>
  </si>
  <si>
    <t xml:space="preserve">Thank you! $30 off $300 DP                                                                                                      </t>
  </si>
  <si>
    <t xml:space="preserve">Thank you! $34 off $340 DP                                                                                                      </t>
  </si>
  <si>
    <t xml:space="preserve">Thank you! $14 off $140 DP                                                                                                      </t>
  </si>
  <si>
    <t xml:space="preserve">Thank you! $38 off $380 DP                                                                                                      </t>
  </si>
  <si>
    <t xml:space="preserve">Thank you! $18 off $180 DP                                                                                                      </t>
  </si>
  <si>
    <t xml:space="preserve">Thank you! $50 off $500 DP                                                                                                      </t>
  </si>
  <si>
    <t xml:space="preserve">Thank you! $42 off $420 DP                                                                                                      </t>
  </si>
  <si>
    <t xml:space="preserve">Thank you! $10 off $100 DP                                                                                                      </t>
  </si>
  <si>
    <t>Totals &amp; Averages:</t>
  </si>
  <si>
    <t>Assumed $ Lift</t>
  </si>
  <si>
    <t>Excluded Discounts &amp; Promos</t>
  </si>
  <si>
    <t>Excluded Count</t>
  </si>
  <si>
    <t>Excluded Amount</t>
  </si>
  <si>
    <t>Assumed % Lift</t>
  </si>
  <si>
    <t>Total Excluded Discounts &amp; Dynamic Promotions</t>
  </si>
  <si>
    <t>Lift Gross Profit</t>
  </si>
  <si>
    <t>Net Gain</t>
  </si>
  <si>
    <t>Coupons sent</t>
  </si>
  <si>
    <t>Email Open Rate</t>
  </si>
  <si>
    <t>Redemption rate</t>
  </si>
  <si>
    <t>Opens</t>
  </si>
  <si>
    <t>Basket Lift Analysis 35%</t>
  </si>
  <si>
    <t>Basket Lift Analysis 37.51%</t>
  </si>
  <si>
    <t>TOTAL</t>
  </si>
  <si>
    <t>Effective discount</t>
  </si>
  <si>
    <t xml:space="preserve">$06 of $60                                                                                                         </t>
  </si>
  <si>
    <t xml:space="preserve">$10 off $100                                                                                                       </t>
  </si>
  <si>
    <t xml:space="preserve">$14 off $140                                                                                                       </t>
  </si>
  <si>
    <t xml:space="preserve">$18 off $180                                                                                                       </t>
  </si>
  <si>
    <t xml:space="preserve">$22 off $220                                                                                                       </t>
  </si>
  <si>
    <t xml:space="preserve">$26 off $260                                                                                                       </t>
  </si>
  <si>
    <t xml:space="preserve">$30 off $300                                                                                                       </t>
  </si>
  <si>
    <t xml:space="preserve">$34 off $340                                                                                                       </t>
  </si>
  <si>
    <t xml:space="preserve">$38 off $380                                                                                                       </t>
  </si>
  <si>
    <t xml:space="preserve">$42 off $420                                                                                                       </t>
  </si>
  <si>
    <t xml:space="preserve">$50 off $500                                                                                                       </t>
  </si>
  <si>
    <t xml:space="preserve"> $06 of $60                                                                                                         </t>
  </si>
  <si>
    <t xml:space="preserve"> $10 off $100                                                                                                       </t>
  </si>
  <si>
    <t xml:space="preserve"> $14 off $140                                                                                                       </t>
  </si>
  <si>
    <t xml:space="preserve"> $18 off $180                                                                                                       </t>
  </si>
  <si>
    <t xml:space="preserve"> $22 off $220                                                                                                       </t>
  </si>
  <si>
    <t xml:space="preserve"> $26 off $260                                                                                                       </t>
  </si>
  <si>
    <t xml:space="preserve"> $30 off $300                                                                                                       </t>
  </si>
  <si>
    <t xml:space="preserve"> $34 off $340                                                                                                       </t>
  </si>
  <si>
    <t xml:space="preserve"> $38 off $380                                                                                                       </t>
  </si>
  <si>
    <t xml:space="preserve"> $42 off $420                                                                                                       </t>
  </si>
  <si>
    <t xml:space="preserve"> $50 off $500                                                                                                       </t>
  </si>
  <si>
    <r>
      <t xml:space="preserve">% Lift </t>
    </r>
    <r>
      <rPr>
        <sz val="12"/>
        <color theme="1"/>
        <rFont val="Arial"/>
        <family val="2"/>
      </rPr>
      <t>(Sales lift / total sales)</t>
    </r>
  </si>
  <si>
    <r>
      <t xml:space="preserve">Lift Gross Profit </t>
    </r>
    <r>
      <rPr>
        <sz val="12"/>
        <color theme="1"/>
        <rFont val="Arial"/>
        <family val="2"/>
      </rPr>
      <t>(Sales lift * 35%)</t>
    </r>
  </si>
  <si>
    <r>
      <t xml:space="preserve">Net Gain     </t>
    </r>
    <r>
      <rPr>
        <sz val="12"/>
        <color theme="1"/>
        <rFont val="Arial"/>
        <family val="2"/>
      </rPr>
      <t>(Lift Gross Profit - Total coupon cost)</t>
    </r>
  </si>
  <si>
    <r>
      <t>Sales Lift</t>
    </r>
    <r>
      <rPr>
        <sz val="12"/>
        <color theme="1"/>
        <rFont val="Arial"/>
        <family val="2"/>
      </rPr>
      <t xml:space="preserve"> (redemptions * avg $ over prior avg)</t>
    </r>
  </si>
  <si>
    <t>$ Coupon</t>
  </si>
  <si>
    <t>$6</t>
  </si>
  <si>
    <t>$10</t>
  </si>
  <si>
    <t>$14</t>
  </si>
  <si>
    <t>$18</t>
  </si>
  <si>
    <t>$22</t>
  </si>
  <si>
    <t>$26</t>
  </si>
  <si>
    <t>$30</t>
  </si>
  <si>
    <t>$34</t>
  </si>
  <si>
    <t>$38</t>
  </si>
  <si>
    <t>$42</t>
  </si>
  <si>
    <t>$50</t>
  </si>
  <si>
    <t>Net Gain     (Lift Gross Profit - Total coupon cost)</t>
  </si>
  <si>
    <t>% Lift (Sales lift / total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</si>
</sst>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;\(\$#,##0.00\)"/>
    <numFmt numFmtId="165" formatCode="#,##0.00%;\(#,##0.00%\)"/>
    <numFmt numFmtId="166" formatCode="&quot;$&quot;#,##0.00"/>
    <numFmt numFmtId="170" formatCode="0.0"/>
    <numFmt numFmtId="174" formatCode="_(* #,##0_);_(* \(#,##0\);_(* &quot;-&quot;??_);_(@_)"/>
  </numFmts>
  <fonts count="13">
    <font>
      <sz val="11"/>
      <color theme="1"/>
      <name val="Calibri"/>
      <family val="2"/>
      <scheme val="minor"/>
    </font>
    <font>
      <b/>
      <sz val="16"/>
      <color rgb="FF000000"/>
      <name val="Liberation Sans"/>
      <family val="2"/>
    </font>
    <font>
      <sz val="9"/>
      <color rgb="FF000000"/>
      <name val="Liberation Sans"/>
      <family val="2"/>
    </font>
    <font>
      <b/>
      <sz val="9"/>
      <color rgb="FFFFFFFF"/>
      <name val="Liberation Sans"/>
      <family val="2"/>
    </font>
    <font>
      <b/>
      <sz val="9"/>
      <color rgb="FF000000"/>
      <name val="Liberation Sans"/>
      <family val="2"/>
    </font>
    <font>
      <sz val="9"/>
      <color rgb="FFFFFFFF"/>
      <name val="Liberation Sans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 tint="4.9989318521683403E-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none"/>
    </fill>
    <fill>
      <patternFill patternType="solid">
        <fgColor rgb="FF003466"/>
      </patternFill>
    </fill>
    <fill>
      <patternFill patternType="solid">
        <fgColor rgb="FF00346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3F7F8"/>
      </patternFill>
    </fill>
    <fill>
      <patternFill patternType="solid">
        <fgColor rgb="FFF3F7F8"/>
      </patternFill>
    </fill>
    <fill>
      <patternFill patternType="solid">
        <fgColor rgb="FFF3F7F8"/>
      </patternFill>
    </fill>
    <fill>
      <patternFill patternType="solid">
        <fgColor rgb="FFF3F7F8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003466"/>
      </patternFill>
    </fill>
    <fill>
      <patternFill patternType="none"/>
    </fill>
    <fill>
      <patternFill patternType="solid">
        <fgColor rgb="FFFFFFFF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14">
    <xf numFmtId="0" fontId="0" fillId="0" borderId="0" xfId="0"/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4" borderId="2" xfId="0" applyNumberFormat="1" applyFont="1" applyFill="1" applyBorder="1" applyAlignment="1" applyProtection="1">
      <alignment horizontal="right" vertical="top" wrapText="1"/>
    </xf>
    <xf numFmtId="0" fontId="2" fillId="5" borderId="1" xfId="0" applyNumberFormat="1" applyFont="1" applyFill="1" applyBorder="1" applyAlignment="1" applyProtection="1">
      <alignment horizontal="left" vertical="top" wrapText="1"/>
    </xf>
    <xf numFmtId="164" fontId="2" fillId="6" borderId="1" xfId="0" applyNumberFormat="1" applyFont="1" applyFill="1" applyBorder="1" applyAlignment="1" applyProtection="1">
      <alignment horizontal="right" vertical="top" wrapText="1"/>
    </xf>
    <xf numFmtId="3" fontId="2" fillId="7" borderId="1" xfId="0" applyNumberFormat="1" applyFont="1" applyFill="1" applyBorder="1" applyAlignment="1" applyProtection="1">
      <alignment horizontal="right" vertical="top" wrapText="1"/>
    </xf>
    <xf numFmtId="165" fontId="2" fillId="8" borderId="1" xfId="0" applyNumberFormat="1" applyFont="1" applyFill="1" applyBorder="1" applyAlignment="1" applyProtection="1">
      <alignment horizontal="right" vertical="top" wrapText="1"/>
    </xf>
    <xf numFmtId="0" fontId="2" fillId="9" borderId="1" xfId="0" applyNumberFormat="1" applyFont="1" applyFill="1" applyBorder="1" applyAlignment="1" applyProtection="1">
      <alignment horizontal="left" vertical="top" wrapText="1"/>
    </xf>
    <xf numFmtId="164" fontId="2" fillId="10" borderId="1" xfId="0" applyNumberFormat="1" applyFont="1" applyFill="1" applyBorder="1" applyAlignment="1" applyProtection="1">
      <alignment horizontal="right" vertical="top" wrapText="1"/>
    </xf>
    <xf numFmtId="3" fontId="2" fillId="11" borderId="1" xfId="0" applyNumberFormat="1" applyFont="1" applyFill="1" applyBorder="1" applyAlignment="1" applyProtection="1">
      <alignment horizontal="right" vertical="top" wrapText="1"/>
    </xf>
    <xf numFmtId="165" fontId="2" fillId="12" borderId="1" xfId="0" applyNumberFormat="1" applyFont="1" applyFill="1" applyBorder="1" applyAlignment="1" applyProtection="1">
      <alignment horizontal="right" vertical="top" wrapText="1"/>
    </xf>
    <xf numFmtId="0" fontId="4" fillId="17" borderId="1" xfId="0" applyNumberFormat="1" applyFont="1" applyFill="1" applyBorder="1" applyAlignment="1" applyProtection="1">
      <alignment horizontal="left" vertical="top" wrapText="1"/>
    </xf>
    <xf numFmtId="164" fontId="2" fillId="18" borderId="1" xfId="0" applyNumberFormat="1" applyFont="1" applyFill="1" applyBorder="1" applyAlignment="1" applyProtection="1">
      <alignment horizontal="right" vertical="top" wrapText="1"/>
    </xf>
    <xf numFmtId="0" fontId="0" fillId="19" borderId="0" xfId="0" applyNumberFormat="1" applyFont="1" applyFill="1" applyBorder="1" applyAlignment="1" applyProtection="1">
      <alignment wrapText="1"/>
      <protection locked="0"/>
    </xf>
    <xf numFmtId="165" fontId="2" fillId="21" borderId="1" xfId="0" applyNumberFormat="1" applyFont="1" applyFill="1" applyBorder="1" applyAlignment="1" applyProtection="1">
      <alignment horizontal="right" vertical="top" wrapText="1"/>
    </xf>
    <xf numFmtId="0" fontId="2" fillId="22" borderId="3" xfId="0" applyNumberFormat="1" applyFont="1" applyFill="1" applyBorder="1" applyAlignment="1" applyProtection="1">
      <alignment horizontal="right" vertical="center" wrapText="1"/>
    </xf>
    <xf numFmtId="0" fontId="2" fillId="22" borderId="2" xfId="0" applyNumberFormat="1" applyFont="1" applyFill="1" applyBorder="1" applyAlignment="1" applyProtection="1">
      <alignment horizontal="left" vertical="top" wrapText="1"/>
    </xf>
    <xf numFmtId="164" fontId="2" fillId="22" borderId="2" xfId="0" applyNumberFormat="1" applyFont="1" applyFill="1" applyBorder="1" applyAlignment="1" applyProtection="1">
      <alignment horizontal="right" vertical="top" wrapText="1"/>
    </xf>
    <xf numFmtId="3" fontId="2" fillId="22" borderId="2" xfId="0" applyNumberFormat="1" applyFont="1" applyFill="1" applyBorder="1" applyAlignment="1" applyProtection="1">
      <alignment horizontal="right" vertical="top" wrapText="1"/>
    </xf>
    <xf numFmtId="165" fontId="2" fillId="22" borderId="2" xfId="0" applyNumberFormat="1" applyFont="1" applyFill="1" applyBorder="1" applyAlignment="1" applyProtection="1">
      <alignment horizontal="right" vertical="top" wrapText="1"/>
    </xf>
    <xf numFmtId="0" fontId="2" fillId="12" borderId="2" xfId="0" applyNumberFormat="1" applyFont="1" applyFill="1" applyBorder="1" applyAlignment="1" applyProtection="1">
      <alignment horizontal="left" vertical="top" wrapText="1"/>
    </xf>
    <xf numFmtId="164" fontId="2" fillId="12" borderId="2" xfId="0" applyNumberFormat="1" applyFont="1" applyFill="1" applyBorder="1" applyAlignment="1" applyProtection="1">
      <alignment horizontal="right" vertical="top" wrapText="1"/>
    </xf>
    <xf numFmtId="3" fontId="2" fillId="12" borderId="2" xfId="0" applyNumberFormat="1" applyFont="1" applyFill="1" applyBorder="1" applyAlignment="1" applyProtection="1">
      <alignment horizontal="right" vertical="top" wrapText="1"/>
    </xf>
    <xf numFmtId="165" fontId="2" fillId="12" borderId="2" xfId="0" applyNumberFormat="1" applyFont="1" applyFill="1" applyBorder="1" applyAlignment="1" applyProtection="1">
      <alignment horizontal="right" vertical="top" wrapText="1"/>
    </xf>
    <xf numFmtId="0" fontId="2" fillId="13" borderId="2" xfId="0" applyNumberFormat="1" applyFont="1" applyFill="1" applyBorder="1" applyAlignment="1" applyProtection="1">
      <alignment horizontal="left" vertical="center" wrapText="1"/>
    </xf>
    <xf numFmtId="164" fontId="2" fillId="14" borderId="2" xfId="0" applyNumberFormat="1" applyFont="1" applyFill="1" applyBorder="1" applyAlignment="1" applyProtection="1">
      <alignment horizontal="right" vertical="center" wrapText="1"/>
    </xf>
    <xf numFmtId="3" fontId="2" fillId="15" borderId="2" xfId="0" applyNumberFormat="1" applyFont="1" applyFill="1" applyBorder="1" applyAlignment="1" applyProtection="1">
      <alignment horizontal="right" vertical="center" wrapText="1"/>
    </xf>
    <xf numFmtId="165" fontId="2" fillId="16" borderId="2" xfId="0" applyNumberFormat="1" applyFont="1" applyFill="1" applyBorder="1" applyAlignment="1" applyProtection="1">
      <alignment horizontal="right" vertical="center" wrapText="1"/>
    </xf>
    <xf numFmtId="0" fontId="2" fillId="22" borderId="2" xfId="0" applyNumberFormat="1" applyFont="1" applyFill="1" applyBorder="1" applyAlignment="1">
      <alignment horizontal="left" vertical="top" wrapText="1"/>
    </xf>
    <xf numFmtId="0" fontId="2" fillId="12" borderId="2" xfId="0" applyNumberFormat="1" applyFont="1" applyFill="1" applyBorder="1" applyAlignment="1">
      <alignment horizontal="left" vertical="top" wrapText="1"/>
    </xf>
    <xf numFmtId="0" fontId="2" fillId="22" borderId="4" xfId="0" applyNumberFormat="1" applyFont="1" applyFill="1" applyBorder="1" applyAlignment="1">
      <alignment horizontal="left" vertical="top" wrapText="1"/>
    </xf>
    <xf numFmtId="0" fontId="3" fillId="20" borderId="2" xfId="0" applyNumberFormat="1" applyFont="1" applyFill="1" applyBorder="1" applyAlignment="1" applyProtection="1">
      <alignment horizontal="left" vertical="top" wrapText="1"/>
    </xf>
    <xf numFmtId="0" fontId="3" fillId="20" borderId="2" xfId="0" applyNumberFormat="1" applyFont="1" applyFill="1" applyBorder="1" applyAlignment="1" applyProtection="1">
      <alignment horizontal="right" vertical="top" wrapText="1"/>
    </xf>
    <xf numFmtId="0" fontId="2" fillId="22" borderId="3" xfId="0" applyNumberFormat="1" applyFont="1" applyFill="1" applyBorder="1" applyAlignment="1" applyProtection="1">
      <alignment horizontal="left" vertical="center" wrapText="1"/>
    </xf>
    <xf numFmtId="164" fontId="2" fillId="22" borderId="3" xfId="0" applyNumberFormat="1" applyFont="1" applyFill="1" applyBorder="1" applyAlignment="1" applyProtection="1">
      <alignment horizontal="right" vertical="center" wrapText="1"/>
    </xf>
    <xf numFmtId="3" fontId="2" fillId="22" borderId="3" xfId="0" applyNumberFormat="1" applyFont="1" applyFill="1" applyBorder="1" applyAlignment="1" applyProtection="1">
      <alignment horizontal="right" vertical="center" wrapText="1"/>
    </xf>
    <xf numFmtId="165" fontId="2" fillId="22" borderId="3" xfId="0" applyNumberFormat="1" applyFont="1" applyFill="1" applyBorder="1" applyAlignment="1" applyProtection="1">
      <alignment horizontal="right" vertical="center" wrapText="1"/>
    </xf>
    <xf numFmtId="0" fontId="4" fillId="21" borderId="2" xfId="0" applyNumberFormat="1" applyFont="1" applyFill="1" applyBorder="1" applyAlignment="1" applyProtection="1">
      <alignment horizontal="left" vertical="top" wrapText="1"/>
    </xf>
    <xf numFmtId="164" fontId="2" fillId="21" borderId="2" xfId="0" applyNumberFormat="1" applyFont="1" applyFill="1" applyBorder="1" applyAlignment="1" applyProtection="1">
      <alignment horizontal="right" vertical="top" wrapText="1"/>
    </xf>
    <xf numFmtId="0" fontId="0" fillId="21" borderId="2" xfId="0" applyNumberFormat="1" applyFont="1" applyFill="1" applyBorder="1" applyAlignment="1" applyProtection="1">
      <alignment wrapText="1"/>
      <protection locked="0"/>
    </xf>
    <xf numFmtId="0" fontId="5" fillId="20" borderId="2" xfId="0" applyNumberFormat="1" applyFont="1" applyFill="1" applyBorder="1" applyAlignment="1" applyProtection="1">
      <alignment horizontal="right" vertical="top" wrapText="1"/>
    </xf>
    <xf numFmtId="165" fontId="2" fillId="21" borderId="2" xfId="0" applyNumberFormat="1" applyFont="1" applyFill="1" applyBorder="1" applyAlignment="1" applyProtection="1">
      <alignment horizontal="right" vertical="top" wrapText="1"/>
    </xf>
    <xf numFmtId="166" fontId="0" fillId="0" borderId="0" xfId="0" applyNumberFormat="1"/>
    <xf numFmtId="0" fontId="2" fillId="21" borderId="2" xfId="0" applyNumberFormat="1" applyFont="1" applyFill="1" applyBorder="1" applyAlignment="1" applyProtection="1">
      <alignment horizontal="left" vertical="top" wrapText="1"/>
    </xf>
    <xf numFmtId="0" fontId="5" fillId="20" borderId="2" xfId="0" applyNumberFormat="1" applyFont="1" applyFill="1" applyBorder="1" applyAlignment="1" applyProtection="1">
      <alignment horizontal="left" vertical="top" wrapText="1"/>
    </xf>
    <xf numFmtId="0" fontId="2" fillId="22" borderId="3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center" wrapText="1"/>
    </xf>
    <xf numFmtId="0" fontId="1" fillId="21" borderId="2" xfId="0" applyNumberFormat="1" applyFont="1" applyFill="1" applyBorder="1" applyAlignment="1" applyProtection="1">
      <alignment horizontal="center" wrapText="1"/>
    </xf>
    <xf numFmtId="10" fontId="0" fillId="0" borderId="0" xfId="2" applyNumberFormat="1" applyFont="1"/>
    <xf numFmtId="2" fontId="2" fillId="6" borderId="1" xfId="0" applyNumberFormat="1" applyFont="1" applyFill="1" applyBorder="1" applyAlignment="1" applyProtection="1">
      <alignment horizontal="right" vertical="top" wrapText="1"/>
    </xf>
    <xf numFmtId="2" fontId="2" fillId="10" borderId="1" xfId="0" applyNumberFormat="1" applyFont="1" applyFill="1" applyBorder="1" applyAlignment="1" applyProtection="1">
      <alignment horizontal="right" vertical="top" wrapText="1"/>
    </xf>
    <xf numFmtId="170" fontId="0" fillId="0" borderId="0" xfId="0" applyNumberFormat="1"/>
    <xf numFmtId="0" fontId="0" fillId="0" borderId="0" xfId="0" applyNumberFormat="1"/>
    <xf numFmtId="0" fontId="8" fillId="0" borderId="0" xfId="0" applyFont="1"/>
    <xf numFmtId="166" fontId="8" fillId="0" borderId="0" xfId="0" applyNumberFormat="1" applyFont="1"/>
    <xf numFmtId="0" fontId="7" fillId="17" borderId="1" xfId="0" applyNumberFormat="1" applyFont="1" applyFill="1" applyBorder="1" applyAlignment="1" applyProtection="1">
      <alignment horizontal="left" vertical="top" wrapText="1"/>
    </xf>
    <xf numFmtId="164" fontId="10" fillId="18" borderId="1" xfId="0" applyNumberFormat="1" applyFont="1" applyFill="1" applyBorder="1" applyAlignment="1" applyProtection="1">
      <alignment horizontal="right" vertical="top" wrapText="1"/>
    </xf>
    <xf numFmtId="0" fontId="8" fillId="19" borderId="0" xfId="0" applyNumberFormat="1" applyFont="1" applyFill="1" applyBorder="1" applyAlignment="1" applyProtection="1">
      <alignment wrapText="1"/>
      <protection locked="0"/>
    </xf>
    <xf numFmtId="165" fontId="10" fillId="21" borderId="1" xfId="0" applyNumberFormat="1" applyFont="1" applyFill="1" applyBorder="1" applyAlignment="1" applyProtection="1">
      <alignment horizontal="right" vertical="top" wrapText="1"/>
    </xf>
    <xf numFmtId="0" fontId="7" fillId="17" borderId="2" xfId="0" applyNumberFormat="1" applyFont="1" applyFill="1" applyBorder="1" applyAlignment="1" applyProtection="1">
      <alignment horizontal="left" vertical="top" wrapText="1"/>
    </xf>
    <xf numFmtId="164" fontId="10" fillId="18" borderId="2" xfId="0" applyNumberFormat="1" applyFont="1" applyFill="1" applyBorder="1" applyAlignment="1" applyProtection="1">
      <alignment horizontal="right" vertical="top" wrapText="1"/>
    </xf>
    <xf numFmtId="0" fontId="8" fillId="19" borderId="2" xfId="0" applyNumberFormat="1" applyFont="1" applyFill="1" applyBorder="1" applyAlignment="1" applyProtection="1">
      <alignment wrapText="1"/>
      <protection locked="0"/>
    </xf>
    <xf numFmtId="174" fontId="8" fillId="0" borderId="5" xfId="1" applyNumberFormat="1" applyFont="1" applyFill="1" applyBorder="1" applyAlignment="1">
      <alignment horizontal="center" vertical="center"/>
    </xf>
    <xf numFmtId="10" fontId="8" fillId="0" borderId="5" xfId="2" applyNumberFormat="1" applyFont="1" applyFill="1" applyBorder="1" applyAlignment="1">
      <alignment horizontal="center" vertical="center"/>
    </xf>
    <xf numFmtId="3" fontId="10" fillId="0" borderId="5" xfId="0" applyNumberFormat="1" applyFont="1" applyFill="1" applyBorder="1" applyAlignment="1">
      <alignment horizontal="center" vertical="center" wrapText="1"/>
    </xf>
    <xf numFmtId="166" fontId="8" fillId="0" borderId="5" xfId="1" applyNumberFormat="1" applyFont="1" applyFill="1" applyBorder="1" applyAlignment="1">
      <alignment horizontal="center" vertical="center"/>
    </xf>
    <xf numFmtId="10" fontId="8" fillId="0" borderId="5" xfId="0" applyNumberFormat="1" applyFont="1" applyFill="1" applyBorder="1" applyAlignment="1">
      <alignment horizontal="center" vertical="center"/>
    </xf>
    <xf numFmtId="166" fontId="8" fillId="0" borderId="5" xfId="2" applyNumberFormat="1" applyFont="1" applyFill="1" applyBorder="1" applyAlignment="1">
      <alignment horizontal="center" vertical="center"/>
    </xf>
    <xf numFmtId="0" fontId="9" fillId="24" borderId="6" xfId="0" applyNumberFormat="1" applyFont="1" applyFill="1" applyBorder="1" applyAlignment="1" applyProtection="1">
      <alignment horizontal="center" vertical="center" wrapText="1"/>
    </xf>
    <xf numFmtId="0" fontId="9" fillId="24" borderId="7" xfId="0" applyNumberFormat="1" applyFont="1" applyFill="1" applyBorder="1" applyAlignment="1" applyProtection="1">
      <alignment horizontal="center" vertical="center" wrapText="1"/>
    </xf>
    <xf numFmtId="0" fontId="9" fillId="24" borderId="8" xfId="0" applyNumberFormat="1" applyFont="1" applyFill="1" applyBorder="1" applyAlignment="1" applyProtection="1">
      <alignment horizontal="center" vertical="center" wrapText="1"/>
    </xf>
    <xf numFmtId="0" fontId="10" fillId="0" borderId="9" xfId="0" applyNumberFormat="1" applyFont="1" applyFill="1" applyBorder="1" applyAlignment="1" applyProtection="1">
      <alignment horizontal="center" vertical="center" wrapText="1"/>
    </xf>
    <xf numFmtId="164" fontId="10" fillId="0" borderId="2" xfId="0" applyNumberFormat="1" applyFont="1" applyFill="1" applyBorder="1" applyAlignment="1" applyProtection="1">
      <alignment horizontal="center" vertical="center" wrapText="1"/>
    </xf>
    <xf numFmtId="3" fontId="10" fillId="0" borderId="2" xfId="0" applyNumberFormat="1" applyFont="1" applyFill="1" applyBorder="1" applyAlignment="1" applyProtection="1">
      <alignment horizontal="center" vertical="center" wrapText="1"/>
    </xf>
    <xf numFmtId="165" fontId="10" fillId="0" borderId="2" xfId="0" applyNumberFormat="1" applyFont="1" applyFill="1" applyBorder="1" applyAlignment="1" applyProtection="1">
      <alignment horizontal="center" vertical="center" wrapText="1"/>
    </xf>
    <xf numFmtId="10" fontId="10" fillId="0" borderId="10" xfId="2" applyNumberFormat="1" applyFont="1" applyFill="1" applyBorder="1" applyAlignment="1" applyProtection="1">
      <alignment horizontal="center" vertical="center" wrapText="1"/>
    </xf>
    <xf numFmtId="0" fontId="10" fillId="0" borderId="11" xfId="0" applyNumberFormat="1" applyFont="1" applyFill="1" applyBorder="1" applyAlignment="1" applyProtection="1">
      <alignment horizontal="center" vertical="center" wrapText="1"/>
    </xf>
    <xf numFmtId="164" fontId="10" fillId="0" borderId="12" xfId="0" applyNumberFormat="1" applyFont="1" applyFill="1" applyBorder="1" applyAlignment="1" applyProtection="1">
      <alignment horizontal="center" vertical="center" wrapText="1"/>
    </xf>
    <xf numFmtId="3" fontId="10" fillId="0" borderId="12" xfId="0" applyNumberFormat="1" applyFont="1" applyFill="1" applyBorder="1" applyAlignment="1" applyProtection="1">
      <alignment horizontal="center" vertical="center" wrapText="1"/>
    </xf>
    <xf numFmtId="165" fontId="10" fillId="0" borderId="12" xfId="0" applyNumberFormat="1" applyFont="1" applyFill="1" applyBorder="1" applyAlignment="1" applyProtection="1">
      <alignment horizontal="center" vertical="center" wrapText="1"/>
    </xf>
    <xf numFmtId="10" fontId="8" fillId="0" borderId="13" xfId="2" applyNumberFormat="1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>
      <alignment horizontal="center" vertical="center" wrapText="1"/>
    </xf>
    <xf numFmtId="166" fontId="8" fillId="0" borderId="16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center" vertical="center" wrapText="1"/>
    </xf>
    <xf numFmtId="174" fontId="8" fillId="0" borderId="21" xfId="1" applyNumberFormat="1" applyFont="1" applyFill="1" applyBorder="1" applyAlignment="1">
      <alignment horizontal="center" vertical="center"/>
    </xf>
    <xf numFmtId="10" fontId="8" fillId="0" borderId="21" xfId="2" applyNumberFormat="1" applyFont="1" applyFill="1" applyBorder="1" applyAlignment="1">
      <alignment horizontal="center" vertical="center"/>
    </xf>
    <xf numFmtId="10" fontId="8" fillId="0" borderId="21" xfId="0" applyNumberFormat="1" applyFont="1" applyFill="1" applyBorder="1" applyAlignment="1">
      <alignment horizontal="center" vertical="center"/>
    </xf>
    <xf numFmtId="166" fontId="8" fillId="0" borderId="21" xfId="2" applyNumberFormat="1" applyFont="1" applyFill="1" applyBorder="1" applyAlignment="1">
      <alignment horizontal="center" vertical="center"/>
    </xf>
    <xf numFmtId="166" fontId="8" fillId="0" borderId="22" xfId="0" applyNumberFormat="1" applyFont="1" applyFill="1" applyBorder="1" applyAlignment="1">
      <alignment horizontal="center" vertical="center"/>
    </xf>
    <xf numFmtId="0" fontId="10" fillId="0" borderId="17" xfId="0" applyNumberFormat="1" applyFont="1" applyFill="1" applyBorder="1" applyAlignment="1">
      <alignment horizontal="center" vertical="center" wrapText="1"/>
    </xf>
    <xf numFmtId="174" fontId="8" fillId="0" borderId="18" xfId="1" applyNumberFormat="1" applyFont="1" applyFill="1" applyBorder="1" applyAlignment="1">
      <alignment horizontal="center" vertical="center"/>
    </xf>
    <xf numFmtId="10" fontId="8" fillId="0" borderId="18" xfId="2" applyNumberFormat="1" applyFont="1" applyFill="1" applyBorder="1" applyAlignment="1">
      <alignment horizontal="center" vertical="center"/>
    </xf>
    <xf numFmtId="3" fontId="10" fillId="0" borderId="18" xfId="0" applyNumberFormat="1" applyFont="1" applyFill="1" applyBorder="1" applyAlignment="1">
      <alignment horizontal="center" vertical="center" wrapText="1"/>
    </xf>
    <xf numFmtId="166" fontId="8" fillId="0" borderId="18" xfId="1" applyNumberFormat="1" applyFont="1" applyFill="1" applyBorder="1" applyAlignment="1">
      <alignment horizontal="center" vertical="center"/>
    </xf>
    <xf numFmtId="10" fontId="8" fillId="0" borderId="18" xfId="0" applyNumberFormat="1" applyFont="1" applyFill="1" applyBorder="1" applyAlignment="1">
      <alignment horizontal="center" vertical="center"/>
    </xf>
    <xf numFmtId="166" fontId="8" fillId="0" borderId="18" xfId="2" applyNumberFormat="1" applyFont="1" applyFill="1" applyBorder="1" applyAlignment="1">
      <alignment horizontal="center" vertical="center"/>
    </xf>
    <xf numFmtId="166" fontId="8" fillId="0" borderId="1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3" fontId="10" fillId="0" borderId="21" xfId="0" applyNumberFormat="1" applyFont="1" applyFill="1" applyBorder="1" applyAlignment="1">
      <alignment horizontal="center" vertical="center" wrapText="1"/>
    </xf>
    <xf numFmtId="166" fontId="8" fillId="0" borderId="21" xfId="1" applyNumberFormat="1" applyFont="1" applyFill="1" applyBorder="1" applyAlignment="1">
      <alignment horizontal="center" vertical="center"/>
    </xf>
    <xf numFmtId="0" fontId="10" fillId="0" borderId="23" xfId="0" applyNumberFormat="1" applyFont="1" applyFill="1" applyBorder="1" applyAlignment="1">
      <alignment horizontal="center" vertical="center" wrapText="1"/>
    </xf>
    <xf numFmtId="174" fontId="8" fillId="0" borderId="24" xfId="1" applyNumberFormat="1" applyFont="1" applyFill="1" applyBorder="1" applyAlignment="1">
      <alignment horizontal="center" vertical="center"/>
    </xf>
    <xf numFmtId="10" fontId="8" fillId="0" borderId="24" xfId="2" applyNumberFormat="1" applyFont="1" applyFill="1" applyBorder="1" applyAlignment="1">
      <alignment horizontal="center" vertical="center"/>
    </xf>
    <xf numFmtId="3" fontId="8" fillId="0" borderId="24" xfId="0" applyNumberFormat="1" applyFont="1" applyFill="1" applyBorder="1" applyAlignment="1">
      <alignment horizontal="center" vertical="center"/>
    </xf>
    <xf numFmtId="166" fontId="8" fillId="0" borderId="24" xfId="0" applyNumberFormat="1" applyFont="1" applyFill="1" applyBorder="1" applyAlignment="1">
      <alignment horizontal="center" vertical="center"/>
    </xf>
    <xf numFmtId="10" fontId="8" fillId="0" borderId="24" xfId="0" applyNumberFormat="1" applyFont="1" applyFill="1" applyBorder="1" applyAlignment="1">
      <alignment horizontal="center" vertical="center"/>
    </xf>
    <xf numFmtId="166" fontId="8" fillId="0" borderId="24" xfId="2" applyNumberFormat="1" applyFont="1" applyFill="1" applyBorder="1" applyAlignment="1">
      <alignment horizontal="center" vertical="center"/>
    </xf>
    <xf numFmtId="166" fontId="8" fillId="0" borderId="25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49" fontId="8" fillId="23" borderId="14" xfId="3" applyNumberFormat="1" applyFont="1" applyFill="1" applyBorder="1"/>
    <xf numFmtId="49" fontId="8" fillId="0" borderId="14" xfId="3" applyNumberFormat="1" applyFont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6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6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6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74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74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\$#,##0.00;\(\$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\$#,##0.00;\(\$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\$#,##0.00;\(\$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#,##0.00%;\(#,##0.00%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\$#,##0.00;\(\$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\$#,##0.00;\(\$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\$#,##0.00;\(\$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numFmt numFmtId="164" formatCode="\$#,##0.00;\(\$#,##0.00\)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protection locked="1" hidden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numFmt numFmtId="164" formatCode="\$#,##0.00;\(\$#,##0.00\)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numFmt numFmtId="165" formatCode="#,##0.00%;\(#,##0.00%\)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numFmt numFmtId="164" formatCode="\$#,##0.00;\(\$#,##0.00\)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numFmt numFmtId="164" formatCode="\$#,##0.00;\(\$#,##0.00\)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numFmt numFmtId="164" formatCode="\$#,##0.00;\(\$#,##0.00\)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protection locked="1" hidden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iberation Sans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Liberation Sans"/>
        <family val="2"/>
        <scheme val="none"/>
      </font>
      <numFmt numFmtId="0" formatCode="General"/>
      <fill>
        <patternFill patternType="solid">
          <fgColor indexed="64"/>
          <bgColor rgb="FF003466"/>
        </patternFill>
      </fill>
      <alignment horizontal="right" vertical="top" textRotation="0" wrapText="1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Efective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Gain graph'!$A$2</c:f>
              <c:strCache>
                <c:ptCount val="1"/>
                <c:pt idx="0">
                  <c:v>$6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graph'!$C$2</c:f>
              <c:numCache>
                <c:formatCode>0.00%</c:formatCode>
                <c:ptCount val="1"/>
                <c:pt idx="0">
                  <c:v>4.5498328644267547E-2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D-4E54-8E28-EAD9486CD333}"/>
            </c:ext>
          </c:extLst>
        </c:ser>
        <c:ser>
          <c:idx val="1"/>
          <c:order val="1"/>
          <c:tx>
            <c:strRef>
              <c:f>'Net Gain graph'!$A$3</c:f>
              <c:strCache>
                <c:ptCount val="1"/>
                <c:pt idx="0">
                  <c:v>$10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graph'!$C$3</c:f>
              <c:numCache>
                <c:formatCode>0.00%</c:formatCode>
                <c:ptCount val="1"/>
                <c:pt idx="0">
                  <c:v>7.168751228718924E-2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D-4E54-8E28-EAD9486CD333}"/>
            </c:ext>
          </c:extLst>
        </c:ser>
        <c:ser>
          <c:idx val="2"/>
          <c:order val="2"/>
          <c:tx>
            <c:strRef>
              <c:f>'Net Gain graph'!$A$4</c:f>
              <c:strCache>
                <c:ptCount val="1"/>
                <c:pt idx="0">
                  <c:v>$14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graph'!$C$4</c:f>
              <c:numCache>
                <c:formatCode>0.00%</c:formatCode>
                <c:ptCount val="1"/>
                <c:pt idx="0">
                  <c:v>7.3358143913407156E-2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D-4E54-8E28-EAD9486CD333}"/>
            </c:ext>
          </c:extLst>
        </c:ser>
        <c:ser>
          <c:idx val="3"/>
          <c:order val="3"/>
          <c:tx>
            <c:strRef>
              <c:f>'Net Gain graph'!$A$5</c:f>
              <c:strCache>
                <c:ptCount val="1"/>
                <c:pt idx="0">
                  <c:v>$18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graph'!$C$5</c:f>
              <c:numCache>
                <c:formatCode>0.00%</c:formatCode>
                <c:ptCount val="1"/>
                <c:pt idx="0">
                  <c:v>7.4424781600910372E-2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D-4E54-8E28-EAD9486CD333}"/>
            </c:ext>
          </c:extLst>
        </c:ser>
        <c:ser>
          <c:idx val="4"/>
          <c:order val="4"/>
          <c:tx>
            <c:strRef>
              <c:f>'Net Gain graph'!$A$6</c:f>
              <c:strCache>
                <c:ptCount val="1"/>
                <c:pt idx="0">
                  <c:v>$22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graph'!$C$6</c:f>
              <c:numCache>
                <c:formatCode>0.00%</c:formatCode>
                <c:ptCount val="1"/>
                <c:pt idx="0">
                  <c:v>7.7125521786707868E-2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D-4E54-8E28-EAD9486CD333}"/>
            </c:ext>
          </c:extLst>
        </c:ser>
        <c:ser>
          <c:idx val="5"/>
          <c:order val="5"/>
          <c:tx>
            <c:strRef>
              <c:f>'Net Gain graph'!$A$7</c:f>
              <c:strCache>
                <c:ptCount val="1"/>
                <c:pt idx="0">
                  <c:v>$26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graph'!$C$7</c:f>
              <c:numCache>
                <c:formatCode>0.00%</c:formatCode>
                <c:ptCount val="1"/>
                <c:pt idx="0">
                  <c:v>7.7187453613309129E-2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3D-4E54-8E28-EAD9486CD333}"/>
            </c:ext>
          </c:extLst>
        </c:ser>
        <c:ser>
          <c:idx val="6"/>
          <c:order val="6"/>
          <c:tx>
            <c:strRef>
              <c:f>'Net Gain graph'!$A$8</c:f>
              <c:strCache>
                <c:ptCount val="1"/>
                <c:pt idx="0">
                  <c:v>$30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graph'!$C$8</c:f>
              <c:numCache>
                <c:formatCode>0.00%</c:formatCode>
                <c:ptCount val="1"/>
                <c:pt idx="0">
                  <c:v>7.2125787373178818E-2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3D-4E54-8E28-EAD9486CD333}"/>
            </c:ext>
          </c:extLst>
        </c:ser>
        <c:ser>
          <c:idx val="7"/>
          <c:order val="7"/>
          <c:tx>
            <c:strRef>
              <c:f>'Net Gain graph'!$A$9</c:f>
              <c:strCache>
                <c:ptCount val="1"/>
                <c:pt idx="0">
                  <c:v>$34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graph'!$C$9</c:f>
              <c:numCache>
                <c:formatCode>0.00%</c:formatCode>
                <c:ptCount val="1"/>
                <c:pt idx="0">
                  <c:v>7.3394000310305518E-2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3D-4E54-8E28-EAD9486CD333}"/>
            </c:ext>
          </c:extLst>
        </c:ser>
        <c:ser>
          <c:idx val="8"/>
          <c:order val="8"/>
          <c:tx>
            <c:strRef>
              <c:f>'Net Gain graph'!$A$10</c:f>
              <c:strCache>
                <c:ptCount val="1"/>
                <c:pt idx="0">
                  <c:v>$38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graph'!$C$10</c:f>
              <c:numCache>
                <c:formatCode>0.00%</c:formatCode>
                <c:ptCount val="1"/>
                <c:pt idx="0">
                  <c:v>8.6188321482439129E-2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3D-4E54-8E28-EAD9486CD333}"/>
            </c:ext>
          </c:extLst>
        </c:ser>
        <c:ser>
          <c:idx val="9"/>
          <c:order val="9"/>
          <c:tx>
            <c:strRef>
              <c:f>'Net Gain graph'!$A$11</c:f>
              <c:strCache>
                <c:ptCount val="1"/>
                <c:pt idx="0">
                  <c:v>$42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graph'!$C$11</c:f>
              <c:numCache>
                <c:formatCode>0.00%</c:formatCode>
                <c:ptCount val="1"/>
                <c:pt idx="0">
                  <c:v>7.1015922220656613E-2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3D-4E54-8E28-EAD9486CD333}"/>
            </c:ext>
          </c:extLst>
        </c:ser>
        <c:ser>
          <c:idx val="10"/>
          <c:order val="10"/>
          <c:tx>
            <c:strRef>
              <c:f>'Net Gain graph'!$A$12</c:f>
              <c:strCache>
                <c:ptCount val="1"/>
                <c:pt idx="0">
                  <c:v>$50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Gain graph'!$C$1</c:f>
              <c:strCache>
                <c:ptCount val="1"/>
                <c:pt idx="0">
                  <c:v>Effective discount</c:v>
                </c:pt>
              </c:strCache>
            </c:strRef>
          </c:cat>
          <c:val>
            <c:numRef>
              <c:f>'Net Gain graph'!$C$12</c:f>
              <c:numCache>
                <c:formatCode>0.00%</c:formatCode>
                <c:ptCount val="1"/>
                <c:pt idx="0">
                  <c:v>7.3699571068496381E-2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3D-4E54-8E28-EAD9486CD3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0654880"/>
        <c:axId val="1927916656"/>
      </c:barChart>
      <c:catAx>
        <c:axId val="19206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7916656"/>
        <c:crosses val="autoZero"/>
        <c:auto val="1"/>
        <c:lblAlgn val="ctr"/>
        <c:lblOffset val="100"/>
        <c:noMultiLvlLbl val="0"/>
      </c:catAx>
      <c:valAx>
        <c:axId val="19279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06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Redemption</a:t>
            </a:r>
            <a:r>
              <a:rPr lang="en-US" baseline="0"/>
              <a:t> Rate of coupon vs % Lift of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Gain graph'!$D$1</c:f>
              <c:strCache>
                <c:ptCount val="1"/>
                <c:pt idx="0">
                  <c:v>Redemption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'Net Gain graph'!$A$2:$A$12</c:f>
              <c:strCache>
                <c:ptCount val="11"/>
                <c:pt idx="0">
                  <c:v>$6</c:v>
                </c:pt>
                <c:pt idx="1">
                  <c:v>$10</c:v>
                </c:pt>
                <c:pt idx="2">
                  <c:v>$14</c:v>
                </c:pt>
                <c:pt idx="3">
                  <c:v>$18</c:v>
                </c:pt>
                <c:pt idx="4">
                  <c:v>$22</c:v>
                </c:pt>
                <c:pt idx="5">
                  <c:v>$26</c:v>
                </c:pt>
                <c:pt idx="6">
                  <c:v>$30</c:v>
                </c:pt>
                <c:pt idx="7">
                  <c:v>$34</c:v>
                </c:pt>
                <c:pt idx="8">
                  <c:v>$38</c:v>
                </c:pt>
                <c:pt idx="9">
                  <c:v>$42</c:v>
                </c:pt>
                <c:pt idx="10">
                  <c:v>$50</c:v>
                </c:pt>
              </c:strCache>
            </c:strRef>
          </c:cat>
          <c:val>
            <c:numRef>
              <c:f>'Net Gain graph'!$D$2:$D$12</c:f>
              <c:numCache>
                <c:formatCode>0.00%</c:formatCode>
                <c:ptCount val="11"/>
                <c:pt idx="0">
                  <c:v>8.4032308170239212E-2</c:v>
                </c:pt>
                <c:pt idx="1">
                  <c:v>0.19879518072289157</c:v>
                </c:pt>
                <c:pt idx="2">
                  <c:v>0.27140013271400132</c:v>
                </c:pt>
                <c:pt idx="3">
                  <c:v>0.28450106157112526</c:v>
                </c:pt>
                <c:pt idx="4">
                  <c:v>0.27860696517412936</c:v>
                </c:pt>
                <c:pt idx="5">
                  <c:v>0.28337874659400547</c:v>
                </c:pt>
                <c:pt idx="6">
                  <c:v>0.26442307692307693</c:v>
                </c:pt>
                <c:pt idx="7">
                  <c:v>0.24427480916030533</c:v>
                </c:pt>
                <c:pt idx="8">
                  <c:v>0.23076923076923078</c:v>
                </c:pt>
                <c:pt idx="9">
                  <c:v>0.29032258064516131</c:v>
                </c:pt>
                <c:pt idx="10">
                  <c:v>0.20168067226890757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1-4724-ABAF-FE864E48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927200192"/>
        <c:axId val="1936650944"/>
      </c:barChart>
      <c:lineChart>
        <c:grouping val="standard"/>
        <c:varyColors val="0"/>
        <c:ser>
          <c:idx val="1"/>
          <c:order val="1"/>
          <c:tx>
            <c:strRef>
              <c:f>'Net Gain graph'!$E$1</c:f>
              <c:strCache>
                <c:ptCount val="1"/>
                <c:pt idx="0">
                  <c:v>% Lift (Sales lift / total sales)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'Net Gain graph'!$A$2:$A$12</c:f>
              <c:strCache>
                <c:ptCount val="11"/>
                <c:pt idx="0">
                  <c:v>$6</c:v>
                </c:pt>
                <c:pt idx="1">
                  <c:v>$10</c:v>
                </c:pt>
                <c:pt idx="2">
                  <c:v>$14</c:v>
                </c:pt>
                <c:pt idx="3">
                  <c:v>$18</c:v>
                </c:pt>
                <c:pt idx="4">
                  <c:v>$22</c:v>
                </c:pt>
                <c:pt idx="5">
                  <c:v>$26</c:v>
                </c:pt>
                <c:pt idx="6">
                  <c:v>$30</c:v>
                </c:pt>
                <c:pt idx="7">
                  <c:v>$34</c:v>
                </c:pt>
                <c:pt idx="8">
                  <c:v>$38</c:v>
                </c:pt>
                <c:pt idx="9">
                  <c:v>$42</c:v>
                </c:pt>
                <c:pt idx="10">
                  <c:v>$50</c:v>
                </c:pt>
              </c:strCache>
            </c:strRef>
          </c:cat>
          <c:val>
            <c:numRef>
              <c:f>'Net Gain graph'!$E$2:$E$12</c:f>
              <c:numCache>
                <c:formatCode>0.00%</c:formatCode>
                <c:ptCount val="11"/>
                <c:pt idx="0">
                  <c:v>0.76124362089058473</c:v>
                </c:pt>
                <c:pt idx="1">
                  <c:v>0.53719973950190314</c:v>
                </c:pt>
                <c:pt idx="2">
                  <c:v>0.43275301153431223</c:v>
                </c:pt>
                <c:pt idx="3">
                  <c:v>0.38024626823875801</c:v>
                </c:pt>
                <c:pt idx="4">
                  <c:v>0.29728475725073195</c:v>
                </c:pt>
                <c:pt idx="5">
                  <c:v>0.26962224229450998</c:v>
                </c:pt>
                <c:pt idx="6">
                  <c:v>0.36637819350158052</c:v>
                </c:pt>
                <c:pt idx="7">
                  <c:v>0.31426678606008984</c:v>
                </c:pt>
                <c:pt idx="8">
                  <c:v>0.15458121843160127</c:v>
                </c:pt>
                <c:pt idx="9">
                  <c:v>0.37679963597755195</c:v>
                </c:pt>
                <c:pt idx="10">
                  <c:v>0.25492099358719345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724-ABAF-FE864E48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00192"/>
        <c:axId val="1936650944"/>
      </c:lineChart>
      <c:catAx>
        <c:axId val="19272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50944"/>
        <c:crosses val="autoZero"/>
        <c:auto val="1"/>
        <c:lblAlgn val="ctr"/>
        <c:lblOffset val="100"/>
        <c:noMultiLvlLbl val="0"/>
      </c:catAx>
      <c:valAx>
        <c:axId val="19366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00192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_xlchart.v5.5</cx:f>
      </cx:numDim>
    </cx:data>
  </cx:chartData>
  <cx:chart>
    <cx:title pos="t" align="ctr" overlay="0">
      <cx:tx>
        <cx:txData>
          <cx:v>Net Gain per Coupon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Net Gain per Coupon</a:t>
          </a:r>
        </a:p>
      </cx:txPr>
    </cx:title>
    <cx:plotArea>
      <cx:plotAreaRegion>
        <cx:series layoutId="waterfall" uniqueId="{97913B73-7B69-407B-8E55-19E34403194C}">
          <cx:tx>
            <cx:txData>
              <cx:f>_xlchart.v5.4</cx:f>
              <cx:v>Net Gain     (Lift Gross Profit - Total coupon cost)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fmtOvrs>
    <cx:fmtOvr idx="2"/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14</xdr:row>
      <xdr:rowOff>14286</xdr:rowOff>
    </xdr:from>
    <xdr:to>
      <xdr:col>10</xdr:col>
      <xdr:colOff>9525</xdr:colOff>
      <xdr:row>38</xdr:row>
      <xdr:rowOff>133349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40B0E3-225C-47A0-90D3-D9956D6F3D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3" y="3205161"/>
              <a:ext cx="8201027" cy="4691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147636</xdr:colOff>
      <xdr:row>0</xdr:row>
      <xdr:rowOff>357186</xdr:rowOff>
    </xdr:from>
    <xdr:to>
      <xdr:col>24</xdr:col>
      <xdr:colOff>247650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6EFF1-B09A-4D7F-8C75-B09D76DC1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25</xdr:row>
      <xdr:rowOff>147636</xdr:rowOff>
    </xdr:from>
    <xdr:to>
      <xdr:col>23</xdr:col>
      <xdr:colOff>333374</xdr:colOff>
      <xdr:row>50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75961F-0F10-47E9-AFE5-95957C608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AFFAAE-348A-4300-A252-61B9071D045D}" name="Table2" displayName="Table2" ref="A2:I13" totalsRowShown="0" headerRowDxfId="39" dataDxfId="38" tableBorderDxfId="37">
  <autoFilter ref="A2:I13" xr:uid="{197D9E5B-2025-4C6A-A656-5D5D61F3FEDF}"/>
  <sortState ref="A3:I13">
    <sortCondition ref="A2:A13"/>
  </sortState>
  <tableColumns count="9">
    <tableColumn id="1" xr3:uid="{9AA13E88-F0C2-462B-A9D7-1F7AB4531C2F}" name="Coupon" dataDxfId="36"/>
    <tableColumn id="2" xr3:uid="{7A11EA16-3A08-4177-827D-11ED209C342C}" name="Sales" dataDxfId="35"/>
    <tableColumn id="3" xr3:uid="{8216D636-214C-49C0-A36E-84C93A4C8F3F}" name="Redemptions" dataDxfId="34"/>
    <tableColumn id="4" xr3:uid="{C0CED64C-E4A8-4BAF-A47E-62C2C4A26AE0}" name="Avg. Transaction" dataDxfId="33"/>
    <tableColumn id="5" xr3:uid="{B09A21E2-C456-4D3C-94B4-61E95C5B2ECB}" name="$ Over Min" dataDxfId="32"/>
    <tableColumn id="6" xr3:uid="{AF3D35D2-09E3-4C1A-A304-2290F43B2B5D}" name="% Over Min" dataDxfId="31"/>
    <tableColumn id="7" xr3:uid="{0BC56AB6-93BC-4608-B0F3-BB2EC74878C0}" name="Coupon Cost" dataDxfId="30"/>
    <tableColumn id="8" xr3:uid="{D138791F-9A86-4B20-8398-D778F9F7B45F}" name="Prior Average" dataDxfId="28"/>
    <tableColumn id="9" xr3:uid="{218CF423-E566-4B22-B4DB-B4276C132C92}" name="$ Over Prior Avg" dataDxfId="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D6379F-8D88-4343-B07E-33AEE88B0642}" name="Table25" displayName="Table25" ref="A2:J13" totalsRowShown="0" headerRowDxfId="26" dataDxfId="25" tableBorderDxfId="29">
  <autoFilter ref="A2:J13" xr:uid="{72E7B5D7-FFCF-4C61-9DBB-80BE7448A89D}"/>
  <sortState ref="A3:I13">
    <sortCondition ref="A2:A13"/>
  </sortState>
  <tableColumns count="10">
    <tableColumn id="1" xr3:uid="{2DF304F1-A1D1-4E82-9375-E1A345B482A9}" name="Coupon" dataDxfId="24"/>
    <tableColumn id="2" xr3:uid="{6700304A-4884-4FAD-840D-B6B524E7FF83}" name="Sales" dataDxfId="23"/>
    <tableColumn id="3" xr3:uid="{9A0969CF-713F-4B11-A222-ED55AAB61175}" name="Redemptions" dataDxfId="22"/>
    <tableColumn id="4" xr3:uid="{A497DD2A-4399-4C24-B0CE-EE8782C03829}" name="Avg. Transaction" dataDxfId="21"/>
    <tableColumn id="5" xr3:uid="{1700D7A9-19F1-4DD9-BF81-0EF988C13EBF}" name="$ Over Min" dataDxfId="20"/>
    <tableColumn id="6" xr3:uid="{4786BAB0-125D-478B-934C-8C610DE11349}" name="% Over Min" dataDxfId="19"/>
    <tableColumn id="7" xr3:uid="{5F5A7C3A-D9FE-402A-A1E8-8B20664B6DB4}" name="Coupon Cost" dataDxfId="18"/>
    <tableColumn id="8" xr3:uid="{3FFFEC25-333D-422C-B36D-35330691BEEC}" name="Prior Average" dataDxfId="17"/>
    <tableColumn id="9" xr3:uid="{9D85C29F-9ED9-4D2D-8AB1-5363B983F97D}" name="$ Over Prior Avg" dataDxfId="16"/>
    <tableColumn id="10" xr3:uid="{300EE423-F2E1-42F1-AF58-1CA9684786DA}" name="Effective discount" dataDxfId="15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FC3366-6A82-429C-8BEA-B2AA5FE32178}" name="Table1" displayName="Table1" ref="A21:J33" totalsRowShown="0" headerRowDxfId="0" dataDxfId="14" headerRowBorderDxfId="1" tableBorderDxfId="13" totalsRowBorderDxfId="12">
  <autoFilter ref="A21:J33" xr:uid="{AF394E2C-F788-4828-99EF-725915959267}"/>
  <tableColumns count="10">
    <tableColumn id="1" xr3:uid="{5124E2CF-DA0E-4916-B29B-C8585D78958E}" name="Coupon" dataDxfId="11"/>
    <tableColumn id="2" xr3:uid="{89805DE2-CC70-4959-9D5B-A75199C0FE5C}" name="Coupons sent" dataDxfId="10" dataCellStyle="Comma"/>
    <tableColumn id="3" xr3:uid="{D4C51779-D0AE-40B0-8472-A5A88F0FEDC8}" name="Opens" dataDxfId="9" dataCellStyle="Comma"/>
    <tableColumn id="4" xr3:uid="{07864FB4-3C4D-449E-B27E-51400FD6AEC3}" name="Email Open Rate" dataDxfId="8" dataCellStyle="Percent">
      <calculatedColumnFormula>C22/B22</calculatedColumnFormula>
    </tableColumn>
    <tableColumn id="5" xr3:uid="{3ECCD0E8-45C6-4B1E-AF02-1A488ABF39E4}" name="Redemptions" dataDxfId="7"/>
    <tableColumn id="6" xr3:uid="{1BEFFEF1-7694-4670-B9EE-B591002F140C}" name="Redemption rate" dataDxfId="6" dataCellStyle="Percent">
      <calculatedColumnFormula>E22/B22</calculatedColumnFormula>
    </tableColumn>
    <tableColumn id="7" xr3:uid="{429A5DCC-6146-4700-81AE-8AB3241A3C2C}" name="Sales Lift (redemptions * avg $ over prior avg)" dataDxfId="5" dataCellStyle="Comma">
      <calculatedColumnFormula>E22*TJ_4052_BasketLift!I3</calculatedColumnFormula>
    </tableColumn>
    <tableColumn id="8" xr3:uid="{4EF2B539-5046-4500-9FEC-C4B767C85FC1}" name="% Lift (Sales lift / total sales)" dataDxfId="4">
      <calculatedColumnFormula>G22/TJ_4052_BasketLift!B3</calculatedColumnFormula>
    </tableColumn>
    <tableColumn id="9" xr3:uid="{DC8CB487-5752-4671-B0DF-68A8385786A8}" name="Lift Gross Profit (Sales lift * 35%)" dataDxfId="3" dataCellStyle="Percent">
      <calculatedColumnFormula>G22*0.35</calculatedColumnFormula>
    </tableColumn>
    <tableColumn id="10" xr3:uid="{1704E7E7-EEBC-4A8C-AF4A-42E5C8528721}" name="Net Gain     (Lift Gross Profit - Total coupon cost)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B050"/>
      </a:accent1>
      <a:accent2>
        <a:srgbClr val="FF00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42"/>
  <sheetViews>
    <sheetView topLeftCell="A22" workbookViewId="0">
      <selection activeCell="H21" sqref="H21"/>
    </sheetView>
  </sheetViews>
  <sheetFormatPr defaultRowHeight="15"/>
  <cols>
    <col min="1" max="1" width="20" customWidth="1"/>
    <col min="2" max="2" width="13.28515625" customWidth="1"/>
    <col min="3" max="3" width="13.85546875" customWidth="1"/>
    <col min="4" max="4" width="16.7109375" customWidth="1"/>
    <col min="5" max="6" width="13.28515625" customWidth="1"/>
    <col min="7" max="7" width="13.42578125" customWidth="1"/>
    <col min="8" max="8" width="14.28515625" customWidth="1"/>
    <col min="9" max="9" width="16.28515625" customWidth="1"/>
  </cols>
  <sheetData>
    <row r="1" spans="1:14" ht="24.95" customHeight="1">
      <c r="A1" s="46" t="s">
        <v>34</v>
      </c>
      <c r="B1" s="46"/>
      <c r="C1" s="46"/>
      <c r="D1" s="46"/>
      <c r="E1" s="46"/>
      <c r="F1" s="46"/>
      <c r="G1" s="46"/>
      <c r="H1" s="46"/>
      <c r="I1" s="46"/>
    </row>
    <row r="2" spans="1:14" ht="12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4" ht="12" customHeight="1">
      <c r="A3" s="3" t="s">
        <v>10</v>
      </c>
      <c r="B3" s="4">
        <v>68097.279999999999</v>
      </c>
      <c r="C3" s="5">
        <v>541</v>
      </c>
      <c r="D3" s="4">
        <v>125.873</v>
      </c>
      <c r="E3" s="4">
        <v>65.873000000000005</v>
      </c>
      <c r="F3" s="6">
        <v>0.52329999999999999</v>
      </c>
      <c r="G3" s="4">
        <v>3246</v>
      </c>
      <c r="H3" s="4">
        <v>30.050245</v>
      </c>
      <c r="I3" s="49">
        <v>95.82</v>
      </c>
      <c r="M3" s="51" t="str">
        <f>LEFT(Table2[[#This Row],[$ Over Prior Avg]],5)</f>
        <v>95.82</v>
      </c>
      <c r="N3" s="52">
        <v>95.82</v>
      </c>
    </row>
    <row r="4" spans="1:14" ht="12" customHeight="1">
      <c r="A4" s="3" t="s">
        <v>20</v>
      </c>
      <c r="B4" s="4">
        <v>55294.07</v>
      </c>
      <c r="C4" s="5">
        <v>429</v>
      </c>
      <c r="D4" s="4">
        <v>128.89060000000001</v>
      </c>
      <c r="E4" s="4">
        <v>28.890599999999999</v>
      </c>
      <c r="F4" s="6">
        <v>0.22409999999999999</v>
      </c>
      <c r="G4" s="4">
        <v>4270</v>
      </c>
      <c r="H4" s="4">
        <v>59.646248999999997</v>
      </c>
      <c r="I4" s="49">
        <v>69.239999999999995</v>
      </c>
      <c r="M4" s="51" t="str">
        <f>LEFT(Table2[[#This Row],[$ Over Prior Avg]],5)</f>
        <v>69.24</v>
      </c>
      <c r="N4" s="52">
        <v>69.239999999999995</v>
      </c>
    </row>
    <row r="5" spans="1:14" ht="12" customHeight="1">
      <c r="A5" s="7" t="s">
        <v>15</v>
      </c>
      <c r="B5" s="8">
        <v>72329.41</v>
      </c>
      <c r="C5" s="9">
        <v>409</v>
      </c>
      <c r="D5" s="8">
        <v>176.84450000000001</v>
      </c>
      <c r="E5" s="8">
        <v>36.844499999999996</v>
      </c>
      <c r="F5" s="10">
        <v>0.20830000000000001</v>
      </c>
      <c r="G5" s="8">
        <v>5726</v>
      </c>
      <c r="H5" s="8">
        <v>100.307654</v>
      </c>
      <c r="I5" s="50">
        <v>76.53</v>
      </c>
      <c r="M5" s="51" t="str">
        <f>LEFT(Table2[[#This Row],[$ Over Prior Avg]],5)</f>
        <v>76.53</v>
      </c>
      <c r="N5" s="52">
        <v>76.53</v>
      </c>
    </row>
    <row r="6" spans="1:14" ht="12" customHeight="1">
      <c r="A6" s="7" t="s">
        <v>17</v>
      </c>
      <c r="B6" s="8">
        <v>59993.120000000003</v>
      </c>
      <c r="C6" s="9">
        <v>268</v>
      </c>
      <c r="D6" s="8">
        <v>223.85489999999999</v>
      </c>
      <c r="E6" s="8">
        <v>43.854900000000001</v>
      </c>
      <c r="F6" s="10">
        <v>0.19589999999999999</v>
      </c>
      <c r="G6" s="8">
        <v>4824</v>
      </c>
      <c r="H6" s="8">
        <v>138.73071400000001</v>
      </c>
      <c r="I6" s="50">
        <v>85.12</v>
      </c>
      <c r="M6" s="51" t="str">
        <f>LEFT(Table2[[#This Row],[$ Over Prior Avg]],5)</f>
        <v>85.12</v>
      </c>
      <c r="N6" s="52">
        <v>85.12</v>
      </c>
    </row>
    <row r="7" spans="1:14" ht="12" customHeight="1">
      <c r="A7" s="7" t="s">
        <v>11</v>
      </c>
      <c r="B7" s="8">
        <v>44225.88</v>
      </c>
      <c r="C7" s="9">
        <v>168</v>
      </c>
      <c r="D7" s="8">
        <v>263.24930000000001</v>
      </c>
      <c r="E7" s="8">
        <v>43.249299999999998</v>
      </c>
      <c r="F7" s="10">
        <v>0.1643</v>
      </c>
      <c r="G7" s="8">
        <v>3696</v>
      </c>
      <c r="H7" s="8">
        <v>184.98019300000001</v>
      </c>
      <c r="I7" s="50">
        <v>78.260000000000005</v>
      </c>
      <c r="M7" s="51" t="str">
        <f>LEFT(Table2[[#This Row],[$ Over Prior Avg]],5)</f>
        <v>78.26</v>
      </c>
      <c r="N7" s="52">
        <v>78.260000000000005</v>
      </c>
    </row>
    <row r="8" spans="1:14" ht="12" customHeight="1">
      <c r="A8" s="3" t="s">
        <v>12</v>
      </c>
      <c r="B8" s="4">
        <v>32327.599999999999</v>
      </c>
      <c r="C8" s="5">
        <v>104</v>
      </c>
      <c r="D8" s="4">
        <v>310.84230000000002</v>
      </c>
      <c r="E8" s="4">
        <v>50.842300000000002</v>
      </c>
      <c r="F8" s="6">
        <v>0.1636</v>
      </c>
      <c r="G8" s="4">
        <v>2704</v>
      </c>
      <c r="H8" s="4">
        <v>227.02656099999999</v>
      </c>
      <c r="I8" s="49">
        <v>83.81</v>
      </c>
      <c r="M8" s="51" t="str">
        <f>LEFT(Table2[[#This Row],[$ Over Prior Avg]],5)</f>
        <v>83.81</v>
      </c>
      <c r="N8" s="52">
        <v>83.81</v>
      </c>
    </row>
    <row r="9" spans="1:14" ht="12" customHeight="1">
      <c r="A9" s="7" t="s">
        <v>13</v>
      </c>
      <c r="B9" s="8">
        <v>21226.7</v>
      </c>
      <c r="C9" s="9">
        <v>55</v>
      </c>
      <c r="D9" s="8">
        <v>385.94</v>
      </c>
      <c r="E9" s="8">
        <v>85.94</v>
      </c>
      <c r="F9" s="10">
        <v>0.22270000000000001</v>
      </c>
      <c r="G9" s="8">
        <v>1650</v>
      </c>
      <c r="H9" s="8">
        <v>244.539007</v>
      </c>
      <c r="I9" s="50">
        <v>141.4</v>
      </c>
      <c r="M9" s="51" t="str">
        <f>LEFT(Table2[[#This Row],[$ Over Prior Avg]],5)</f>
        <v>141.4</v>
      </c>
      <c r="N9" s="52">
        <v>141.4</v>
      </c>
    </row>
    <row r="10" spans="1:14" ht="12" customHeight="1">
      <c r="A10" s="3" t="s">
        <v>14</v>
      </c>
      <c r="B10" s="4">
        <v>13736.1</v>
      </c>
      <c r="C10" s="5">
        <v>32</v>
      </c>
      <c r="D10" s="4">
        <v>429.25310000000002</v>
      </c>
      <c r="E10" s="4">
        <v>89.253100000000003</v>
      </c>
      <c r="F10" s="6">
        <v>0.2079</v>
      </c>
      <c r="G10" s="4">
        <v>1088</v>
      </c>
      <c r="H10" s="4">
        <v>294.31686300000001</v>
      </c>
      <c r="I10" s="49">
        <v>134.9</v>
      </c>
      <c r="M10" s="51" t="str">
        <f>LEFT(Table2[[#This Row],[$ Over Prior Avg]],5)</f>
        <v>134.9</v>
      </c>
      <c r="N10" s="52">
        <v>134.9</v>
      </c>
    </row>
    <row r="11" spans="1:14" ht="12" customHeight="1">
      <c r="A11" s="3" t="s">
        <v>16</v>
      </c>
      <c r="B11" s="4">
        <v>7252.11</v>
      </c>
      <c r="C11" s="5">
        <v>18</v>
      </c>
      <c r="D11" s="4">
        <v>402.89499999999998</v>
      </c>
      <c r="E11" s="4">
        <v>22.895</v>
      </c>
      <c r="F11" s="6">
        <v>5.6800000000000003E-2</v>
      </c>
      <c r="G11" s="4">
        <v>684</v>
      </c>
      <c r="H11" s="4">
        <v>340.60923200000002</v>
      </c>
      <c r="I11" s="49">
        <v>62.28</v>
      </c>
      <c r="M11" s="51" t="str">
        <f>LEFT(Table2[[#This Row],[$ Over Prior Avg]],5)</f>
        <v>62.28</v>
      </c>
      <c r="N11" s="52">
        <v>62.28</v>
      </c>
    </row>
    <row r="12" spans="1:14" ht="12" customHeight="1">
      <c r="A12" s="7" t="s">
        <v>19</v>
      </c>
      <c r="B12" s="8">
        <v>9889.5</v>
      </c>
      <c r="C12" s="9">
        <v>18</v>
      </c>
      <c r="D12" s="8">
        <v>549.41669999999999</v>
      </c>
      <c r="E12" s="8">
        <v>129.41669999999999</v>
      </c>
      <c r="F12" s="10">
        <v>0.2356</v>
      </c>
      <c r="G12" s="8">
        <v>756</v>
      </c>
      <c r="H12" s="8">
        <v>342.397536</v>
      </c>
      <c r="I12" s="50">
        <v>207.02</v>
      </c>
      <c r="M12" s="51" t="str">
        <f>LEFT(Table2[[#This Row],[$ Over Prior Avg]],6)</f>
        <v>207.02</v>
      </c>
      <c r="N12" s="52">
        <v>207.02</v>
      </c>
    </row>
    <row r="13" spans="1:14" ht="12" customHeight="1">
      <c r="A13" s="3" t="s">
        <v>18</v>
      </c>
      <c r="B13" s="4">
        <v>15082.32</v>
      </c>
      <c r="C13" s="5">
        <v>24</v>
      </c>
      <c r="D13" s="4">
        <v>628.42999999999995</v>
      </c>
      <c r="E13" s="4">
        <v>128.43</v>
      </c>
      <c r="F13" s="6">
        <v>0.2044</v>
      </c>
      <c r="G13" s="4">
        <v>1200</v>
      </c>
      <c r="H13" s="4">
        <v>468.15870200000001</v>
      </c>
      <c r="I13" s="49">
        <v>160.19999999999999</v>
      </c>
      <c r="M13" s="51" t="str">
        <f>LEFT(Table2[[#This Row],[$ Over Prior Avg]],5)</f>
        <v>160.2</v>
      </c>
      <c r="N13" s="52">
        <v>160.19999999999999</v>
      </c>
    </row>
    <row r="14" spans="1:14" ht="12" customHeight="1">
      <c r="A14" s="24" t="s">
        <v>21</v>
      </c>
      <c r="B14" s="25">
        <v>399454.09</v>
      </c>
      <c r="C14" s="26">
        <v>2066</v>
      </c>
      <c r="D14" s="25">
        <v>329.5899454545455</v>
      </c>
      <c r="E14" s="25">
        <v>65.953581818181817</v>
      </c>
      <c r="F14" s="27">
        <v>0.20010799093772</v>
      </c>
      <c r="G14" s="25">
        <v>29844</v>
      </c>
      <c r="H14" s="25">
        <v>220.97845054545451</v>
      </c>
      <c r="I14" s="25">
        <v>108.61149490909089</v>
      </c>
    </row>
    <row r="15" spans="1:14" ht="12" customHeight="1">
      <c r="A15" s="11" t="s">
        <v>22</v>
      </c>
      <c r="B15" s="12">
        <v>224391.4</v>
      </c>
      <c r="C15" s="13"/>
      <c r="D15" s="13"/>
      <c r="E15" s="13"/>
    </row>
    <row r="16" spans="1:14" ht="12" customHeight="1">
      <c r="A16" s="11" t="s">
        <v>26</v>
      </c>
      <c r="B16" s="14">
        <v>0.6</v>
      </c>
      <c r="C16" s="13"/>
      <c r="D16" s="13"/>
      <c r="E16" s="13"/>
    </row>
    <row r="17" spans="1:9" ht="12" customHeight="1">
      <c r="A17" s="11" t="s">
        <v>28</v>
      </c>
      <c r="B17" s="12">
        <v>78536.990000000005</v>
      </c>
      <c r="C17" s="13"/>
      <c r="D17" s="13"/>
      <c r="E17" s="13"/>
    </row>
    <row r="18" spans="1:9" ht="12" customHeight="1">
      <c r="A18" s="11" t="s">
        <v>29</v>
      </c>
      <c r="B18" s="12">
        <v>48692.99</v>
      </c>
      <c r="C18" s="13"/>
      <c r="D18" s="13"/>
      <c r="E18" s="13"/>
      <c r="F18" s="13"/>
      <c r="G18" s="13"/>
      <c r="H18" s="13"/>
      <c r="I18" s="13"/>
    </row>
    <row r="24" spans="1:9" ht="20.25">
      <c r="A24" s="47" t="s">
        <v>35</v>
      </c>
      <c r="B24" s="47"/>
      <c r="C24" s="47"/>
      <c r="D24" s="47"/>
      <c r="E24" s="47"/>
      <c r="F24" s="47"/>
      <c r="G24" s="47"/>
      <c r="H24" s="47"/>
      <c r="I24" s="47"/>
    </row>
    <row r="25" spans="1:9">
      <c r="A25" s="43" t="s">
        <v>0</v>
      </c>
      <c r="B25" s="43"/>
      <c r="C25" s="43"/>
      <c r="D25" s="43"/>
      <c r="E25" s="43"/>
      <c r="F25" s="43"/>
      <c r="G25" s="43"/>
      <c r="H25" s="43"/>
      <c r="I25" s="43"/>
    </row>
    <row r="26" spans="1:9">
      <c r="A26" s="31" t="s">
        <v>1</v>
      </c>
      <c r="B26" s="32" t="s">
        <v>2</v>
      </c>
      <c r="C26" s="32" t="s">
        <v>3</v>
      </c>
      <c r="D26" s="32" t="s">
        <v>4</v>
      </c>
      <c r="E26" s="32" t="s">
        <v>5</v>
      </c>
      <c r="F26" s="32" t="s">
        <v>6</v>
      </c>
      <c r="G26" s="32" t="s">
        <v>7</v>
      </c>
      <c r="H26" s="32" t="s">
        <v>8</v>
      </c>
      <c r="I26" s="32" t="s">
        <v>9</v>
      </c>
    </row>
    <row r="27" spans="1:9" ht="24">
      <c r="A27" s="16" t="s">
        <v>10</v>
      </c>
      <c r="B27" s="17">
        <v>68097.279999999999</v>
      </c>
      <c r="C27" s="18">
        <v>541</v>
      </c>
      <c r="D27" s="17">
        <v>125.873</v>
      </c>
      <c r="E27" s="17">
        <v>65.873000000000005</v>
      </c>
      <c r="F27" s="19">
        <v>0.52329999999999999</v>
      </c>
      <c r="G27" s="17">
        <v>3246</v>
      </c>
      <c r="H27" s="17">
        <v>30.050245</v>
      </c>
      <c r="I27" s="17">
        <v>95.822755000000001</v>
      </c>
    </row>
    <row r="28" spans="1:9" ht="24">
      <c r="A28" s="20" t="s">
        <v>11</v>
      </c>
      <c r="B28" s="21">
        <v>44225.88</v>
      </c>
      <c r="C28" s="22">
        <v>168</v>
      </c>
      <c r="D28" s="21">
        <v>263.24930000000001</v>
      </c>
      <c r="E28" s="21">
        <v>43.249299999999998</v>
      </c>
      <c r="F28" s="23">
        <v>0.1643</v>
      </c>
      <c r="G28" s="21">
        <v>3696</v>
      </c>
      <c r="H28" s="21">
        <v>184.98019300000001</v>
      </c>
      <c r="I28" s="21">
        <v>78.269107000000005</v>
      </c>
    </row>
    <row r="29" spans="1:9" ht="24">
      <c r="A29" s="16" t="s">
        <v>12</v>
      </c>
      <c r="B29" s="17">
        <v>32327.599999999999</v>
      </c>
      <c r="C29" s="18">
        <v>104</v>
      </c>
      <c r="D29" s="17">
        <v>310.84230000000002</v>
      </c>
      <c r="E29" s="17">
        <v>50.842300000000002</v>
      </c>
      <c r="F29" s="19">
        <v>0.1636</v>
      </c>
      <c r="G29" s="17">
        <v>2704</v>
      </c>
      <c r="H29" s="17">
        <v>227.02656099999999</v>
      </c>
      <c r="I29" s="17">
        <v>83.815738999999994</v>
      </c>
    </row>
    <row r="30" spans="1:9" ht="24">
      <c r="A30" s="20" t="s">
        <v>13</v>
      </c>
      <c r="B30" s="21">
        <v>21226.7</v>
      </c>
      <c r="C30" s="22">
        <v>55</v>
      </c>
      <c r="D30" s="21">
        <v>385.94</v>
      </c>
      <c r="E30" s="21">
        <v>85.94</v>
      </c>
      <c r="F30" s="23">
        <v>0.22270000000000001</v>
      </c>
      <c r="G30" s="21">
        <v>1650</v>
      </c>
      <c r="H30" s="21">
        <v>244.539007</v>
      </c>
      <c r="I30" s="21">
        <v>141.400993</v>
      </c>
    </row>
    <row r="31" spans="1:9" ht="24">
      <c r="A31" s="16" t="s">
        <v>14</v>
      </c>
      <c r="B31" s="17">
        <v>13736.1</v>
      </c>
      <c r="C31" s="18">
        <v>32</v>
      </c>
      <c r="D31" s="17">
        <v>429.25310000000002</v>
      </c>
      <c r="E31" s="17">
        <v>89.253100000000003</v>
      </c>
      <c r="F31" s="19">
        <v>0.2079</v>
      </c>
      <c r="G31" s="17">
        <v>1088</v>
      </c>
      <c r="H31" s="17">
        <v>294.31686300000001</v>
      </c>
      <c r="I31" s="17">
        <v>134.93623700000001</v>
      </c>
    </row>
    <row r="32" spans="1:9" ht="24">
      <c r="A32" s="20" t="s">
        <v>15</v>
      </c>
      <c r="B32" s="21">
        <v>72329.41</v>
      </c>
      <c r="C32" s="22">
        <v>409</v>
      </c>
      <c r="D32" s="21">
        <v>176.84450000000001</v>
      </c>
      <c r="E32" s="21">
        <v>36.844499999999996</v>
      </c>
      <c r="F32" s="23">
        <v>0.20830000000000001</v>
      </c>
      <c r="G32" s="21">
        <v>5726</v>
      </c>
      <c r="H32" s="21">
        <v>100.307654</v>
      </c>
      <c r="I32" s="21">
        <v>76.536845999999997</v>
      </c>
    </row>
    <row r="33" spans="1:9" ht="24">
      <c r="A33" s="16" t="s">
        <v>16</v>
      </c>
      <c r="B33" s="17">
        <v>7252.11</v>
      </c>
      <c r="C33" s="18">
        <v>18</v>
      </c>
      <c r="D33" s="17">
        <v>402.89499999999998</v>
      </c>
      <c r="E33" s="17">
        <v>22.895</v>
      </c>
      <c r="F33" s="19">
        <v>5.6800000000000003E-2</v>
      </c>
      <c r="G33" s="17">
        <v>684</v>
      </c>
      <c r="H33" s="17">
        <v>340.60923200000002</v>
      </c>
      <c r="I33" s="17">
        <v>62.285767999999997</v>
      </c>
    </row>
    <row r="34" spans="1:9" ht="24">
      <c r="A34" s="20" t="s">
        <v>17</v>
      </c>
      <c r="B34" s="21">
        <v>59993.120000000003</v>
      </c>
      <c r="C34" s="22">
        <v>268</v>
      </c>
      <c r="D34" s="21">
        <v>223.85489999999999</v>
      </c>
      <c r="E34" s="21">
        <v>43.854900000000001</v>
      </c>
      <c r="F34" s="23">
        <v>0.19589999999999999</v>
      </c>
      <c r="G34" s="21">
        <v>4824</v>
      </c>
      <c r="H34" s="21">
        <v>138.73071400000001</v>
      </c>
      <c r="I34" s="21">
        <v>85.124185999999995</v>
      </c>
    </row>
    <row r="35" spans="1:9" ht="24">
      <c r="A35" s="16" t="s">
        <v>18</v>
      </c>
      <c r="B35" s="17">
        <v>15082.32</v>
      </c>
      <c r="C35" s="18">
        <v>24</v>
      </c>
      <c r="D35" s="17">
        <v>628.42999999999995</v>
      </c>
      <c r="E35" s="17">
        <v>128.43</v>
      </c>
      <c r="F35" s="19">
        <v>0.2044</v>
      </c>
      <c r="G35" s="17">
        <v>1200</v>
      </c>
      <c r="H35" s="17">
        <v>468.15870200000001</v>
      </c>
      <c r="I35" s="17">
        <v>160.271298</v>
      </c>
    </row>
    <row r="36" spans="1:9" ht="24">
      <c r="A36" s="20" t="s">
        <v>19</v>
      </c>
      <c r="B36" s="21">
        <v>9889.5</v>
      </c>
      <c r="C36" s="22">
        <v>18</v>
      </c>
      <c r="D36" s="21">
        <v>549.41669999999999</v>
      </c>
      <c r="E36" s="21">
        <v>129.41669999999999</v>
      </c>
      <c r="F36" s="23">
        <v>0.2356</v>
      </c>
      <c r="G36" s="21">
        <v>756</v>
      </c>
      <c r="H36" s="21">
        <v>342.397536</v>
      </c>
      <c r="I36" s="21">
        <v>207.01916399999999</v>
      </c>
    </row>
    <row r="37" spans="1:9" ht="24.75" thickBot="1">
      <c r="A37" s="16" t="s">
        <v>20</v>
      </c>
      <c r="B37" s="17">
        <v>55294.07</v>
      </c>
      <c r="C37" s="18">
        <v>429</v>
      </c>
      <c r="D37" s="17">
        <v>128.89060000000001</v>
      </c>
      <c r="E37" s="17">
        <v>28.890599999999999</v>
      </c>
      <c r="F37" s="19">
        <v>0.22409999999999999</v>
      </c>
      <c r="G37" s="17">
        <v>4270</v>
      </c>
      <c r="H37" s="17">
        <v>59.646248999999997</v>
      </c>
      <c r="I37" s="17">
        <v>69.244350999999995</v>
      </c>
    </row>
    <row r="38" spans="1:9">
      <c r="A38" s="33" t="s">
        <v>21</v>
      </c>
      <c r="B38" s="34">
        <v>399454.09</v>
      </c>
      <c r="C38" s="35">
        <v>2066</v>
      </c>
      <c r="D38" s="34">
        <v>329.5899454545455</v>
      </c>
      <c r="E38" s="34">
        <v>65.953581818181817</v>
      </c>
      <c r="F38" s="36">
        <v>0.20010799093772</v>
      </c>
      <c r="G38" s="34">
        <v>29844</v>
      </c>
      <c r="H38" s="34">
        <v>220.97845054545451</v>
      </c>
      <c r="I38" s="34">
        <v>108.61149490909089</v>
      </c>
    </row>
    <row r="39" spans="1:9" ht="24.75" thickBot="1">
      <c r="A39" s="37" t="s">
        <v>22</v>
      </c>
      <c r="B39" s="38">
        <v>224391.4</v>
      </c>
      <c r="C39" s="39"/>
      <c r="D39" s="44" t="s">
        <v>23</v>
      </c>
      <c r="E39" s="44"/>
      <c r="F39" s="40" t="s">
        <v>24</v>
      </c>
      <c r="G39" s="40" t="s">
        <v>25</v>
      </c>
      <c r="H39" s="39"/>
      <c r="I39" s="39"/>
    </row>
    <row r="40" spans="1:9">
      <c r="A40" s="37" t="s">
        <v>26</v>
      </c>
      <c r="B40" s="41">
        <v>0.6</v>
      </c>
      <c r="C40" s="39"/>
      <c r="D40" s="45" t="s">
        <v>27</v>
      </c>
      <c r="E40" s="45"/>
      <c r="F40" s="15"/>
      <c r="G40" s="15"/>
      <c r="H40" s="39"/>
      <c r="I40" s="39"/>
    </row>
    <row r="41" spans="1:9">
      <c r="A41" s="37" t="s">
        <v>28</v>
      </c>
      <c r="B41" s="38">
        <v>84169.214139999996</v>
      </c>
      <c r="C41" s="39"/>
      <c r="D41" s="39"/>
      <c r="E41" s="39"/>
      <c r="F41" s="39"/>
      <c r="G41" s="39"/>
      <c r="H41" s="39"/>
      <c r="I41" s="39"/>
    </row>
    <row r="42" spans="1:9">
      <c r="A42" s="37" t="s">
        <v>29</v>
      </c>
      <c r="B42" s="38">
        <v>54325.214139999996</v>
      </c>
      <c r="C42" s="39"/>
      <c r="D42" s="39"/>
      <c r="E42" s="39"/>
      <c r="F42" s="39"/>
      <c r="G42" s="39"/>
      <c r="H42" s="39"/>
      <c r="I42" s="39"/>
    </row>
  </sheetData>
  <mergeCells count="5">
    <mergeCell ref="A25:I25"/>
    <mergeCell ref="D39:E39"/>
    <mergeCell ref="D40:E40"/>
    <mergeCell ref="A1:I1"/>
    <mergeCell ref="A24:I24"/>
  </mergeCells>
  <pageMargins left="0" right="0" top="0" bottom="0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7D24-A589-42BA-911B-B7D1FD812185}">
  <dimension ref="A1:P35"/>
  <sheetViews>
    <sheetView tabSelected="1" workbookViewId="0">
      <selection activeCell="E16" sqref="E16"/>
    </sheetView>
  </sheetViews>
  <sheetFormatPr defaultRowHeight="15"/>
  <cols>
    <col min="1" max="1" width="14.7109375" style="53" bestFit="1" customWidth="1"/>
    <col min="2" max="2" width="18.5703125" style="53" customWidth="1"/>
    <col min="3" max="3" width="16.28515625" style="53" bestFit="1" customWidth="1"/>
    <col min="4" max="4" width="21.140625" style="53" customWidth="1"/>
    <col min="5" max="5" width="17.7109375" style="53" customWidth="1"/>
    <col min="6" max="6" width="17.28515625" style="53" customWidth="1"/>
    <col min="7" max="7" width="26" style="53" customWidth="1"/>
    <col min="8" max="8" width="19" style="53" customWidth="1"/>
    <col min="9" max="9" width="22.5703125" style="53" customWidth="1"/>
    <col min="10" max="10" width="20.7109375" style="53" customWidth="1"/>
    <col min="11" max="11" width="10.140625" style="53" bestFit="1" customWidth="1"/>
    <col min="12" max="13" width="9.140625" style="53"/>
    <col min="14" max="14" width="57.5703125" style="53" bestFit="1" customWidth="1"/>
    <col min="15" max="15" width="51.140625" style="53" bestFit="1" customWidth="1"/>
    <col min="16" max="16384" width="9.140625" style="53"/>
  </cols>
  <sheetData>
    <row r="1" spans="1:16" ht="43.5" customHeight="1" thickBot="1">
      <c r="A1" s="111" t="s">
        <v>34</v>
      </c>
      <c r="B1" s="111"/>
      <c r="C1" s="111"/>
      <c r="D1" s="111"/>
      <c r="E1" s="111"/>
      <c r="F1" s="111"/>
      <c r="G1" s="111"/>
      <c r="H1" s="111"/>
      <c r="I1" s="111"/>
    </row>
    <row r="2" spans="1:16" ht="31.5">
      <c r="A2" s="68" t="s">
        <v>1</v>
      </c>
      <c r="B2" s="69" t="s">
        <v>2</v>
      </c>
      <c r="C2" s="69" t="s">
        <v>3</v>
      </c>
      <c r="D2" s="69" t="s">
        <v>4</v>
      </c>
      <c r="E2" s="69" t="s">
        <v>5</v>
      </c>
      <c r="F2" s="69" t="s">
        <v>6</v>
      </c>
      <c r="G2" s="69" t="s">
        <v>7</v>
      </c>
      <c r="H2" s="69" t="s">
        <v>8</v>
      </c>
      <c r="I2" s="69" t="s">
        <v>9</v>
      </c>
      <c r="J2" s="70" t="s">
        <v>37</v>
      </c>
    </row>
    <row r="3" spans="1:16">
      <c r="A3" s="71" t="s">
        <v>38</v>
      </c>
      <c r="B3" s="72">
        <v>68097.279999999999</v>
      </c>
      <c r="C3" s="73">
        <v>541</v>
      </c>
      <c r="D3" s="72">
        <v>125.873</v>
      </c>
      <c r="E3" s="72">
        <v>65.873000000000005</v>
      </c>
      <c r="F3" s="74">
        <v>0.52329999999999999</v>
      </c>
      <c r="G3" s="72">
        <v>3246</v>
      </c>
      <c r="H3" s="72">
        <v>30.050245</v>
      </c>
      <c r="I3" s="72">
        <v>95.822755000000001</v>
      </c>
      <c r="J3" s="75">
        <f>Table25[[#This Row],[Coupon Cost]]/(Table25[[#This Row],[Sales]]+Table25[[#This Row],[Coupon Cost]])</f>
        <v>4.5498328644267547E-2</v>
      </c>
    </row>
    <row r="4" spans="1:16">
      <c r="A4" s="71" t="s">
        <v>39</v>
      </c>
      <c r="B4" s="72">
        <v>55294.07</v>
      </c>
      <c r="C4" s="73">
        <v>429</v>
      </c>
      <c r="D4" s="72">
        <v>128.89060000000001</v>
      </c>
      <c r="E4" s="72">
        <v>28.890599999999999</v>
      </c>
      <c r="F4" s="74">
        <v>0.22409999999999999</v>
      </c>
      <c r="G4" s="72">
        <v>4270</v>
      </c>
      <c r="H4" s="72">
        <v>59.646248999999997</v>
      </c>
      <c r="I4" s="72">
        <v>69.244350999999995</v>
      </c>
      <c r="J4" s="75">
        <f>Table25[[#This Row],[Coupon Cost]]/(Table25[[#This Row],[Sales]]+Table25[[#This Row],[Coupon Cost]])</f>
        <v>7.168751228718924E-2</v>
      </c>
    </row>
    <row r="5" spans="1:16">
      <c r="A5" s="71" t="s">
        <v>40</v>
      </c>
      <c r="B5" s="72">
        <v>72329.41</v>
      </c>
      <c r="C5" s="73">
        <v>409</v>
      </c>
      <c r="D5" s="72">
        <v>176.84450000000001</v>
      </c>
      <c r="E5" s="72">
        <v>36.844499999999996</v>
      </c>
      <c r="F5" s="74">
        <v>0.20830000000000001</v>
      </c>
      <c r="G5" s="72">
        <v>5726</v>
      </c>
      <c r="H5" s="72">
        <v>100.307654</v>
      </c>
      <c r="I5" s="72">
        <v>76.536845999999997</v>
      </c>
      <c r="J5" s="75">
        <f>Table25[[#This Row],[Coupon Cost]]/(Table25[[#This Row],[Sales]]+Table25[[#This Row],[Coupon Cost]])</f>
        <v>7.3358143913407156E-2</v>
      </c>
    </row>
    <row r="6" spans="1:16">
      <c r="A6" s="71" t="s">
        <v>41</v>
      </c>
      <c r="B6" s="72">
        <v>59993.120000000003</v>
      </c>
      <c r="C6" s="73">
        <v>268</v>
      </c>
      <c r="D6" s="72">
        <v>223.85489999999999</v>
      </c>
      <c r="E6" s="72">
        <v>43.854900000000001</v>
      </c>
      <c r="F6" s="74">
        <v>0.19589999999999999</v>
      </c>
      <c r="G6" s="72">
        <v>4824</v>
      </c>
      <c r="H6" s="72">
        <v>138.73071400000001</v>
      </c>
      <c r="I6" s="72">
        <v>85.124185999999995</v>
      </c>
      <c r="J6" s="75">
        <f>Table25[[#This Row],[Coupon Cost]]/(Table25[[#This Row],[Sales]]+Table25[[#This Row],[Coupon Cost]])</f>
        <v>7.4424781600910372E-2</v>
      </c>
    </row>
    <row r="7" spans="1:16">
      <c r="A7" s="71" t="s">
        <v>42</v>
      </c>
      <c r="B7" s="72">
        <v>44225.88</v>
      </c>
      <c r="C7" s="73">
        <v>168</v>
      </c>
      <c r="D7" s="72">
        <v>263.24930000000001</v>
      </c>
      <c r="E7" s="72">
        <v>43.249299999999998</v>
      </c>
      <c r="F7" s="74">
        <v>0.1643</v>
      </c>
      <c r="G7" s="72">
        <v>3696</v>
      </c>
      <c r="H7" s="72">
        <v>184.98019300000001</v>
      </c>
      <c r="I7" s="72">
        <v>78.269107000000005</v>
      </c>
      <c r="J7" s="75">
        <f>Table25[[#This Row],[Coupon Cost]]/(Table25[[#This Row],[Sales]]+Table25[[#This Row],[Coupon Cost]])</f>
        <v>7.7125521786707868E-2</v>
      </c>
    </row>
    <row r="8" spans="1:16">
      <c r="A8" s="71" t="s">
        <v>43</v>
      </c>
      <c r="B8" s="72">
        <v>32327.599999999999</v>
      </c>
      <c r="C8" s="73">
        <v>104</v>
      </c>
      <c r="D8" s="72">
        <v>310.84230000000002</v>
      </c>
      <c r="E8" s="72">
        <v>50.842300000000002</v>
      </c>
      <c r="F8" s="74">
        <v>0.1636</v>
      </c>
      <c r="G8" s="72">
        <v>2704</v>
      </c>
      <c r="H8" s="72">
        <v>227.02656099999999</v>
      </c>
      <c r="I8" s="72">
        <v>83.815738999999994</v>
      </c>
      <c r="J8" s="75">
        <f>Table25[[#This Row],[Coupon Cost]]/(Table25[[#This Row],[Sales]]+Table25[[#This Row],[Coupon Cost]])</f>
        <v>7.7187453613309129E-2</v>
      </c>
    </row>
    <row r="9" spans="1:16">
      <c r="A9" s="71" t="s">
        <v>44</v>
      </c>
      <c r="B9" s="72">
        <v>21226.7</v>
      </c>
      <c r="C9" s="73">
        <v>55</v>
      </c>
      <c r="D9" s="72">
        <v>385.94</v>
      </c>
      <c r="E9" s="72">
        <v>85.94</v>
      </c>
      <c r="F9" s="74">
        <v>0.22270000000000001</v>
      </c>
      <c r="G9" s="72">
        <v>1650</v>
      </c>
      <c r="H9" s="72">
        <v>244.539007</v>
      </c>
      <c r="I9" s="72">
        <v>141.400993</v>
      </c>
      <c r="J9" s="75">
        <f>Table25[[#This Row],[Coupon Cost]]/(Table25[[#This Row],[Sales]]+Table25[[#This Row],[Coupon Cost]])</f>
        <v>7.2125787373178818E-2</v>
      </c>
    </row>
    <row r="10" spans="1:16">
      <c r="A10" s="71" t="s">
        <v>45</v>
      </c>
      <c r="B10" s="72">
        <v>13736.1</v>
      </c>
      <c r="C10" s="73">
        <v>32</v>
      </c>
      <c r="D10" s="72">
        <v>429.25310000000002</v>
      </c>
      <c r="E10" s="72">
        <v>89.253100000000003</v>
      </c>
      <c r="F10" s="74">
        <v>0.2079</v>
      </c>
      <c r="G10" s="72">
        <v>1088</v>
      </c>
      <c r="H10" s="72">
        <v>294.31686300000001</v>
      </c>
      <c r="I10" s="72">
        <v>134.93623700000001</v>
      </c>
      <c r="J10" s="75">
        <f>Table25[[#This Row],[Coupon Cost]]/(Table25[[#This Row],[Sales]]+Table25[[#This Row],[Coupon Cost]])</f>
        <v>7.3394000310305518E-2</v>
      </c>
    </row>
    <row r="11" spans="1:16">
      <c r="A11" s="71" t="s">
        <v>46</v>
      </c>
      <c r="B11" s="72">
        <v>7252.11</v>
      </c>
      <c r="C11" s="73">
        <v>18</v>
      </c>
      <c r="D11" s="72">
        <v>402.89499999999998</v>
      </c>
      <c r="E11" s="72">
        <v>22.895</v>
      </c>
      <c r="F11" s="74">
        <v>5.6800000000000003E-2</v>
      </c>
      <c r="G11" s="72">
        <v>684</v>
      </c>
      <c r="H11" s="72">
        <v>340.60923200000002</v>
      </c>
      <c r="I11" s="72">
        <v>62.285767999999997</v>
      </c>
      <c r="J11" s="75">
        <f>Table25[[#This Row],[Coupon Cost]]/(Table25[[#This Row],[Sales]]+Table25[[#This Row],[Coupon Cost]])</f>
        <v>8.6188321482439129E-2</v>
      </c>
    </row>
    <row r="12" spans="1:16">
      <c r="A12" s="71" t="s">
        <v>47</v>
      </c>
      <c r="B12" s="72">
        <v>9889.5</v>
      </c>
      <c r="C12" s="73">
        <v>18</v>
      </c>
      <c r="D12" s="72">
        <v>549.41669999999999</v>
      </c>
      <c r="E12" s="72">
        <v>129.41669999999999</v>
      </c>
      <c r="F12" s="74">
        <v>0.2356</v>
      </c>
      <c r="G12" s="72">
        <v>756</v>
      </c>
      <c r="H12" s="72">
        <v>342.397536</v>
      </c>
      <c r="I12" s="72">
        <v>207.01916399999999</v>
      </c>
      <c r="J12" s="75">
        <f>Table25[[#This Row],[Coupon Cost]]/(Table25[[#This Row],[Sales]]+Table25[[#This Row],[Coupon Cost]])</f>
        <v>7.1015922220656613E-2</v>
      </c>
    </row>
    <row r="13" spans="1:16" ht="15.75">
      <c r="A13" s="71" t="s">
        <v>48</v>
      </c>
      <c r="B13" s="72">
        <v>15082.32</v>
      </c>
      <c r="C13" s="73">
        <v>24</v>
      </c>
      <c r="D13" s="72">
        <v>628.42999999999995</v>
      </c>
      <c r="E13" s="72">
        <v>128.43</v>
      </c>
      <c r="F13" s="74">
        <v>0.2044</v>
      </c>
      <c r="G13" s="72">
        <v>1200</v>
      </c>
      <c r="H13" s="72">
        <v>468.15870200000001</v>
      </c>
      <c r="I13" s="72">
        <v>160.271298</v>
      </c>
      <c r="J13" s="75">
        <f>Table25[[#This Row],[Coupon Cost]]/(Table25[[#This Row],[Sales]]+Table25[[#This Row],[Coupon Cost]])</f>
        <v>7.3699571068496381E-2</v>
      </c>
      <c r="N13"/>
      <c r="O13"/>
    </row>
    <row r="14" spans="1:16" ht="30.75" thickBot="1">
      <c r="A14" s="76" t="s">
        <v>21</v>
      </c>
      <c r="B14" s="77">
        <v>399454.09</v>
      </c>
      <c r="C14" s="78">
        <v>2066</v>
      </c>
      <c r="D14" s="77">
        <v>329.5899454545455</v>
      </c>
      <c r="E14" s="77">
        <v>65.953581818181817</v>
      </c>
      <c r="F14" s="79">
        <v>0.20010799093772</v>
      </c>
      <c r="G14" s="77">
        <v>29844</v>
      </c>
      <c r="H14" s="77">
        <v>220.97845054545451</v>
      </c>
      <c r="I14" s="77">
        <v>108.61149490909089</v>
      </c>
      <c r="J14" s="80">
        <f>G14/(G14+B14)</f>
        <v>6.9518128999828524E-2</v>
      </c>
      <c r="K14" s="54"/>
    </row>
    <row r="15" spans="1:16" ht="31.5">
      <c r="A15" s="55" t="s">
        <v>22</v>
      </c>
      <c r="B15" s="56">
        <v>224391.35</v>
      </c>
      <c r="C15" s="57"/>
      <c r="D15" s="57"/>
      <c r="E15" s="57"/>
      <c r="N15"/>
      <c r="O15"/>
      <c r="P15"/>
    </row>
    <row r="16" spans="1:16" ht="31.5">
      <c r="A16" s="55" t="s">
        <v>26</v>
      </c>
      <c r="B16" s="58">
        <v>0.6</v>
      </c>
      <c r="C16" s="57"/>
      <c r="D16" s="57"/>
      <c r="E16" s="57"/>
      <c r="N16"/>
      <c r="O16"/>
      <c r="P16"/>
    </row>
    <row r="17" spans="1:16" ht="31.5">
      <c r="A17" s="55" t="s">
        <v>28</v>
      </c>
      <c r="B17" s="56">
        <v>78536.97</v>
      </c>
      <c r="C17" s="57"/>
      <c r="D17" s="57"/>
      <c r="E17" s="57"/>
      <c r="N17"/>
      <c r="O17"/>
      <c r="P17"/>
    </row>
    <row r="18" spans="1:16" ht="15.75">
      <c r="A18" s="55" t="s">
        <v>29</v>
      </c>
      <c r="B18" s="56">
        <v>48692.97</v>
      </c>
      <c r="C18" s="57"/>
      <c r="D18" s="57"/>
      <c r="E18" s="57"/>
      <c r="F18" s="57"/>
      <c r="G18" s="57"/>
      <c r="H18" s="57"/>
      <c r="I18" s="57"/>
      <c r="N18"/>
      <c r="O18"/>
      <c r="P18"/>
    </row>
    <row r="19" spans="1:16" ht="15.75">
      <c r="A19" s="59"/>
      <c r="B19" s="60"/>
      <c r="C19" s="61"/>
      <c r="D19" s="61"/>
      <c r="E19" s="61"/>
      <c r="F19" s="61"/>
      <c r="G19" s="61"/>
      <c r="H19" s="61"/>
      <c r="I19" s="61"/>
      <c r="N19"/>
      <c r="O19"/>
      <c r="P19"/>
    </row>
    <row r="20" spans="1:16" ht="16.5" thickBot="1">
      <c r="A20" s="59"/>
      <c r="B20" s="60"/>
      <c r="C20" s="61"/>
      <c r="D20" s="61"/>
      <c r="E20" s="61"/>
      <c r="F20" s="61"/>
      <c r="G20" s="61"/>
      <c r="H20" s="61"/>
      <c r="I20" s="61"/>
      <c r="N20"/>
      <c r="O20"/>
      <c r="P20"/>
    </row>
    <row r="21" spans="1:16" ht="75.75" customHeight="1" thickBot="1">
      <c r="A21" s="97" t="s">
        <v>1</v>
      </c>
      <c r="B21" s="98" t="s">
        <v>30</v>
      </c>
      <c r="C21" s="98" t="s">
        <v>33</v>
      </c>
      <c r="D21" s="98" t="s">
        <v>31</v>
      </c>
      <c r="E21" s="98" t="s">
        <v>3</v>
      </c>
      <c r="F21" s="98" t="s">
        <v>32</v>
      </c>
      <c r="G21" s="98" t="s">
        <v>63</v>
      </c>
      <c r="H21" s="98" t="s">
        <v>60</v>
      </c>
      <c r="I21" s="98" t="s">
        <v>61</v>
      </c>
      <c r="J21" s="99" t="s">
        <v>62</v>
      </c>
      <c r="M21"/>
      <c r="N21"/>
      <c r="O21"/>
    </row>
    <row r="22" spans="1:16" ht="15.75">
      <c r="A22" s="89" t="s">
        <v>49</v>
      </c>
      <c r="B22" s="90">
        <v>6438</v>
      </c>
      <c r="C22" s="90">
        <v>4879</v>
      </c>
      <c r="D22" s="91">
        <f>C22/B22</f>
        <v>0.75784405094749918</v>
      </c>
      <c r="E22" s="92">
        <v>541</v>
      </c>
      <c r="F22" s="91">
        <f>E22/B22</f>
        <v>8.4032308170239212E-2</v>
      </c>
      <c r="G22" s="93">
        <f>E22*TJ_4052_BasketLift!I3</f>
        <v>51838.619999999995</v>
      </c>
      <c r="H22" s="94">
        <f>G22/TJ_4052_BasketLift!B3</f>
        <v>0.76124362089058473</v>
      </c>
      <c r="I22" s="95">
        <f t="shared" ref="I22:I33" si="0">G22*0.35</f>
        <v>18143.516999999996</v>
      </c>
      <c r="J22" s="96">
        <f>I22-TJ_4052_BasketLift!G3</f>
        <v>14897.516999999996</v>
      </c>
      <c r="M22"/>
      <c r="N22"/>
      <c r="O22"/>
    </row>
    <row r="23" spans="1:16" ht="15.75">
      <c r="A23" s="81" t="s">
        <v>50</v>
      </c>
      <c r="B23" s="62">
        <v>2158</v>
      </c>
      <c r="C23" s="62">
        <v>1790</v>
      </c>
      <c r="D23" s="63">
        <f t="shared" ref="D23:D31" si="1">C23/B23</f>
        <v>0.82947173308619093</v>
      </c>
      <c r="E23" s="64">
        <v>429</v>
      </c>
      <c r="F23" s="63">
        <f t="shared" ref="F23:F32" si="2">E23/B23</f>
        <v>0.19879518072289157</v>
      </c>
      <c r="G23" s="65">
        <f>E23*TJ_4052_BasketLift!I4</f>
        <v>29703.96</v>
      </c>
      <c r="H23" s="66">
        <f>G23/TJ_4052_BasketLift!B4</f>
        <v>0.53719973950190314</v>
      </c>
      <c r="I23" s="67">
        <f t="shared" si="0"/>
        <v>10396.385999999999</v>
      </c>
      <c r="J23" s="82">
        <f>I23-TJ_4052_BasketLift!G4</f>
        <v>6126.3859999999986</v>
      </c>
      <c r="M23"/>
      <c r="N23"/>
      <c r="O23"/>
    </row>
    <row r="24" spans="1:16" ht="15.75">
      <c r="A24" s="81" t="s">
        <v>51</v>
      </c>
      <c r="B24" s="62">
        <v>1507</v>
      </c>
      <c r="C24" s="62">
        <v>1252</v>
      </c>
      <c r="D24" s="63">
        <f t="shared" si="1"/>
        <v>0.83078964830789648</v>
      </c>
      <c r="E24" s="64">
        <v>409</v>
      </c>
      <c r="F24" s="63">
        <f t="shared" si="2"/>
        <v>0.27140013271400132</v>
      </c>
      <c r="G24" s="65">
        <f>E24*TJ_4052_BasketLift!I5</f>
        <v>31300.77</v>
      </c>
      <c r="H24" s="66">
        <f>G24/TJ_4052_BasketLift!B5</f>
        <v>0.43275301153431223</v>
      </c>
      <c r="I24" s="67">
        <f t="shared" si="0"/>
        <v>10955.2695</v>
      </c>
      <c r="J24" s="82">
        <f>I24-TJ_4052_BasketLift!G5</f>
        <v>5229.2695000000003</v>
      </c>
      <c r="M24"/>
      <c r="N24"/>
      <c r="O24"/>
    </row>
    <row r="25" spans="1:16" ht="15.75">
      <c r="A25" s="81" t="s">
        <v>52</v>
      </c>
      <c r="B25" s="62">
        <v>942</v>
      </c>
      <c r="C25" s="62">
        <v>816</v>
      </c>
      <c r="D25" s="63">
        <f t="shared" si="1"/>
        <v>0.86624203821656054</v>
      </c>
      <c r="E25" s="64">
        <v>268</v>
      </c>
      <c r="F25" s="63">
        <f t="shared" si="2"/>
        <v>0.28450106157112526</v>
      </c>
      <c r="G25" s="65">
        <f>E25*TJ_4052_BasketLift!I6</f>
        <v>22812.16</v>
      </c>
      <c r="H25" s="66">
        <f>G25/TJ_4052_BasketLift!B6</f>
        <v>0.38024626823875801</v>
      </c>
      <c r="I25" s="67">
        <f t="shared" si="0"/>
        <v>7984.2559999999994</v>
      </c>
      <c r="J25" s="82">
        <f>I25-TJ_4052_BasketLift!G6</f>
        <v>3160.2559999999994</v>
      </c>
      <c r="M25"/>
      <c r="N25"/>
      <c r="O25"/>
    </row>
    <row r="26" spans="1:16" ht="15.75">
      <c r="A26" s="81" t="s">
        <v>53</v>
      </c>
      <c r="B26" s="62">
        <v>603</v>
      </c>
      <c r="C26" s="62">
        <v>518</v>
      </c>
      <c r="D26" s="63">
        <f t="shared" si="1"/>
        <v>0.85903814262023215</v>
      </c>
      <c r="E26" s="64">
        <v>168</v>
      </c>
      <c r="F26" s="63">
        <f t="shared" si="2"/>
        <v>0.27860696517412936</v>
      </c>
      <c r="G26" s="65">
        <f>E26*TJ_4052_BasketLift!I7</f>
        <v>13147.68</v>
      </c>
      <c r="H26" s="66">
        <f>G26/TJ_4052_BasketLift!B7</f>
        <v>0.29728475725073195</v>
      </c>
      <c r="I26" s="67">
        <f t="shared" si="0"/>
        <v>4601.6880000000001</v>
      </c>
      <c r="J26" s="82">
        <f>I26-TJ_4052_BasketLift!G7</f>
        <v>905.6880000000001</v>
      </c>
      <c r="M26"/>
      <c r="N26"/>
      <c r="O26"/>
    </row>
    <row r="27" spans="1:16" ht="15.75">
      <c r="A27" s="81" t="s">
        <v>54</v>
      </c>
      <c r="B27" s="62">
        <v>367</v>
      </c>
      <c r="C27" s="62">
        <v>328</v>
      </c>
      <c r="D27" s="63">
        <f t="shared" si="1"/>
        <v>0.89373297002724794</v>
      </c>
      <c r="E27" s="64">
        <v>104</v>
      </c>
      <c r="F27" s="63">
        <f t="shared" si="2"/>
        <v>0.28337874659400547</v>
      </c>
      <c r="G27" s="65">
        <f>E27*TJ_4052_BasketLift!I8</f>
        <v>8716.24</v>
      </c>
      <c r="H27" s="66">
        <f>G27/TJ_4052_BasketLift!B8</f>
        <v>0.26962224229450998</v>
      </c>
      <c r="I27" s="67">
        <f t="shared" si="0"/>
        <v>3050.6839999999997</v>
      </c>
      <c r="J27" s="82">
        <f>I27-TJ_4052_BasketLift!G8</f>
        <v>346.68399999999974</v>
      </c>
      <c r="M27"/>
      <c r="N27"/>
      <c r="O27"/>
    </row>
    <row r="28" spans="1:16" ht="15.75">
      <c r="A28" s="81" t="s">
        <v>55</v>
      </c>
      <c r="B28" s="62">
        <v>208</v>
      </c>
      <c r="C28" s="62">
        <v>196</v>
      </c>
      <c r="D28" s="63">
        <f t="shared" si="1"/>
        <v>0.94230769230769229</v>
      </c>
      <c r="E28" s="64">
        <v>55</v>
      </c>
      <c r="F28" s="63">
        <f t="shared" si="2"/>
        <v>0.26442307692307693</v>
      </c>
      <c r="G28" s="65">
        <f>E28*TJ_4052_BasketLift!I9</f>
        <v>7777</v>
      </c>
      <c r="H28" s="66">
        <f>G28/TJ_4052_BasketLift!B9</f>
        <v>0.36637819350158052</v>
      </c>
      <c r="I28" s="67">
        <f t="shared" si="0"/>
        <v>2721.95</v>
      </c>
      <c r="J28" s="82">
        <f>I28-TJ_4052_BasketLift!G9</f>
        <v>1071.9499999999998</v>
      </c>
      <c r="M28"/>
      <c r="N28"/>
      <c r="O28"/>
    </row>
    <row r="29" spans="1:16" ht="15.75">
      <c r="A29" s="81" t="s">
        <v>56</v>
      </c>
      <c r="B29" s="62">
        <v>131</v>
      </c>
      <c r="C29" s="62">
        <v>116</v>
      </c>
      <c r="D29" s="63">
        <f t="shared" si="1"/>
        <v>0.8854961832061069</v>
      </c>
      <c r="E29" s="64">
        <v>32</v>
      </c>
      <c r="F29" s="63">
        <f t="shared" si="2"/>
        <v>0.24427480916030533</v>
      </c>
      <c r="G29" s="65">
        <f>E29*TJ_4052_BasketLift!I10</f>
        <v>4316.8</v>
      </c>
      <c r="H29" s="66">
        <f>G29/TJ_4052_BasketLift!B10</f>
        <v>0.31426678606008984</v>
      </c>
      <c r="I29" s="67">
        <f t="shared" si="0"/>
        <v>1510.8799999999999</v>
      </c>
      <c r="J29" s="82">
        <f>I29-TJ_4052_BasketLift!G10</f>
        <v>422.87999999999988</v>
      </c>
      <c r="M29"/>
      <c r="N29"/>
      <c r="O29"/>
    </row>
    <row r="30" spans="1:16" ht="15.75">
      <c r="A30" s="81" t="s">
        <v>57</v>
      </c>
      <c r="B30" s="62">
        <v>78</v>
      </c>
      <c r="C30" s="62">
        <v>77</v>
      </c>
      <c r="D30" s="63">
        <f t="shared" si="1"/>
        <v>0.98717948717948723</v>
      </c>
      <c r="E30" s="64">
        <v>18</v>
      </c>
      <c r="F30" s="63">
        <f t="shared" si="2"/>
        <v>0.23076923076923078</v>
      </c>
      <c r="G30" s="65">
        <f>E30*TJ_4052_BasketLift!I11</f>
        <v>1121.04</v>
      </c>
      <c r="H30" s="66">
        <f>G30/TJ_4052_BasketLift!B11</f>
        <v>0.15458121843160127</v>
      </c>
      <c r="I30" s="67">
        <f t="shared" si="0"/>
        <v>392.36399999999998</v>
      </c>
      <c r="J30" s="82">
        <f>I30-TJ_4052_BasketLift!G11</f>
        <v>-291.63600000000002</v>
      </c>
      <c r="M30"/>
      <c r="N30"/>
      <c r="O30"/>
    </row>
    <row r="31" spans="1:16" ht="15.75">
      <c r="A31" s="81" t="s">
        <v>58</v>
      </c>
      <c r="B31" s="62">
        <v>62</v>
      </c>
      <c r="C31" s="62">
        <v>61</v>
      </c>
      <c r="D31" s="63">
        <f t="shared" si="1"/>
        <v>0.9838709677419355</v>
      </c>
      <c r="E31" s="64">
        <v>18</v>
      </c>
      <c r="F31" s="63">
        <f t="shared" si="2"/>
        <v>0.29032258064516131</v>
      </c>
      <c r="G31" s="65">
        <f>E31*TJ_4052_BasketLift!I12</f>
        <v>3726.36</v>
      </c>
      <c r="H31" s="66">
        <f>G31/TJ_4052_BasketLift!B12</f>
        <v>0.37679963597755195</v>
      </c>
      <c r="I31" s="67">
        <f t="shared" si="0"/>
        <v>1304.2259999999999</v>
      </c>
      <c r="J31" s="82">
        <f>I31-TJ_4052_BasketLift!G12</f>
        <v>548.22599999999989</v>
      </c>
      <c r="M31"/>
      <c r="N31"/>
      <c r="O31"/>
    </row>
    <row r="32" spans="1:16" ht="16.5" thickBot="1">
      <c r="A32" s="83" t="s">
        <v>59</v>
      </c>
      <c r="B32" s="84">
        <v>119</v>
      </c>
      <c r="C32" s="84">
        <v>117</v>
      </c>
      <c r="D32" s="85">
        <f>C32/B32</f>
        <v>0.98319327731092432</v>
      </c>
      <c r="E32" s="101">
        <v>24</v>
      </c>
      <c r="F32" s="85">
        <f t="shared" si="2"/>
        <v>0.20168067226890757</v>
      </c>
      <c r="G32" s="102">
        <f>E32*TJ_4052_BasketLift!I13</f>
        <v>3844.7999999999997</v>
      </c>
      <c r="H32" s="86">
        <f>G32/TJ_4052_BasketLift!B13</f>
        <v>0.25492099358719345</v>
      </c>
      <c r="I32" s="87">
        <f t="shared" si="0"/>
        <v>1345.6799999999998</v>
      </c>
      <c r="J32" s="88">
        <f>I32-TJ_4052_BasketLift!G13</f>
        <v>145.67999999999984</v>
      </c>
      <c r="M32"/>
      <c r="N32"/>
      <c r="O32"/>
    </row>
    <row r="33" spans="1:10" ht="30" customHeight="1" thickBot="1">
      <c r="A33" s="103" t="s">
        <v>36</v>
      </c>
      <c r="B33" s="104">
        <f>SUM(B22:B32)</f>
        <v>12613</v>
      </c>
      <c r="C33" s="104">
        <f>SUM(C22:C32)</f>
        <v>10150</v>
      </c>
      <c r="D33" s="105">
        <f>C33/B33</f>
        <v>0.80472528343772298</v>
      </c>
      <c r="E33" s="106">
        <f>SUM(E22:E32)</f>
        <v>2066</v>
      </c>
      <c r="F33" s="105">
        <f>E33/B33</f>
        <v>0.16379925473717594</v>
      </c>
      <c r="G33" s="107">
        <f>E33*TJ_4052_BasketLift!I14</f>
        <v>224391.34848218178</v>
      </c>
      <c r="H33" s="108">
        <f>G33/TJ_4052_BasketLift!B14</f>
        <v>0.56174502677437044</v>
      </c>
      <c r="I33" s="109">
        <f t="shared" si="0"/>
        <v>78536.971968763624</v>
      </c>
      <c r="J33" s="110">
        <f>I33-29844</f>
        <v>48692.971968763624</v>
      </c>
    </row>
    <row r="35" spans="1:10">
      <c r="G35" s="54"/>
    </row>
  </sheetData>
  <mergeCells count="1">
    <mergeCell ref="A1:I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7543-758C-454C-AFB8-19BF18447B2D}">
  <dimension ref="A1:E12"/>
  <sheetViews>
    <sheetView workbookViewId="0">
      <selection activeCell="H46" sqref="H46"/>
    </sheetView>
  </sheetViews>
  <sheetFormatPr defaultRowHeight="15"/>
  <cols>
    <col min="1" max="1" width="8.7109375" bestFit="1" customWidth="1"/>
    <col min="2" max="2" width="44" bestFit="1" customWidth="1"/>
  </cols>
  <sheetData>
    <row r="1" spans="1:5" ht="48" thickBot="1">
      <c r="A1" s="100" t="s">
        <v>64</v>
      </c>
      <c r="B1" t="s">
        <v>76</v>
      </c>
      <c r="C1" t="s">
        <v>37</v>
      </c>
      <c r="D1" s="48" t="s">
        <v>32</v>
      </c>
      <c r="E1" s="48" t="s">
        <v>77</v>
      </c>
    </row>
    <row r="2" spans="1:5" ht="15.75">
      <c r="A2" s="112" t="s">
        <v>65</v>
      </c>
      <c r="B2" s="42">
        <v>14897.516999999996</v>
      </c>
      <c r="C2" s="48">
        <v>4.5498328644267547E-2</v>
      </c>
      <c r="D2" s="48">
        <v>8.4032308170239212E-2</v>
      </c>
      <c r="E2" s="48">
        <v>0.76124362089058473</v>
      </c>
    </row>
    <row r="3" spans="1:5" ht="15.75">
      <c r="A3" s="113" t="s">
        <v>66</v>
      </c>
      <c r="B3" s="42">
        <v>6126.3859999999986</v>
      </c>
      <c r="C3" s="48">
        <v>7.168751228718924E-2</v>
      </c>
      <c r="D3" s="48">
        <v>0.19879518072289157</v>
      </c>
      <c r="E3" s="48">
        <v>0.53719973950190314</v>
      </c>
    </row>
    <row r="4" spans="1:5" ht="15.75">
      <c r="A4" s="112" t="s">
        <v>67</v>
      </c>
      <c r="B4" s="42">
        <v>5229.2695000000003</v>
      </c>
      <c r="C4" s="48">
        <v>7.3358143913407156E-2</v>
      </c>
      <c r="D4" s="48">
        <v>0.27140013271400132</v>
      </c>
      <c r="E4" s="48">
        <v>0.43275301153431223</v>
      </c>
    </row>
    <row r="5" spans="1:5" ht="15.75">
      <c r="A5" s="113" t="s">
        <v>68</v>
      </c>
      <c r="B5" s="42">
        <v>3160.2559999999994</v>
      </c>
      <c r="C5" s="48">
        <v>7.4424781600910372E-2</v>
      </c>
      <c r="D5" s="48">
        <v>0.28450106157112526</v>
      </c>
      <c r="E5" s="48">
        <v>0.38024626823875801</v>
      </c>
    </row>
    <row r="6" spans="1:5" ht="15.75">
      <c r="A6" s="112" t="s">
        <v>69</v>
      </c>
      <c r="B6" s="42">
        <v>905.6880000000001</v>
      </c>
      <c r="C6" s="48">
        <v>7.7125521786707868E-2</v>
      </c>
      <c r="D6" s="48">
        <v>0.27860696517412936</v>
      </c>
      <c r="E6" s="48">
        <v>0.29728475725073195</v>
      </c>
    </row>
    <row r="7" spans="1:5" ht="15.75">
      <c r="A7" s="113" t="s">
        <v>70</v>
      </c>
      <c r="B7" s="42">
        <v>346.68399999999974</v>
      </c>
      <c r="C7" s="48">
        <v>7.7187453613309129E-2</v>
      </c>
      <c r="D7" s="48">
        <v>0.28337874659400547</v>
      </c>
      <c r="E7" s="48">
        <v>0.26962224229450998</v>
      </c>
    </row>
    <row r="8" spans="1:5" ht="15.75">
      <c r="A8" s="112" t="s">
        <v>71</v>
      </c>
      <c r="B8" s="42">
        <v>1071.9499999999998</v>
      </c>
      <c r="C8" s="48">
        <v>7.2125787373178818E-2</v>
      </c>
      <c r="D8" s="48">
        <v>0.26442307692307693</v>
      </c>
      <c r="E8" s="48">
        <v>0.36637819350158052</v>
      </c>
    </row>
    <row r="9" spans="1:5" ht="15.75">
      <c r="A9" s="113" t="s">
        <v>72</v>
      </c>
      <c r="B9" s="42">
        <v>422.87999999999988</v>
      </c>
      <c r="C9" s="48">
        <v>7.3394000310305518E-2</v>
      </c>
      <c r="D9" s="48">
        <v>0.24427480916030533</v>
      </c>
      <c r="E9" s="48">
        <v>0.31426678606008984</v>
      </c>
    </row>
    <row r="10" spans="1:5" ht="15.75">
      <c r="A10" s="112" t="s">
        <v>73</v>
      </c>
      <c r="B10" s="42">
        <v>-291.63600000000002</v>
      </c>
      <c r="C10" s="48">
        <v>8.6188321482439129E-2</v>
      </c>
      <c r="D10" s="48">
        <v>0.23076923076923078</v>
      </c>
      <c r="E10" s="48">
        <v>0.15458121843160127</v>
      </c>
    </row>
    <row r="11" spans="1:5" ht="15.75">
      <c r="A11" s="113" t="s">
        <v>74</v>
      </c>
      <c r="B11" s="42">
        <v>548.22599999999989</v>
      </c>
      <c r="C11" s="48">
        <v>7.1015922220656613E-2</v>
      </c>
      <c r="D11" s="48">
        <v>0.29032258064516131</v>
      </c>
      <c r="E11" s="48">
        <v>0.37679963597755195</v>
      </c>
    </row>
    <row r="12" spans="1:5" ht="15.75">
      <c r="A12" s="112" t="s">
        <v>75</v>
      </c>
      <c r="B12" s="42">
        <v>145.67999999999984</v>
      </c>
      <c r="C12" s="48">
        <v>7.3699571068496381E-2</v>
      </c>
      <c r="D12" s="48">
        <v>0.20168067226890757</v>
      </c>
      <c r="E12" s="48">
        <v>0.25492099358719345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501E-D937-4D30-99F1-3D59E4B80907}">
  <dimension ref="A1:K1"/>
  <sheetViews>
    <sheetView workbookViewId="0">
      <selection activeCell="D10" sqref="D10"/>
    </sheetView>
  </sheetViews>
  <sheetFormatPr defaultRowHeight="15"/>
  <sheetData>
    <row r="1" spans="1:11" ht="15.75" thickBot="1">
      <c r="A1" s="28"/>
      <c r="B1" s="28"/>
      <c r="C1" s="29"/>
      <c r="D1" s="29"/>
      <c r="E1" s="29"/>
      <c r="F1" s="28"/>
      <c r="G1" s="29"/>
      <c r="H1" s="28"/>
      <c r="I1" s="28"/>
      <c r="J1" s="29"/>
      <c r="K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TJ_4052_BasketLift</vt:lpstr>
      <vt:lpstr>Sheet1</vt:lpstr>
      <vt:lpstr>Net Gain graph</vt:lpstr>
      <vt:lpstr>Sheet3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2025-01-12T18:57:00Z</dcterms:created>
  <dcterms:modified xsi:type="dcterms:W3CDTF">2025-01-30T00:25:42Z</dcterms:modified>
</cp:coreProperties>
</file>