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workspace\python\python_jupyter_lab_server\X02_프로젝트\"/>
    </mc:Choice>
  </mc:AlternateContent>
  <bookViews>
    <workbookView xWindow="0" yWindow="0" windowWidth="16650" windowHeight="17250" tabRatio="866" activeTab="1"/>
  </bookViews>
  <sheets>
    <sheet name="총괄표" sheetId="31" r:id="rId1"/>
    <sheet name="WBS" sheetId="10" r:id="rId2"/>
    <sheet name="참조" sheetId="32" r:id="rId3"/>
    <sheet name="가중치" sheetId="12" r:id="rId4"/>
    <sheet name="설정" sheetId="8" state="hidden" r:id="rId5"/>
    <sheet name="가중치(작업중)" sheetId="29" state="hidden" r:id="rId6"/>
    <sheet name="가중치근거" sheetId="30" state="hidden" r:id="rId7"/>
  </sheets>
  <externalReferences>
    <externalReference r:id="rId8"/>
  </externalReferences>
  <definedNames>
    <definedName name="_xlnm.Print_Area" localSheetId="3">가중치!$B$1:$H$13</definedName>
    <definedName name="_xlnm.Print_Titles" localSheetId="1">WBS!$1:$2</definedName>
    <definedName name="공휴일" localSheetId="6">[1]설정!$F$3:$F$17</definedName>
    <definedName name="공휴일">설정!$F$3:$F$17</definedName>
    <definedName name="문서번호" localSheetId="6">[1]문서번호!$C$2:$H$182</definedName>
    <definedName name="문서번호">#REF!</definedName>
    <definedName name="실적진척률" localSheetId="6">[1]설정!$I$3:$J$8</definedName>
    <definedName name="실적진척률">설정!$I$3:$J$10</definedName>
    <definedName name="실적진척상태" localSheetId="6">[1]설정!$I$3:$I$8</definedName>
    <definedName name="실적진척상태">설정!$I$3:$I$10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8" i="32" l="1"/>
  <c r="J398" i="32"/>
  <c r="M397" i="32"/>
  <c r="J397" i="32"/>
  <c r="M396" i="32"/>
  <c r="J396" i="32"/>
  <c r="M394" i="32"/>
  <c r="J394" i="32"/>
  <c r="M393" i="32"/>
  <c r="J393" i="32"/>
  <c r="M392" i="32"/>
  <c r="J392" i="32"/>
  <c r="M391" i="32"/>
  <c r="J391" i="32"/>
  <c r="M390" i="32"/>
  <c r="J390" i="32"/>
  <c r="R388" i="32"/>
  <c r="L388" i="32"/>
  <c r="K388" i="32"/>
  <c r="J388" i="32" s="1"/>
  <c r="M387" i="32"/>
  <c r="J387" i="32"/>
  <c r="M386" i="32"/>
  <c r="J386" i="32"/>
  <c r="M385" i="32"/>
  <c r="J385" i="32"/>
  <c r="M384" i="32"/>
  <c r="J384" i="32"/>
  <c r="M383" i="32"/>
  <c r="J383" i="32"/>
  <c r="M382" i="32"/>
  <c r="J382" i="32"/>
  <c r="M381" i="32"/>
  <c r="J381" i="32"/>
  <c r="R379" i="32"/>
  <c r="M379" i="32"/>
  <c r="L379" i="32"/>
  <c r="K379" i="32"/>
  <c r="J379" i="32" s="1"/>
  <c r="R378" i="32"/>
  <c r="J378" i="32"/>
  <c r="M377" i="32"/>
  <c r="J377" i="32"/>
  <c r="M376" i="32"/>
  <c r="J376" i="32"/>
  <c r="M374" i="32"/>
  <c r="O374" i="32" s="1"/>
  <c r="J374" i="32"/>
  <c r="M373" i="32"/>
  <c r="J373" i="32"/>
  <c r="M372" i="32"/>
  <c r="O372" i="32" s="1"/>
  <c r="J372" i="32"/>
  <c r="R370" i="32"/>
  <c r="L370" i="32"/>
  <c r="K370" i="32"/>
  <c r="J370" i="32" s="1"/>
  <c r="M369" i="32"/>
  <c r="J369" i="32"/>
  <c r="M368" i="32"/>
  <c r="J368" i="32"/>
  <c r="M367" i="32"/>
  <c r="J367" i="32"/>
  <c r="M366" i="32"/>
  <c r="J366" i="32"/>
  <c r="M365" i="32"/>
  <c r="J365" i="32"/>
  <c r="M364" i="32"/>
  <c r="O364" i="32" s="1"/>
  <c r="J364" i="32"/>
  <c r="M363" i="32"/>
  <c r="J363" i="32"/>
  <c r="M362" i="32"/>
  <c r="J362" i="32"/>
  <c r="M361" i="32"/>
  <c r="J361" i="32"/>
  <c r="M360" i="32"/>
  <c r="J360" i="32"/>
  <c r="M359" i="32"/>
  <c r="J359" i="32"/>
  <c r="M358" i="32"/>
  <c r="J358" i="32"/>
  <c r="M356" i="32"/>
  <c r="J356" i="32"/>
  <c r="M355" i="32"/>
  <c r="J355" i="32"/>
  <c r="M354" i="32"/>
  <c r="J354" i="32"/>
  <c r="S353" i="32"/>
  <c r="M353" i="32"/>
  <c r="J353" i="32"/>
  <c r="M351" i="32"/>
  <c r="J351" i="32"/>
  <c r="M350" i="32"/>
  <c r="J350" i="32"/>
  <c r="O349" i="32"/>
  <c r="M349" i="32"/>
  <c r="J349" i="32"/>
  <c r="M348" i="32"/>
  <c r="J348" i="32"/>
  <c r="M347" i="32"/>
  <c r="J347" i="32"/>
  <c r="O346" i="32"/>
  <c r="M346" i="32"/>
  <c r="J346" i="32"/>
  <c r="M345" i="32"/>
  <c r="J345" i="32"/>
  <c r="M344" i="32"/>
  <c r="J344" i="32"/>
  <c r="M343" i="32"/>
  <c r="J343" i="32"/>
  <c r="M342" i="32"/>
  <c r="J342" i="32"/>
  <c r="M341" i="32"/>
  <c r="J341" i="32"/>
  <c r="M340" i="32"/>
  <c r="J340" i="32"/>
  <c r="M338" i="32"/>
  <c r="J338" i="32"/>
  <c r="M337" i="32"/>
  <c r="J337" i="32"/>
  <c r="M336" i="32"/>
  <c r="J336" i="32"/>
  <c r="R334" i="32"/>
  <c r="L334" i="32"/>
  <c r="J334" i="32" s="1"/>
  <c r="K334" i="32"/>
  <c r="M333" i="32"/>
  <c r="J333" i="32"/>
  <c r="M332" i="32"/>
  <c r="J332" i="32"/>
  <c r="M331" i="32"/>
  <c r="O331" i="32" s="1"/>
  <c r="J331" i="32"/>
  <c r="S330" i="32"/>
  <c r="M330" i="32"/>
  <c r="J330" i="32"/>
  <c r="M329" i="32"/>
  <c r="J329" i="32"/>
  <c r="J328" i="32"/>
  <c r="M327" i="32"/>
  <c r="O327" i="32" s="1"/>
  <c r="J327" i="32"/>
  <c r="M325" i="32"/>
  <c r="J325" i="32"/>
  <c r="M324" i="32"/>
  <c r="J324" i="32"/>
  <c r="M323" i="32"/>
  <c r="J323" i="32"/>
  <c r="J322" i="32"/>
  <c r="M321" i="32"/>
  <c r="J321" i="32"/>
  <c r="M320" i="32"/>
  <c r="J320" i="32"/>
  <c r="S319" i="32"/>
  <c r="T319" i="32" s="1"/>
  <c r="O319" i="32"/>
  <c r="M319" i="32"/>
  <c r="J319" i="32"/>
  <c r="M318" i="32"/>
  <c r="J318" i="32"/>
  <c r="R317" i="32"/>
  <c r="R316" i="32" s="1"/>
  <c r="R315" i="32" s="1"/>
  <c r="L317" i="32"/>
  <c r="J317" i="32" s="1"/>
  <c r="K317" i="32"/>
  <c r="K315" i="32" s="1"/>
  <c r="N315" i="32"/>
  <c r="N316" i="32" s="1"/>
  <c r="S341" i="32" s="1"/>
  <c r="L315" i="32"/>
  <c r="M313" i="32"/>
  <c r="J313" i="32"/>
  <c r="M312" i="32"/>
  <c r="J312" i="32"/>
  <c r="M311" i="32"/>
  <c r="J311" i="32"/>
  <c r="M310" i="32"/>
  <c r="J310" i="32"/>
  <c r="M309" i="32"/>
  <c r="J309" i="32"/>
  <c r="M308" i="32"/>
  <c r="J308" i="32"/>
  <c r="M307" i="32"/>
  <c r="J307" i="32"/>
  <c r="M306" i="32"/>
  <c r="J306" i="32"/>
  <c r="M305" i="32"/>
  <c r="J305" i="32"/>
  <c r="M304" i="32"/>
  <c r="J304" i="32"/>
  <c r="M303" i="32"/>
  <c r="J303" i="32"/>
  <c r="M302" i="32"/>
  <c r="J302" i="32"/>
  <c r="M301" i="32"/>
  <c r="J301" i="32"/>
  <c r="M300" i="32"/>
  <c r="J300" i="32"/>
  <c r="R298" i="32"/>
  <c r="L298" i="32"/>
  <c r="K298" i="32"/>
  <c r="J298" i="32"/>
  <c r="M297" i="32"/>
  <c r="J297" i="32"/>
  <c r="M296" i="32"/>
  <c r="J296" i="32"/>
  <c r="M295" i="32"/>
  <c r="J295" i="32"/>
  <c r="M293" i="32"/>
  <c r="J293" i="32"/>
  <c r="M292" i="32"/>
  <c r="J292" i="32"/>
  <c r="M291" i="32"/>
  <c r="J291" i="32"/>
  <c r="M290" i="32"/>
  <c r="J290" i="32"/>
  <c r="M289" i="32"/>
  <c r="J289" i="32"/>
  <c r="M287" i="32"/>
  <c r="J287" i="32"/>
  <c r="M286" i="32"/>
  <c r="J286" i="32"/>
  <c r="M285" i="32"/>
  <c r="J285" i="32"/>
  <c r="M283" i="32"/>
  <c r="J283" i="32"/>
  <c r="M282" i="32"/>
  <c r="J282" i="32"/>
  <c r="M281" i="32"/>
  <c r="J281" i="32"/>
  <c r="M280" i="32"/>
  <c r="J280" i="32"/>
  <c r="M279" i="32"/>
  <c r="J279" i="32"/>
  <c r="M276" i="32"/>
  <c r="J276" i="32"/>
  <c r="M275" i="32"/>
  <c r="J275" i="32"/>
  <c r="M274" i="32"/>
  <c r="J274" i="32"/>
  <c r="M272" i="32"/>
  <c r="J272" i="32"/>
  <c r="M271" i="32"/>
  <c r="J271" i="32"/>
  <c r="M270" i="32"/>
  <c r="J270" i="32"/>
  <c r="M269" i="32"/>
  <c r="J269" i="32"/>
  <c r="M268" i="32"/>
  <c r="J268" i="32"/>
  <c r="M266" i="32"/>
  <c r="J266" i="32"/>
  <c r="M265" i="32"/>
  <c r="J265" i="32"/>
  <c r="M264" i="32"/>
  <c r="J264" i="32"/>
  <c r="M262" i="32"/>
  <c r="J262" i="32"/>
  <c r="M261" i="32"/>
  <c r="J261" i="32"/>
  <c r="M260" i="32"/>
  <c r="J260" i="32"/>
  <c r="M259" i="32"/>
  <c r="J259" i="32"/>
  <c r="M258" i="32"/>
  <c r="J258" i="32"/>
  <c r="R256" i="32"/>
  <c r="L256" i="32"/>
  <c r="K256" i="32"/>
  <c r="J256" i="32"/>
  <c r="M255" i="32"/>
  <c r="J255" i="32"/>
  <c r="M254" i="32"/>
  <c r="J254" i="32"/>
  <c r="M253" i="32"/>
  <c r="J253" i="32"/>
  <c r="M251" i="32"/>
  <c r="J251" i="32"/>
  <c r="M250" i="32"/>
  <c r="J250" i="32"/>
  <c r="M249" i="32"/>
  <c r="J249" i="32"/>
  <c r="M248" i="32"/>
  <c r="J248" i="32"/>
  <c r="M247" i="32"/>
  <c r="J247" i="32"/>
  <c r="M245" i="32"/>
  <c r="J245" i="32"/>
  <c r="M244" i="32"/>
  <c r="J244" i="32"/>
  <c r="M243" i="32"/>
  <c r="J243" i="32"/>
  <c r="M241" i="32"/>
  <c r="J241" i="32"/>
  <c r="M240" i="32"/>
  <c r="J240" i="32"/>
  <c r="M239" i="32"/>
  <c r="J239" i="32"/>
  <c r="M238" i="32"/>
  <c r="J238" i="32"/>
  <c r="M237" i="32"/>
  <c r="J237" i="32"/>
  <c r="R235" i="32"/>
  <c r="L235" i="32"/>
  <c r="K235" i="32"/>
  <c r="J235" i="32"/>
  <c r="M233" i="32"/>
  <c r="J233" i="32"/>
  <c r="M232" i="32"/>
  <c r="J232" i="32"/>
  <c r="M231" i="32"/>
  <c r="J231" i="32"/>
  <c r="M229" i="32"/>
  <c r="J229" i="32"/>
  <c r="M228" i="32"/>
  <c r="J228" i="32"/>
  <c r="M227" i="32"/>
  <c r="J227" i="32"/>
  <c r="R225" i="32"/>
  <c r="L225" i="32"/>
  <c r="K225" i="32"/>
  <c r="J225" i="32" s="1"/>
  <c r="M224" i="32"/>
  <c r="J224" i="32"/>
  <c r="M223" i="32"/>
  <c r="J223" i="32"/>
  <c r="M222" i="32"/>
  <c r="J222" i="32"/>
  <c r="M220" i="32"/>
  <c r="J220" i="32"/>
  <c r="M219" i="32"/>
  <c r="J219" i="32"/>
  <c r="M218" i="32"/>
  <c r="M216" i="32" s="1"/>
  <c r="J218" i="32"/>
  <c r="T216" i="32"/>
  <c r="R216" i="32"/>
  <c r="L216" i="32"/>
  <c r="K216" i="32"/>
  <c r="M215" i="32"/>
  <c r="J215" i="32"/>
  <c r="M214" i="32"/>
  <c r="J214" i="32"/>
  <c r="M213" i="32"/>
  <c r="J213" i="32"/>
  <c r="M211" i="32"/>
  <c r="J211" i="32"/>
  <c r="M210" i="32"/>
  <c r="J210" i="32"/>
  <c r="M209" i="32"/>
  <c r="J209" i="32"/>
  <c r="R207" i="32"/>
  <c r="L207" i="32"/>
  <c r="K207" i="32"/>
  <c r="J207" i="32"/>
  <c r="R206" i="32"/>
  <c r="M205" i="32"/>
  <c r="J205" i="32"/>
  <c r="M204" i="32"/>
  <c r="J204" i="32"/>
  <c r="M203" i="32"/>
  <c r="J203" i="32"/>
  <c r="M202" i="32"/>
  <c r="J202" i="32"/>
  <c r="M201" i="32"/>
  <c r="J201" i="32"/>
  <c r="M200" i="32"/>
  <c r="J200" i="32"/>
  <c r="M199" i="32"/>
  <c r="J199" i="32"/>
  <c r="M198" i="32"/>
  <c r="J198" i="32"/>
  <c r="M196" i="32"/>
  <c r="J196" i="32"/>
  <c r="M195" i="32"/>
  <c r="J195" i="32"/>
  <c r="M194" i="32"/>
  <c r="J194" i="32"/>
  <c r="M193" i="32"/>
  <c r="J193" i="32"/>
  <c r="M192" i="32"/>
  <c r="J192" i="32"/>
  <c r="M191" i="32"/>
  <c r="J191" i="32"/>
  <c r="M190" i="32"/>
  <c r="J190" i="32"/>
  <c r="M189" i="32"/>
  <c r="J189" i="32"/>
  <c r="R187" i="32"/>
  <c r="L187" i="32"/>
  <c r="K187" i="32"/>
  <c r="J187" i="32" s="1"/>
  <c r="M186" i="32"/>
  <c r="J186" i="32"/>
  <c r="M185" i="32"/>
  <c r="J185" i="32"/>
  <c r="M184" i="32"/>
  <c r="J184" i="32"/>
  <c r="M183" i="32"/>
  <c r="J183" i="32"/>
  <c r="M182" i="32"/>
  <c r="J182" i="32"/>
  <c r="M181" i="32"/>
  <c r="J181" i="32"/>
  <c r="M180" i="32"/>
  <c r="J180" i="32"/>
  <c r="M179" i="32"/>
  <c r="J179" i="32"/>
  <c r="M177" i="32"/>
  <c r="J177" i="32"/>
  <c r="M176" i="32"/>
  <c r="J176" i="32"/>
  <c r="M175" i="32"/>
  <c r="J175" i="32"/>
  <c r="M174" i="32"/>
  <c r="J174" i="32"/>
  <c r="M173" i="32"/>
  <c r="J173" i="32"/>
  <c r="M172" i="32"/>
  <c r="J172" i="32"/>
  <c r="M171" i="32"/>
  <c r="J171" i="32"/>
  <c r="M170" i="32"/>
  <c r="J170" i="32"/>
  <c r="R168" i="32"/>
  <c r="R148" i="32" s="1"/>
  <c r="L168" i="32"/>
  <c r="K168" i="32"/>
  <c r="J168" i="32" s="1"/>
  <c r="M167" i="32"/>
  <c r="J167" i="32"/>
  <c r="M166" i="32"/>
  <c r="J166" i="32"/>
  <c r="M165" i="32"/>
  <c r="J165" i="32"/>
  <c r="M164" i="32"/>
  <c r="J164" i="32"/>
  <c r="M163" i="32"/>
  <c r="J163" i="32"/>
  <c r="M162" i="32"/>
  <c r="J162" i="32"/>
  <c r="M161" i="32"/>
  <c r="J161" i="32"/>
  <c r="M160" i="32"/>
  <c r="J160" i="32"/>
  <c r="M158" i="32"/>
  <c r="J158" i="32"/>
  <c r="M157" i="32"/>
  <c r="J157" i="32"/>
  <c r="M156" i="32"/>
  <c r="J156" i="32"/>
  <c r="M155" i="32"/>
  <c r="J155" i="32"/>
  <c r="M154" i="32"/>
  <c r="J154" i="32"/>
  <c r="M153" i="32"/>
  <c r="J153" i="32"/>
  <c r="M152" i="32"/>
  <c r="M149" i="32" s="1"/>
  <c r="J152" i="32"/>
  <c r="M151" i="32"/>
  <c r="J151" i="32"/>
  <c r="R149" i="32"/>
  <c r="L149" i="32"/>
  <c r="K149" i="32"/>
  <c r="J149" i="32"/>
  <c r="M147" i="32"/>
  <c r="J147" i="32"/>
  <c r="M146" i="32"/>
  <c r="J146" i="32"/>
  <c r="M145" i="32"/>
  <c r="J145" i="32"/>
  <c r="M144" i="32"/>
  <c r="J144" i="32"/>
  <c r="M143" i="32"/>
  <c r="J143" i="32"/>
  <c r="M142" i="32"/>
  <c r="J142" i="32"/>
  <c r="M141" i="32"/>
  <c r="J141" i="32"/>
  <c r="M140" i="32"/>
  <c r="M129" i="32" s="1"/>
  <c r="J140" i="32"/>
  <c r="M138" i="32"/>
  <c r="J138" i="32"/>
  <c r="M137" i="32"/>
  <c r="J137" i="32"/>
  <c r="M136" i="32"/>
  <c r="J136" i="32"/>
  <c r="M135" i="32"/>
  <c r="J135" i="32"/>
  <c r="M134" i="32"/>
  <c r="J134" i="32"/>
  <c r="M133" i="32"/>
  <c r="J133" i="32"/>
  <c r="M132" i="32"/>
  <c r="J132" i="32"/>
  <c r="M131" i="32"/>
  <c r="J131" i="32"/>
  <c r="R129" i="32"/>
  <c r="L129" i="32"/>
  <c r="J129" i="32" s="1"/>
  <c r="K129" i="32"/>
  <c r="M128" i="32"/>
  <c r="J128" i="32"/>
  <c r="M127" i="32"/>
  <c r="J127" i="32"/>
  <c r="M126" i="32"/>
  <c r="J126" i="32"/>
  <c r="M125" i="32"/>
  <c r="J125" i="32"/>
  <c r="M124" i="32"/>
  <c r="J124" i="32"/>
  <c r="M123" i="32"/>
  <c r="J123" i="32"/>
  <c r="M122" i="32"/>
  <c r="J122" i="32"/>
  <c r="M121" i="32"/>
  <c r="J121" i="32"/>
  <c r="M119" i="32"/>
  <c r="J119" i="32"/>
  <c r="M118" i="32"/>
  <c r="J118" i="32"/>
  <c r="M117" i="32"/>
  <c r="J117" i="32"/>
  <c r="M116" i="32"/>
  <c r="J116" i="32"/>
  <c r="M115" i="32"/>
  <c r="J115" i="32"/>
  <c r="M114" i="32"/>
  <c r="J114" i="32"/>
  <c r="M113" i="32"/>
  <c r="J113" i="32"/>
  <c r="M112" i="32"/>
  <c r="J112" i="32"/>
  <c r="R110" i="32"/>
  <c r="L110" i="32"/>
  <c r="J110" i="32" s="1"/>
  <c r="K110" i="32"/>
  <c r="M109" i="32"/>
  <c r="J109" i="32"/>
  <c r="M108" i="32"/>
  <c r="J108" i="32"/>
  <c r="M107" i="32"/>
  <c r="J107" i="32"/>
  <c r="M106" i="32"/>
  <c r="J106" i="32"/>
  <c r="M105" i="32"/>
  <c r="J105" i="32"/>
  <c r="M104" i="32"/>
  <c r="J104" i="32"/>
  <c r="M103" i="32"/>
  <c r="J103" i="32"/>
  <c r="M102" i="32"/>
  <c r="J102" i="32"/>
  <c r="M100" i="32"/>
  <c r="J100" i="32"/>
  <c r="M99" i="32"/>
  <c r="J99" i="32"/>
  <c r="M98" i="32"/>
  <c r="J98" i="32"/>
  <c r="M97" i="32"/>
  <c r="J97" i="32"/>
  <c r="M96" i="32"/>
  <c r="J96" i="32"/>
  <c r="M95" i="32"/>
  <c r="J95" i="32"/>
  <c r="M94" i="32"/>
  <c r="J94" i="32"/>
  <c r="M93" i="32"/>
  <c r="J93" i="32"/>
  <c r="R91" i="32"/>
  <c r="L91" i="32"/>
  <c r="K91" i="32"/>
  <c r="J91" i="32"/>
  <c r="R90" i="32"/>
  <c r="K90" i="32"/>
  <c r="M89" i="32"/>
  <c r="J89" i="32"/>
  <c r="M88" i="32"/>
  <c r="J88" i="32"/>
  <c r="M87" i="32"/>
  <c r="J87" i="32"/>
  <c r="M85" i="32"/>
  <c r="J85" i="32"/>
  <c r="M84" i="32"/>
  <c r="J84" i="32"/>
  <c r="M83" i="32"/>
  <c r="J83" i="32"/>
  <c r="R81" i="32"/>
  <c r="L81" i="32"/>
  <c r="K81" i="32"/>
  <c r="J81" i="32" s="1"/>
  <c r="M80" i="32"/>
  <c r="J80" i="32"/>
  <c r="M79" i="32"/>
  <c r="J79" i="32"/>
  <c r="M78" i="32"/>
  <c r="J78" i="32"/>
  <c r="M76" i="32"/>
  <c r="J76" i="32"/>
  <c r="M75" i="32"/>
  <c r="J75" i="32"/>
  <c r="M74" i="32"/>
  <c r="J74" i="32"/>
  <c r="R72" i="32"/>
  <c r="M72" i="32"/>
  <c r="L72" i="32"/>
  <c r="K72" i="32"/>
  <c r="J72" i="32" s="1"/>
  <c r="M71" i="32"/>
  <c r="J71" i="32"/>
  <c r="M70" i="32"/>
  <c r="J70" i="32"/>
  <c r="M69" i="32"/>
  <c r="J69" i="32"/>
  <c r="M67" i="32"/>
  <c r="J67" i="32"/>
  <c r="M66" i="32"/>
  <c r="J66" i="32"/>
  <c r="M65" i="32"/>
  <c r="M63" i="32" s="1"/>
  <c r="J65" i="32"/>
  <c r="R63" i="32"/>
  <c r="R62" i="32" s="1"/>
  <c r="L63" i="32"/>
  <c r="K63" i="32"/>
  <c r="J63" i="32"/>
  <c r="L62" i="32"/>
  <c r="N61" i="32"/>
  <c r="N62" i="32" s="1"/>
  <c r="S60" i="32"/>
  <c r="T60" i="32" s="1"/>
  <c r="O60" i="32"/>
  <c r="M60" i="32"/>
  <c r="J60" i="32"/>
  <c r="R58" i="32"/>
  <c r="N58" i="32"/>
  <c r="L58" i="32"/>
  <c r="K58" i="32"/>
  <c r="J58" i="32" s="1"/>
  <c r="J57" i="32"/>
  <c r="M57" i="32" s="1"/>
  <c r="O57" i="32" s="1"/>
  <c r="S55" i="32"/>
  <c r="M55" i="32"/>
  <c r="J55" i="32"/>
  <c r="J53" i="32"/>
  <c r="M53" i="32" s="1"/>
  <c r="O53" i="32" s="1"/>
  <c r="O52" i="32"/>
  <c r="M52" i="32"/>
  <c r="J52" i="32"/>
  <c r="J51" i="32"/>
  <c r="M51" i="32" s="1"/>
  <c r="O51" i="32" s="1"/>
  <c r="S49" i="32"/>
  <c r="M49" i="32"/>
  <c r="J49" i="32"/>
  <c r="J47" i="32"/>
  <c r="M47" i="32" s="1"/>
  <c r="O47" i="32" s="1"/>
  <c r="O45" i="32"/>
  <c r="M45" i="32"/>
  <c r="J45" i="32"/>
  <c r="J43" i="32"/>
  <c r="M43" i="32" s="1"/>
  <c r="O43" i="32" s="1"/>
  <c r="S41" i="32"/>
  <c r="T41" i="32" s="1"/>
  <c r="M41" i="32"/>
  <c r="O41" i="32" s="1"/>
  <c r="J41" i="32"/>
  <c r="J39" i="32"/>
  <c r="M39" i="32" s="1"/>
  <c r="O39" i="32" s="1"/>
  <c r="O37" i="32"/>
  <c r="M37" i="32"/>
  <c r="J37" i="32"/>
  <c r="M36" i="32"/>
  <c r="J36" i="32"/>
  <c r="S35" i="32"/>
  <c r="M35" i="32"/>
  <c r="O35" i="32" s="1"/>
  <c r="T35" i="32" s="1"/>
  <c r="J35" i="32"/>
  <c r="O34" i="32"/>
  <c r="M34" i="32"/>
  <c r="J34" i="32"/>
  <c r="M33" i="32"/>
  <c r="J33" i="32"/>
  <c r="O32" i="32"/>
  <c r="M32" i="32"/>
  <c r="J32" i="32"/>
  <c r="J31" i="32"/>
  <c r="M30" i="32"/>
  <c r="O30" i="32" s="1"/>
  <c r="J30" i="32"/>
  <c r="S28" i="32"/>
  <c r="M28" i="32"/>
  <c r="O28" i="32" s="1"/>
  <c r="T28" i="32" s="1"/>
  <c r="J28" i="32"/>
  <c r="S27" i="32"/>
  <c r="M27" i="32"/>
  <c r="O27" i="32" s="1"/>
  <c r="J27" i="32"/>
  <c r="S26" i="32"/>
  <c r="M26" i="32"/>
  <c r="J26" i="32"/>
  <c r="S25" i="32"/>
  <c r="J25" i="32"/>
  <c r="M25" i="32" s="1"/>
  <c r="O25" i="32" s="1"/>
  <c r="O24" i="32"/>
  <c r="M24" i="32"/>
  <c r="J24" i="32"/>
  <c r="T23" i="32"/>
  <c r="S23" i="32"/>
  <c r="O23" i="32"/>
  <c r="M23" i="32"/>
  <c r="J23" i="32"/>
  <c r="S22" i="32"/>
  <c r="O22" i="32"/>
  <c r="T22" i="32" s="1"/>
  <c r="M22" i="32"/>
  <c r="J22" i="32"/>
  <c r="M21" i="32"/>
  <c r="O21" i="32" s="1"/>
  <c r="J21" i="32"/>
  <c r="S19" i="32"/>
  <c r="R19" i="32"/>
  <c r="N19" i="32"/>
  <c r="O36" i="32" s="1"/>
  <c r="L19" i="32"/>
  <c r="K19" i="32"/>
  <c r="J19" i="32"/>
  <c r="M18" i="32"/>
  <c r="T18" i="32" s="1"/>
  <c r="J18" i="32"/>
  <c r="M17" i="32"/>
  <c r="T17" i="32" s="1"/>
  <c r="J17" i="32"/>
  <c r="M16" i="32"/>
  <c r="T16" i="32" s="1"/>
  <c r="J16" i="32"/>
  <c r="T15" i="32"/>
  <c r="M15" i="32"/>
  <c r="J15" i="32"/>
  <c r="M14" i="32"/>
  <c r="T14" i="32" s="1"/>
  <c r="J14" i="32"/>
  <c r="T13" i="32"/>
  <c r="M13" i="32"/>
  <c r="J13" i="32"/>
  <c r="M12" i="32"/>
  <c r="O12" i="32" s="1"/>
  <c r="J12" i="32"/>
  <c r="T11" i="32"/>
  <c r="S11" i="32"/>
  <c r="O11" i="32"/>
  <c r="M11" i="32"/>
  <c r="J11" i="32"/>
  <c r="S10" i="32"/>
  <c r="M10" i="32"/>
  <c r="M5" i="32" s="1"/>
  <c r="O5" i="32" s="1"/>
  <c r="J10" i="32"/>
  <c r="T9" i="32"/>
  <c r="S9" i="32"/>
  <c r="O9" i="32"/>
  <c r="M9" i="32"/>
  <c r="J9" i="32"/>
  <c r="S8" i="32"/>
  <c r="T8" i="32" s="1"/>
  <c r="M8" i="32"/>
  <c r="O8" i="32" s="1"/>
  <c r="J8" i="32"/>
  <c r="O7" i="32"/>
  <c r="M7" i="32"/>
  <c r="J7" i="32"/>
  <c r="S5" i="32"/>
  <c r="T5" i="32" s="1"/>
  <c r="R5" i="32"/>
  <c r="N5" i="32"/>
  <c r="S12" i="32" s="1"/>
  <c r="T12" i="32" s="1"/>
  <c r="L5" i="32"/>
  <c r="K5" i="32"/>
  <c r="J5" i="32" s="1"/>
  <c r="N4" i="32"/>
  <c r="J4" i="32"/>
  <c r="O69" i="32" l="1"/>
  <c r="O63" i="32"/>
  <c r="T25" i="32"/>
  <c r="S84" i="32"/>
  <c r="T84" i="32" s="1"/>
  <c r="S72" i="32"/>
  <c r="S71" i="32"/>
  <c r="S81" i="32"/>
  <c r="S80" i="32"/>
  <c r="S69" i="32"/>
  <c r="T69" i="32" s="1"/>
  <c r="S89" i="32"/>
  <c r="T89" i="32" s="1"/>
  <c r="O85" i="32"/>
  <c r="S78" i="32"/>
  <c r="T78" i="32" s="1"/>
  <c r="O74" i="32"/>
  <c r="O89" i="32"/>
  <c r="S83" i="32"/>
  <c r="O78" i="32"/>
  <c r="S70" i="32"/>
  <c r="S87" i="32"/>
  <c r="T87" i="32" s="1"/>
  <c r="S75" i="32"/>
  <c r="T75" i="32" s="1"/>
  <c r="S63" i="32"/>
  <c r="T63" i="32" s="1"/>
  <c r="S62" i="32"/>
  <c r="S76" i="32"/>
  <c r="S85" i="32"/>
  <c r="S67" i="32"/>
  <c r="S65" i="32"/>
  <c r="T65" i="32" s="1"/>
  <c r="S79" i="32"/>
  <c r="T79" i="32" s="1"/>
  <c r="O80" i="32"/>
  <c r="S88" i="32"/>
  <c r="T88" i="32" s="1"/>
  <c r="O75" i="32"/>
  <c r="O84" i="32"/>
  <c r="S66" i="32"/>
  <c r="O87" i="32"/>
  <c r="S74" i="32"/>
  <c r="T74" i="32" s="1"/>
  <c r="O66" i="32"/>
  <c r="O71" i="32"/>
  <c r="T26" i="32"/>
  <c r="T27" i="32"/>
  <c r="M225" i="32"/>
  <c r="T225" i="32" s="1"/>
  <c r="O10" i="32"/>
  <c r="T10" i="32" s="1"/>
  <c r="S32" i="32"/>
  <c r="T32" i="32" s="1"/>
  <c r="S37" i="32"/>
  <c r="T37" i="32" s="1"/>
  <c r="S45" i="32"/>
  <c r="T45" i="32" s="1"/>
  <c r="S52" i="32"/>
  <c r="T52" i="32" s="1"/>
  <c r="K62" i="32"/>
  <c r="O117" i="32"/>
  <c r="O128" i="32"/>
  <c r="O132" i="32"/>
  <c r="O129" i="32"/>
  <c r="O136" i="32"/>
  <c r="O147" i="32"/>
  <c r="O154" i="32"/>
  <c r="R234" i="32"/>
  <c r="S7" i="32"/>
  <c r="T7" i="32" s="1"/>
  <c r="M19" i="32"/>
  <c r="O19" i="32" s="1"/>
  <c r="T19" i="32" s="1"/>
  <c r="S24" i="32"/>
  <c r="T24" i="32" s="1"/>
  <c r="O88" i="32"/>
  <c r="O107" i="32"/>
  <c r="O122" i="32"/>
  <c r="M187" i="32"/>
  <c r="M168" i="32" s="1"/>
  <c r="M148" i="32" s="1"/>
  <c r="S57" i="32"/>
  <c r="T57" i="32" s="1"/>
  <c r="S53" i="32"/>
  <c r="T53" i="32" s="1"/>
  <c r="S39" i="32"/>
  <c r="T39" i="32" s="1"/>
  <c r="S47" i="32"/>
  <c r="T47" i="32" s="1"/>
  <c r="S34" i="32"/>
  <c r="T34" i="32" s="1"/>
  <c r="S30" i="32"/>
  <c r="T30" i="32" s="1"/>
  <c r="S21" i="32"/>
  <c r="T21" i="32" s="1"/>
  <c r="O26" i="32"/>
  <c r="S36" i="32"/>
  <c r="T36" i="32" s="1"/>
  <c r="S43" i="32"/>
  <c r="T43" i="32" s="1"/>
  <c r="S51" i="32"/>
  <c r="T51" i="32" s="1"/>
  <c r="O70" i="32"/>
  <c r="O72" i="32"/>
  <c r="O79" i="32"/>
  <c r="O126" i="32"/>
  <c r="O141" i="32"/>
  <c r="O163" i="32"/>
  <c r="T353" i="32"/>
  <c r="O33" i="32"/>
  <c r="O65" i="32"/>
  <c r="O67" i="32"/>
  <c r="O94" i="32"/>
  <c r="O100" i="32"/>
  <c r="M110" i="32"/>
  <c r="O110" i="32" s="1"/>
  <c r="O134" i="32"/>
  <c r="O145" i="32"/>
  <c r="S33" i="32"/>
  <c r="T33" i="32" s="1"/>
  <c r="N298" i="32"/>
  <c r="N234" i="32"/>
  <c r="O283" i="32" s="1"/>
  <c r="N206" i="32"/>
  <c r="O211" i="32" s="1"/>
  <c r="N148" i="32"/>
  <c r="O174" i="32" s="1"/>
  <c r="N90" i="32"/>
  <c r="O96" i="32" s="1"/>
  <c r="O76" i="32"/>
  <c r="L90" i="32"/>
  <c r="L3" i="32" s="1"/>
  <c r="O105" i="32"/>
  <c r="O119" i="32"/>
  <c r="O183" i="32"/>
  <c r="J90" i="32"/>
  <c r="O113" i="32"/>
  <c r="O143" i="32"/>
  <c r="O49" i="32"/>
  <c r="T49" i="32" s="1"/>
  <c r="O55" i="32"/>
  <c r="T55" i="32" s="1"/>
  <c r="S58" i="32"/>
  <c r="T58" i="32" s="1"/>
  <c r="O58" i="32"/>
  <c r="M81" i="32"/>
  <c r="O81" i="32" s="1"/>
  <c r="O83" i="32"/>
  <c r="M91" i="32"/>
  <c r="O124" i="32"/>
  <c r="O138" i="32"/>
  <c r="O164" i="32"/>
  <c r="O180" i="32"/>
  <c r="O200" i="32"/>
  <c r="O344" i="32"/>
  <c r="S349" i="32"/>
  <c r="T349" i="32" s="1"/>
  <c r="O360" i="32"/>
  <c r="O369" i="32"/>
  <c r="S372" i="32"/>
  <c r="T372" i="32" s="1"/>
  <c r="O162" i="32"/>
  <c r="O170" i="32"/>
  <c r="O190" i="32"/>
  <c r="O224" i="32"/>
  <c r="M317" i="32"/>
  <c r="O337" i="32"/>
  <c r="O341" i="32"/>
  <c r="T341" i="32" s="1"/>
  <c r="S344" i="32"/>
  <c r="T344" i="32" s="1"/>
  <c r="O152" i="32"/>
  <c r="O185" i="32"/>
  <c r="O198" i="32"/>
  <c r="M298" i="32"/>
  <c r="T298" i="32" s="1"/>
  <c r="O324" i="32"/>
  <c r="O350" i="32"/>
  <c r="O361" i="32"/>
  <c r="O195" i="32"/>
  <c r="M256" i="32"/>
  <c r="T256" i="32" s="1"/>
  <c r="O261" i="32"/>
  <c r="O301" i="32"/>
  <c r="O304" i="32"/>
  <c r="S376" i="32"/>
  <c r="S365" i="32"/>
  <c r="S356" i="32"/>
  <c r="S347" i="32"/>
  <c r="S338" i="32"/>
  <c r="S328" i="32"/>
  <c r="T328" i="32" s="1"/>
  <c r="S322" i="32"/>
  <c r="T322" i="32" s="1"/>
  <c r="O376" i="32"/>
  <c r="S368" i="32"/>
  <c r="O365" i="32"/>
  <c r="S360" i="32"/>
  <c r="T360" i="32" s="1"/>
  <c r="O356" i="32"/>
  <c r="S350" i="32"/>
  <c r="O347" i="32"/>
  <c r="S342" i="32"/>
  <c r="T342" i="32" s="1"/>
  <c r="O338" i="32"/>
  <c r="S331" i="32"/>
  <c r="T331" i="32" s="1"/>
  <c r="O328" i="32"/>
  <c r="S325" i="32"/>
  <c r="O322" i="32"/>
  <c r="S320" i="32"/>
  <c r="S373" i="32"/>
  <c r="T373" i="32" s="1"/>
  <c r="S363" i="32"/>
  <c r="T363" i="32" s="1"/>
  <c r="S354" i="32"/>
  <c r="S345" i="32"/>
  <c r="T345" i="32" s="1"/>
  <c r="S336" i="32"/>
  <c r="S377" i="32"/>
  <c r="O373" i="32"/>
  <c r="S366" i="32"/>
  <c r="T366" i="32" s="1"/>
  <c r="O363" i="32"/>
  <c r="S358" i="32"/>
  <c r="T358" i="32" s="1"/>
  <c r="O354" i="32"/>
  <c r="S348" i="32"/>
  <c r="O345" i="32"/>
  <c r="S340" i="32"/>
  <c r="O336" i="32"/>
  <c r="S329" i="32"/>
  <c r="T329" i="32" s="1"/>
  <c r="S323" i="32"/>
  <c r="T323" i="32" s="1"/>
  <c r="O377" i="32"/>
  <c r="S370" i="32"/>
  <c r="T370" i="32" s="1"/>
  <c r="S369" i="32"/>
  <c r="O366" i="32"/>
  <c r="S361" i="32"/>
  <c r="O358" i="32"/>
  <c r="S351" i="32"/>
  <c r="O348" i="32"/>
  <c r="S343" i="32"/>
  <c r="T343" i="32" s="1"/>
  <c r="S332" i="32"/>
  <c r="O329" i="32"/>
  <c r="S327" i="32"/>
  <c r="T327" i="32" s="1"/>
  <c r="O323" i="32"/>
  <c r="S321" i="32"/>
  <c r="T321" i="32" s="1"/>
  <c r="S374" i="32"/>
  <c r="T374" i="32" s="1"/>
  <c r="S364" i="32"/>
  <c r="T364" i="32" s="1"/>
  <c r="S355" i="32"/>
  <c r="T355" i="32" s="1"/>
  <c r="S346" i="32"/>
  <c r="T346" i="32" s="1"/>
  <c r="S337" i="32"/>
  <c r="T337" i="32" s="1"/>
  <c r="S317" i="32"/>
  <c r="S316" i="32"/>
  <c r="O321" i="32"/>
  <c r="S324" i="32"/>
  <c r="T324" i="32" s="1"/>
  <c r="O332" i="32"/>
  <c r="S334" i="32"/>
  <c r="O367" i="32"/>
  <c r="M370" i="32"/>
  <c r="O370" i="32" s="1"/>
  <c r="O171" i="32"/>
  <c r="O191" i="32"/>
  <c r="M207" i="32"/>
  <c r="J216" i="32"/>
  <c r="M235" i="32"/>
  <c r="O342" i="32"/>
  <c r="O351" i="32"/>
  <c r="O362" i="32"/>
  <c r="S367" i="32"/>
  <c r="T367" i="32" s="1"/>
  <c r="O179" i="32"/>
  <c r="O199" i="32"/>
  <c r="O305" i="32"/>
  <c r="O311" i="32"/>
  <c r="O325" i="32"/>
  <c r="O333" i="32"/>
  <c r="O355" i="32"/>
  <c r="O359" i="32"/>
  <c r="S362" i="32"/>
  <c r="N378" i="32"/>
  <c r="O381" i="32" s="1"/>
  <c r="O176" i="32"/>
  <c r="O189" i="32"/>
  <c r="O204" i="32"/>
  <c r="O330" i="32"/>
  <c r="T330" i="32" s="1"/>
  <c r="S333" i="32"/>
  <c r="T333" i="32" s="1"/>
  <c r="M334" i="32"/>
  <c r="O334" i="32" s="1"/>
  <c r="O340" i="32"/>
  <c r="O343" i="32"/>
  <c r="O353" i="32"/>
  <c r="S359" i="32"/>
  <c r="T359" i="32" s="1"/>
  <c r="O368" i="32"/>
  <c r="M388" i="32"/>
  <c r="O388" i="32" s="1"/>
  <c r="O390" i="32"/>
  <c r="O398" i="32"/>
  <c r="O320" i="32"/>
  <c r="C8" i="31"/>
  <c r="R219" i="10"/>
  <c r="R177" i="10"/>
  <c r="R156" i="10"/>
  <c r="R108" i="10"/>
  <c r="R89" i="10"/>
  <c r="R70" i="10"/>
  <c r="R12" i="10"/>
  <c r="R31" i="10"/>
  <c r="R50" i="10"/>
  <c r="C21" i="12"/>
  <c r="C10" i="12"/>
  <c r="R69" i="10" l="1"/>
  <c r="R155" i="10"/>
  <c r="R11" i="10"/>
  <c r="M206" i="32"/>
  <c r="T207" i="32"/>
  <c r="T351" i="32"/>
  <c r="T320" i="32"/>
  <c r="T350" i="32"/>
  <c r="T338" i="32"/>
  <c r="S311" i="32"/>
  <c r="T311" i="32" s="1"/>
  <c r="S304" i="32"/>
  <c r="T304" i="32" s="1"/>
  <c r="O298" i="32"/>
  <c r="S313" i="32"/>
  <c r="S307" i="32"/>
  <c r="S300" i="32"/>
  <c r="O313" i="32"/>
  <c r="S309" i="32"/>
  <c r="O307" i="32"/>
  <c r="O300" i="32"/>
  <c r="O309" i="32"/>
  <c r="S305" i="32"/>
  <c r="T305" i="32" s="1"/>
  <c r="S301" i="32"/>
  <c r="T301" i="32" s="1"/>
  <c r="S298" i="32"/>
  <c r="S310" i="32"/>
  <c r="T310" i="32" s="1"/>
  <c r="O310" i="32"/>
  <c r="S303" i="32"/>
  <c r="S306" i="32"/>
  <c r="T306" i="32" s="1"/>
  <c r="O303" i="32"/>
  <c r="O155" i="32"/>
  <c r="T334" i="32"/>
  <c r="S297" i="32"/>
  <c r="S287" i="32"/>
  <c r="T287" i="32" s="1"/>
  <c r="S276" i="32"/>
  <c r="S266" i="32"/>
  <c r="S256" i="32"/>
  <c r="S255" i="32"/>
  <c r="T255" i="32" s="1"/>
  <c r="S245" i="32"/>
  <c r="S235" i="32"/>
  <c r="S234" i="32"/>
  <c r="O297" i="32"/>
  <c r="S291" i="32"/>
  <c r="O287" i="32"/>
  <c r="S295" i="32"/>
  <c r="T295" i="32" s="1"/>
  <c r="S285" i="32"/>
  <c r="T285" i="32" s="1"/>
  <c r="S274" i="32"/>
  <c r="S264" i="32"/>
  <c r="O256" i="32"/>
  <c r="S253" i="32"/>
  <c r="S243" i="32"/>
  <c r="T243" i="32" s="1"/>
  <c r="O235" i="32"/>
  <c r="O234" i="32"/>
  <c r="O295" i="32"/>
  <c r="S289" i="32"/>
  <c r="O285" i="32"/>
  <c r="S279" i="32"/>
  <c r="O274" i="32"/>
  <c r="S268" i="32"/>
  <c r="O264" i="32"/>
  <c r="S258" i="32"/>
  <c r="T258" i="32" s="1"/>
  <c r="O253" i="32"/>
  <c r="S247" i="32"/>
  <c r="O243" i="32"/>
  <c r="S237" i="32"/>
  <c r="S292" i="32"/>
  <c r="O289" i="32"/>
  <c r="S282" i="32"/>
  <c r="O279" i="32"/>
  <c r="S271" i="32"/>
  <c r="O268" i="32"/>
  <c r="S261" i="32"/>
  <c r="T261" i="32" s="1"/>
  <c r="O258" i="32"/>
  <c r="S250" i="32"/>
  <c r="O247" i="32"/>
  <c r="S240" i="32"/>
  <c r="O237" i="32"/>
  <c r="S296" i="32"/>
  <c r="S286" i="32"/>
  <c r="S275" i="32"/>
  <c r="S265" i="32"/>
  <c r="S254" i="32"/>
  <c r="T254" i="32" s="1"/>
  <c r="S244" i="32"/>
  <c r="T244" i="32" s="1"/>
  <c r="O275" i="32"/>
  <c r="O269" i="32"/>
  <c r="S262" i="32"/>
  <c r="S259" i="32"/>
  <c r="T259" i="32" s="1"/>
  <c r="O244" i="32"/>
  <c r="O238" i="32"/>
  <c r="O296" i="32"/>
  <c r="O265" i="32"/>
  <c r="O259" i="32"/>
  <c r="S281" i="32"/>
  <c r="T281" i="32" s="1"/>
  <c r="S249" i="32"/>
  <c r="S270" i="32"/>
  <c r="O255" i="32"/>
  <c r="S239" i="32"/>
  <c r="O276" i="32"/>
  <c r="S260" i="32"/>
  <c r="O245" i="32"/>
  <c r="S290" i="32"/>
  <c r="T290" i="32" s="1"/>
  <c r="S283" i="32"/>
  <c r="T283" i="32" s="1"/>
  <c r="S280" i="32"/>
  <c r="O266" i="32"/>
  <c r="S251" i="32"/>
  <c r="S248" i="32"/>
  <c r="T248" i="32" s="1"/>
  <c r="S272" i="32"/>
  <c r="S238" i="32"/>
  <c r="S241" i="32"/>
  <c r="T241" i="32" s="1"/>
  <c r="O286" i="32"/>
  <c r="O290" i="32"/>
  <c r="O254" i="32"/>
  <c r="S293" i="32"/>
  <c r="O280" i="32"/>
  <c r="O248" i="32"/>
  <c r="S269" i="32"/>
  <c r="S394" i="32"/>
  <c r="T394" i="32" s="1"/>
  <c r="S384" i="32"/>
  <c r="T384" i="32" s="1"/>
  <c r="S398" i="32"/>
  <c r="T398" i="32" s="1"/>
  <c r="O394" i="32"/>
  <c r="S388" i="32"/>
  <c r="T388" i="32" s="1"/>
  <c r="S387" i="32"/>
  <c r="O384" i="32"/>
  <c r="S392" i="32"/>
  <c r="S382" i="32"/>
  <c r="T382" i="32" s="1"/>
  <c r="S396" i="32"/>
  <c r="T396" i="32" s="1"/>
  <c r="O392" i="32"/>
  <c r="S385" i="32"/>
  <c r="O396" i="32"/>
  <c r="S390" i="32"/>
  <c r="T390" i="32" s="1"/>
  <c r="O385" i="32"/>
  <c r="S379" i="32"/>
  <c r="S378" i="32"/>
  <c r="T378" i="32" s="1"/>
  <c r="S393" i="32"/>
  <c r="T393" i="32" s="1"/>
  <c r="S383" i="32"/>
  <c r="S397" i="32"/>
  <c r="O397" i="32"/>
  <c r="S391" i="32"/>
  <c r="O393" i="32"/>
  <c r="S386" i="32"/>
  <c r="O386" i="32"/>
  <c r="O383" i="32"/>
  <c r="S381" i="32"/>
  <c r="T381" i="32" s="1"/>
  <c r="T347" i="32"/>
  <c r="O209" i="32"/>
  <c r="O251" i="32"/>
  <c r="O229" i="32"/>
  <c r="T70" i="32"/>
  <c r="M62" i="32"/>
  <c r="O62" i="32" s="1"/>
  <c r="O213" i="32"/>
  <c r="O292" i="32"/>
  <c r="T340" i="32"/>
  <c r="T377" i="32"/>
  <c r="T325" i="32"/>
  <c r="T356" i="32"/>
  <c r="O291" i="32"/>
  <c r="O202" i="32"/>
  <c r="O103" i="32"/>
  <c r="J62" i="32"/>
  <c r="K3" i="32"/>
  <c r="J3" i="32" s="1"/>
  <c r="T67" i="32"/>
  <c r="T80" i="32"/>
  <c r="O282" i="32"/>
  <c r="T362" i="32"/>
  <c r="T361" i="32"/>
  <c r="O241" i="32"/>
  <c r="O250" i="32"/>
  <c r="O271" i="32"/>
  <c r="O379" i="32"/>
  <c r="T336" i="32"/>
  <c r="T365" i="32"/>
  <c r="O181" i="32"/>
  <c r="O281" i="32"/>
  <c r="M316" i="32"/>
  <c r="O316" i="32" s="1"/>
  <c r="O317" i="32"/>
  <c r="T317" i="32" s="1"/>
  <c r="O160" i="32"/>
  <c r="O260" i="32"/>
  <c r="O115" i="32"/>
  <c r="O306" i="32"/>
  <c r="O109" i="32"/>
  <c r="O4" i="32"/>
  <c r="T66" i="32"/>
  <c r="T85" i="32"/>
  <c r="T83" i="32"/>
  <c r="T81" i="32"/>
  <c r="S231" i="32"/>
  <c r="T231" i="32" s="1"/>
  <c r="S219" i="32"/>
  <c r="T219" i="32" s="1"/>
  <c r="S207" i="32"/>
  <c r="S206" i="32"/>
  <c r="S228" i="32"/>
  <c r="T228" i="32" s="1"/>
  <c r="S216" i="32"/>
  <c r="S215" i="32"/>
  <c r="O207" i="32"/>
  <c r="O206" i="32"/>
  <c r="S232" i="32"/>
  <c r="T232" i="32" s="1"/>
  <c r="O228" i="32"/>
  <c r="S220" i="32"/>
  <c r="O215" i="32"/>
  <c r="S209" i="32"/>
  <c r="T209" i="32" s="1"/>
  <c r="O232" i="32"/>
  <c r="S225" i="32"/>
  <c r="S224" i="32"/>
  <c r="T224" i="32" s="1"/>
  <c r="O216" i="32"/>
  <c r="S213" i="32"/>
  <c r="T213" i="32" s="1"/>
  <c r="S229" i="32"/>
  <c r="S218" i="32"/>
  <c r="O210" i="32"/>
  <c r="O225" i="32"/>
  <c r="O219" i="32"/>
  <c r="S222" i="32"/>
  <c r="T222" i="32" s="1"/>
  <c r="O231" i="32"/>
  <c r="O222" i="32"/>
  <c r="S233" i="32"/>
  <c r="O218" i="32"/>
  <c r="S211" i="32"/>
  <c r="T211" i="32" s="1"/>
  <c r="O233" i="32"/>
  <c r="S227" i="32"/>
  <c r="S223" i="32"/>
  <c r="T223" i="32" s="1"/>
  <c r="S210" i="32"/>
  <c r="S214" i="32"/>
  <c r="O293" i="32"/>
  <c r="O272" i="32"/>
  <c r="O262" i="32"/>
  <c r="O223" i="32"/>
  <c r="O240" i="32"/>
  <c r="T369" i="32"/>
  <c r="T348" i="32"/>
  <c r="T368" i="32"/>
  <c r="T376" i="32"/>
  <c r="O382" i="32"/>
  <c r="O249" i="32"/>
  <c r="O270" i="32"/>
  <c r="O391" i="32"/>
  <c r="O227" i="32"/>
  <c r="S146" i="32"/>
  <c r="S137" i="32"/>
  <c r="S127" i="32"/>
  <c r="S118" i="32"/>
  <c r="T118" i="32" s="1"/>
  <c r="S108" i="32"/>
  <c r="S99" i="32"/>
  <c r="O146" i="32"/>
  <c r="S141" i="32"/>
  <c r="T141" i="32" s="1"/>
  <c r="O137" i="32"/>
  <c r="S132" i="32"/>
  <c r="T132" i="32" s="1"/>
  <c r="O127" i="32"/>
  <c r="S122" i="32"/>
  <c r="T122" i="32" s="1"/>
  <c r="O118" i="32"/>
  <c r="S113" i="32"/>
  <c r="T113" i="32" s="1"/>
  <c r="O108" i="32"/>
  <c r="S103" i="32"/>
  <c r="T103" i="32" s="1"/>
  <c r="O99" i="32"/>
  <c r="S94" i="32"/>
  <c r="T94" i="32" s="1"/>
  <c r="S144" i="32"/>
  <c r="T144" i="32" s="1"/>
  <c r="S135" i="32"/>
  <c r="S125" i="32"/>
  <c r="S116" i="32"/>
  <c r="S106" i="32"/>
  <c r="T106" i="32" s="1"/>
  <c r="S97" i="32"/>
  <c r="S147" i="32"/>
  <c r="T147" i="32" s="1"/>
  <c r="O144" i="32"/>
  <c r="S138" i="32"/>
  <c r="T138" i="32" s="1"/>
  <c r="O135" i="32"/>
  <c r="S129" i="32"/>
  <c r="T129" i="32" s="1"/>
  <c r="S128" i="32"/>
  <c r="T128" i="32" s="1"/>
  <c r="O125" i="32"/>
  <c r="S119" i="32"/>
  <c r="T119" i="32" s="1"/>
  <c r="O116" i="32"/>
  <c r="S110" i="32"/>
  <c r="T110" i="32" s="1"/>
  <c r="S109" i="32"/>
  <c r="T109" i="32" s="1"/>
  <c r="O106" i="32"/>
  <c r="S100" i="32"/>
  <c r="T100" i="32" s="1"/>
  <c r="S142" i="32"/>
  <c r="S133" i="32"/>
  <c r="T133" i="32" s="1"/>
  <c r="S123" i="32"/>
  <c r="T123" i="32" s="1"/>
  <c r="S114" i="32"/>
  <c r="S104" i="32"/>
  <c r="S95" i="32"/>
  <c r="S145" i="32"/>
  <c r="T145" i="32" s="1"/>
  <c r="O142" i="32"/>
  <c r="S136" i="32"/>
  <c r="T136" i="32" s="1"/>
  <c r="O133" i="32"/>
  <c r="S126" i="32"/>
  <c r="T126" i="32" s="1"/>
  <c r="O123" i="32"/>
  <c r="S117" i="32"/>
  <c r="T117" i="32" s="1"/>
  <c r="O114" i="32"/>
  <c r="S107" i="32"/>
  <c r="T107" i="32" s="1"/>
  <c r="O104" i="32"/>
  <c r="S98" i="32"/>
  <c r="O95" i="32"/>
  <c r="S140" i="32"/>
  <c r="T140" i="32" s="1"/>
  <c r="S131" i="32"/>
  <c r="T131" i="32" s="1"/>
  <c r="S121" i="32"/>
  <c r="S112" i="32"/>
  <c r="T112" i="32" s="1"/>
  <c r="S102" i="32"/>
  <c r="S93" i="32"/>
  <c r="O131" i="32"/>
  <c r="S105" i="32"/>
  <c r="T105" i="32" s="1"/>
  <c r="O102" i="32"/>
  <c r="S134" i="32"/>
  <c r="T134" i="32" s="1"/>
  <c r="O112" i="32"/>
  <c r="O97" i="32"/>
  <c r="S115" i="32"/>
  <c r="S91" i="32"/>
  <c r="S96" i="32"/>
  <c r="T96" i="32" s="1"/>
  <c r="O93" i="32"/>
  <c r="S90" i="32"/>
  <c r="T90" i="32" s="1"/>
  <c r="S124" i="32"/>
  <c r="T124" i="32" s="1"/>
  <c r="O140" i="32"/>
  <c r="S143" i="32"/>
  <c r="T143" i="32" s="1"/>
  <c r="O121" i="32"/>
  <c r="O98" i="32"/>
  <c r="T76" i="32"/>
  <c r="T71" i="32"/>
  <c r="O214" i="32"/>
  <c r="M234" i="32"/>
  <c r="T234" i="32" s="1"/>
  <c r="T235" i="32"/>
  <c r="T332" i="32"/>
  <c r="T354" i="32"/>
  <c r="M378" i="32"/>
  <c r="O378" i="32" s="1"/>
  <c r="O239" i="32"/>
  <c r="O387" i="32"/>
  <c r="O220" i="32"/>
  <c r="O91" i="32"/>
  <c r="M90" i="32"/>
  <c r="O90" i="32" s="1"/>
  <c r="S203" i="32"/>
  <c r="S194" i="32"/>
  <c r="T194" i="32" s="1"/>
  <c r="O187" i="32"/>
  <c r="S184" i="32"/>
  <c r="S175" i="32"/>
  <c r="O168" i="32"/>
  <c r="S165" i="32"/>
  <c r="S156" i="32"/>
  <c r="S201" i="32"/>
  <c r="T201" i="32" s="1"/>
  <c r="S192" i="32"/>
  <c r="T192" i="32" s="1"/>
  <c r="S182" i="32"/>
  <c r="T182" i="32" s="1"/>
  <c r="S173" i="32"/>
  <c r="S163" i="32"/>
  <c r="T163" i="32" s="1"/>
  <c r="S154" i="32"/>
  <c r="T154" i="32" s="1"/>
  <c r="S204" i="32"/>
  <c r="T204" i="32" s="1"/>
  <c r="O201" i="32"/>
  <c r="S199" i="32"/>
  <c r="T199" i="32" s="1"/>
  <c r="S190" i="32"/>
  <c r="T190" i="32" s="1"/>
  <c r="S180" i="32"/>
  <c r="T180" i="32" s="1"/>
  <c r="S171" i="32"/>
  <c r="T171" i="32" s="1"/>
  <c r="S202" i="32"/>
  <c r="T202" i="32" s="1"/>
  <c r="S193" i="32"/>
  <c r="T193" i="32" s="1"/>
  <c r="S183" i="32"/>
  <c r="T183" i="32" s="1"/>
  <c r="S174" i="32"/>
  <c r="T174" i="32" s="1"/>
  <c r="O186" i="32"/>
  <c r="S179" i="32"/>
  <c r="T179" i="32" s="1"/>
  <c r="S161" i="32"/>
  <c r="T161" i="32" s="1"/>
  <c r="S158" i="32"/>
  <c r="S151" i="32"/>
  <c r="T151" i="32" s="1"/>
  <c r="O193" i="32"/>
  <c r="S191" i="32"/>
  <c r="T191" i="32" s="1"/>
  <c r="O161" i="32"/>
  <c r="O158" i="32"/>
  <c r="O156" i="32"/>
  <c r="O151" i="32"/>
  <c r="S195" i="32"/>
  <c r="T195" i="32" s="1"/>
  <c r="S187" i="32"/>
  <c r="T187" i="32" s="1"/>
  <c r="S181" i="32"/>
  <c r="T181" i="32" s="1"/>
  <c r="O173" i="32"/>
  <c r="S166" i="32"/>
  <c r="O203" i="32"/>
  <c r="S198" i="32"/>
  <c r="T198" i="32" s="1"/>
  <c r="S185" i="32"/>
  <c r="T185" i="32" s="1"/>
  <c r="S177" i="32"/>
  <c r="O175" i="32"/>
  <c r="O166" i="32"/>
  <c r="S164" i="32"/>
  <c r="T164" i="32" s="1"/>
  <c r="S152" i="32"/>
  <c r="T152" i="32" s="1"/>
  <c r="S205" i="32"/>
  <c r="T205" i="32" s="1"/>
  <c r="O177" i="32"/>
  <c r="S170" i="32"/>
  <c r="T170" i="32" s="1"/>
  <c r="S162" i="32"/>
  <c r="T162" i="32" s="1"/>
  <c r="S160" i="32"/>
  <c r="T160" i="32" s="1"/>
  <c r="S157" i="32"/>
  <c r="T157" i="32" s="1"/>
  <c r="O205" i="32"/>
  <c r="S200" i="32"/>
  <c r="T200" i="32" s="1"/>
  <c r="O192" i="32"/>
  <c r="O157" i="32"/>
  <c r="S155" i="32"/>
  <c r="T155" i="32" s="1"/>
  <c r="S149" i="32"/>
  <c r="S148" i="32"/>
  <c r="T148" i="32" s="1"/>
  <c r="S196" i="32"/>
  <c r="T196" i="32" s="1"/>
  <c r="O194" i="32"/>
  <c r="O182" i="32"/>
  <c r="S172" i="32"/>
  <c r="T172" i="32" s="1"/>
  <c r="S167" i="32"/>
  <c r="T167" i="32" s="1"/>
  <c r="S153" i="32"/>
  <c r="T153" i="32" s="1"/>
  <c r="O167" i="32"/>
  <c r="O149" i="32"/>
  <c r="S186" i="32"/>
  <c r="T186" i="32" s="1"/>
  <c r="S189" i="32"/>
  <c r="T189" i="32" s="1"/>
  <c r="O153" i="32"/>
  <c r="O196" i="32"/>
  <c r="S168" i="32"/>
  <c r="O148" i="32"/>
  <c r="S176" i="32"/>
  <c r="T176" i="32" s="1"/>
  <c r="O165" i="32"/>
  <c r="O184" i="32"/>
  <c r="S4" i="32"/>
  <c r="T4" i="32" s="1"/>
  <c r="O172" i="32"/>
  <c r="T62" i="32"/>
  <c r="T72" i="32"/>
  <c r="N4" i="10"/>
  <c r="O61" i="32" l="1"/>
  <c r="T149" i="32"/>
  <c r="T177" i="32"/>
  <c r="T158" i="32"/>
  <c r="T173" i="32"/>
  <c r="T184" i="32"/>
  <c r="T98" i="32"/>
  <c r="T142" i="32"/>
  <c r="T116" i="32"/>
  <c r="T99" i="32"/>
  <c r="T227" i="32"/>
  <c r="T386" i="32"/>
  <c r="T379" i="32"/>
  <c r="T392" i="32"/>
  <c r="T269" i="32"/>
  <c r="T238" i="32"/>
  <c r="T240" i="32"/>
  <c r="T282" i="32"/>
  <c r="T266" i="32"/>
  <c r="T303" i="32"/>
  <c r="T91" i="32"/>
  <c r="T93" i="32"/>
  <c r="T125" i="32"/>
  <c r="T108" i="32"/>
  <c r="T215" i="32"/>
  <c r="T272" i="32"/>
  <c r="T260" i="32"/>
  <c r="T268" i="32"/>
  <c r="T291" i="32"/>
  <c r="T276" i="32"/>
  <c r="T309" i="32"/>
  <c r="T391" i="32"/>
  <c r="T387" i="32"/>
  <c r="T250" i="32"/>
  <c r="T292" i="32"/>
  <c r="T253" i="32"/>
  <c r="T168" i="32"/>
  <c r="T115" i="32"/>
  <c r="T135" i="32"/>
  <c r="S61" i="32"/>
  <c r="T61" i="32" s="1"/>
  <c r="T203" i="32"/>
  <c r="T127" i="32"/>
  <c r="T218" i="32"/>
  <c r="O315" i="32"/>
  <c r="T316" i="32"/>
  <c r="T293" i="32"/>
  <c r="T251" i="32"/>
  <c r="T239" i="32"/>
  <c r="T265" i="32"/>
  <c r="T237" i="32"/>
  <c r="T279" i="32"/>
  <c r="T297" i="32"/>
  <c r="T300" i="32"/>
  <c r="T95" i="32"/>
  <c r="T166" i="32"/>
  <c r="T156" i="32"/>
  <c r="T121" i="32"/>
  <c r="T104" i="32"/>
  <c r="T137" i="32"/>
  <c r="T233" i="32"/>
  <c r="T229" i="32"/>
  <c r="T220" i="32"/>
  <c r="T206" i="32"/>
  <c r="S315" i="32"/>
  <c r="T315" i="32" s="1"/>
  <c r="T397" i="32"/>
  <c r="T385" i="32"/>
  <c r="T275" i="32"/>
  <c r="T264" i="32"/>
  <c r="T307" i="32"/>
  <c r="T175" i="32"/>
  <c r="T102" i="32"/>
  <c r="T165" i="32"/>
  <c r="T114" i="32"/>
  <c r="T146" i="32"/>
  <c r="T214" i="32"/>
  <c r="T383" i="32"/>
  <c r="T280" i="32"/>
  <c r="T270" i="32"/>
  <c r="T286" i="32"/>
  <c r="T247" i="32"/>
  <c r="T289" i="32"/>
  <c r="T274" i="32"/>
  <c r="T245" i="32"/>
  <c r="T313" i="32"/>
  <c r="T97" i="32"/>
  <c r="T210" i="32"/>
  <c r="T249" i="32"/>
  <c r="T262" i="32"/>
  <c r="T296" i="32"/>
  <c r="T271" i="32"/>
  <c r="N5" i="10"/>
  <c r="N155" i="10"/>
  <c r="N127" i="10"/>
  <c r="N69" i="10"/>
  <c r="N11" i="10"/>
  <c r="N219" i="10"/>
  <c r="S14" i="10" l="1"/>
  <c r="S54" i="10"/>
  <c r="S72" i="10"/>
  <c r="S70" i="10"/>
  <c r="S89" i="10"/>
  <c r="J68" i="10" l="1"/>
  <c r="M68" i="10" s="1"/>
  <c r="J67" i="10"/>
  <c r="M67" i="10" s="1"/>
  <c r="J66" i="10"/>
  <c r="M66" i="10" s="1"/>
  <c r="M65" i="10"/>
  <c r="J65" i="10"/>
  <c r="J64" i="10"/>
  <c r="M64" i="10" s="1"/>
  <c r="J63" i="10"/>
  <c r="M63" i="10" s="1"/>
  <c r="J62" i="10"/>
  <c r="M62" i="10" s="1"/>
  <c r="M61" i="10"/>
  <c r="J61" i="10"/>
  <c r="J59" i="10"/>
  <c r="M59" i="10" s="1"/>
  <c r="J58" i="10"/>
  <c r="M58" i="10" s="1"/>
  <c r="J57" i="10"/>
  <c r="M57" i="10" s="1"/>
  <c r="M56" i="10"/>
  <c r="J56" i="10"/>
  <c r="J55" i="10"/>
  <c r="M55" i="10" s="1"/>
  <c r="J54" i="10"/>
  <c r="M54" i="10" s="1"/>
  <c r="J53" i="10"/>
  <c r="M53" i="10" s="1"/>
  <c r="M52" i="10"/>
  <c r="J52" i="10"/>
  <c r="J49" i="10"/>
  <c r="M49" i="10" s="1"/>
  <c r="J48" i="10"/>
  <c r="M48" i="10" s="1"/>
  <c r="J47" i="10"/>
  <c r="M47" i="10" s="1"/>
  <c r="M46" i="10"/>
  <c r="J46" i="10"/>
  <c r="J45" i="10"/>
  <c r="M45" i="10" s="1"/>
  <c r="J44" i="10"/>
  <c r="M44" i="10" s="1"/>
  <c r="J43" i="10"/>
  <c r="M43" i="10" s="1"/>
  <c r="M42" i="10"/>
  <c r="J42" i="10"/>
  <c r="J40" i="10"/>
  <c r="M40" i="10" s="1"/>
  <c r="J39" i="10"/>
  <c r="M39" i="10" s="1"/>
  <c r="J38" i="10"/>
  <c r="M38" i="10" s="1"/>
  <c r="M37" i="10"/>
  <c r="J37" i="10"/>
  <c r="J36" i="10"/>
  <c r="M36" i="10" s="1"/>
  <c r="J35" i="10"/>
  <c r="M35" i="10" s="1"/>
  <c r="J34" i="10"/>
  <c r="M34" i="10" s="1"/>
  <c r="M33" i="10"/>
  <c r="J33" i="10"/>
  <c r="J30" i="10"/>
  <c r="M30" i="10" s="1"/>
  <c r="J29" i="10"/>
  <c r="M29" i="10" s="1"/>
  <c r="J28" i="10"/>
  <c r="M28" i="10" s="1"/>
  <c r="M27" i="10"/>
  <c r="J27" i="10"/>
  <c r="J26" i="10"/>
  <c r="M26" i="10" s="1"/>
  <c r="J25" i="10"/>
  <c r="M25" i="10" s="1"/>
  <c r="J24" i="10"/>
  <c r="M24" i="10" s="1"/>
  <c r="M23" i="10"/>
  <c r="J23" i="10"/>
  <c r="J21" i="10"/>
  <c r="M21" i="10" s="1"/>
  <c r="J20" i="10"/>
  <c r="M20" i="10" s="1"/>
  <c r="J19" i="10"/>
  <c r="M19" i="10" s="1"/>
  <c r="M18" i="10"/>
  <c r="J18" i="10"/>
  <c r="J17" i="10"/>
  <c r="M17" i="10" s="1"/>
  <c r="J16" i="10"/>
  <c r="M16" i="10" s="1"/>
  <c r="J15" i="10"/>
  <c r="M15" i="10" s="1"/>
  <c r="M14" i="10"/>
  <c r="J14" i="10"/>
  <c r="H3" i="31" l="1"/>
  <c r="E7" i="31"/>
  <c r="R6" i="10"/>
  <c r="R5" i="10" s="1"/>
  <c r="M234" i="10"/>
  <c r="M232" i="10"/>
  <c r="M231" i="10"/>
  <c r="M230" i="10"/>
  <c r="M228" i="10"/>
  <c r="M227" i="10"/>
  <c r="M226" i="10"/>
  <c r="M225" i="10"/>
  <c r="M224" i="10"/>
  <c r="M222" i="10"/>
  <c r="M221" i="10"/>
  <c r="S218" i="10" l="1"/>
  <c r="S212" i="10"/>
  <c r="S210" i="10"/>
  <c r="S217" i="10"/>
  <c r="S211" i="10"/>
  <c r="S203" i="10"/>
  <c r="S201" i="10"/>
  <c r="S195" i="10"/>
  <c r="S185" i="10"/>
  <c r="S216" i="10"/>
  <c r="S213" i="10"/>
  <c r="S207" i="10"/>
  <c r="S204" i="10"/>
  <c r="S192" i="10"/>
  <c r="S190" i="10"/>
  <c r="S182" i="10"/>
  <c r="S180" i="10"/>
  <c r="S208" i="10"/>
  <c r="S202" i="10"/>
  <c r="S200" i="10"/>
  <c r="S196" i="10"/>
  <c r="S193" i="10"/>
  <c r="S214" i="10"/>
  <c r="S206" i="10"/>
  <c r="S191" i="10"/>
  <c r="S181" i="10"/>
  <c r="S176" i="10"/>
  <c r="S170" i="10"/>
  <c r="S168" i="10"/>
  <c r="S161" i="10"/>
  <c r="S159" i="10"/>
  <c r="S197" i="10"/>
  <c r="S189" i="10"/>
  <c r="S183" i="10"/>
  <c r="S174" i="10"/>
  <c r="S165" i="10"/>
  <c r="S162" i="10"/>
  <c r="S187" i="10"/>
  <c r="S179" i="10"/>
  <c r="S171" i="10"/>
  <c r="S169" i="10"/>
  <c r="S166" i="10"/>
  <c r="S160" i="10"/>
  <c r="S158" i="10"/>
  <c r="S175" i="10"/>
  <c r="S172" i="10"/>
  <c r="S164" i="10"/>
  <c r="S186" i="10"/>
  <c r="S177" i="10"/>
  <c r="J8" i="10"/>
  <c r="J9" i="10"/>
  <c r="J10" i="10"/>
  <c r="J72" i="10"/>
  <c r="J73" i="10"/>
  <c r="J74" i="10"/>
  <c r="J75" i="10"/>
  <c r="J76" i="10"/>
  <c r="J77" i="10"/>
  <c r="J78" i="10"/>
  <c r="J79" i="10"/>
  <c r="J81" i="10"/>
  <c r="J82" i="10"/>
  <c r="J83" i="10"/>
  <c r="J84" i="10"/>
  <c r="J85" i="10"/>
  <c r="J86" i="10"/>
  <c r="J87" i="10"/>
  <c r="J88" i="10"/>
  <c r="J91" i="10"/>
  <c r="J92" i="10"/>
  <c r="J93" i="10"/>
  <c r="J94" i="10"/>
  <c r="J95" i="10"/>
  <c r="J96" i="10"/>
  <c r="J97" i="10"/>
  <c r="J98" i="10"/>
  <c r="J100" i="10"/>
  <c r="J101" i="10"/>
  <c r="J102" i="10"/>
  <c r="J103" i="10"/>
  <c r="J104" i="10"/>
  <c r="J105" i="10"/>
  <c r="J106" i="10"/>
  <c r="J107" i="10"/>
  <c r="J110" i="10"/>
  <c r="J111" i="10"/>
  <c r="J112" i="10"/>
  <c r="J113" i="10"/>
  <c r="J114" i="10"/>
  <c r="J115" i="10"/>
  <c r="J116" i="10"/>
  <c r="J117" i="10"/>
  <c r="J119" i="10"/>
  <c r="J120" i="10"/>
  <c r="J121" i="10"/>
  <c r="J122" i="10"/>
  <c r="J123" i="10"/>
  <c r="J124" i="10"/>
  <c r="J125" i="10"/>
  <c r="J126" i="10"/>
  <c r="J130" i="10"/>
  <c r="J131" i="10"/>
  <c r="J132" i="10"/>
  <c r="J134" i="10"/>
  <c r="J135" i="10"/>
  <c r="J136" i="10"/>
  <c r="J139" i="10"/>
  <c r="J140" i="10"/>
  <c r="J141" i="10"/>
  <c r="J143" i="10"/>
  <c r="J144" i="10"/>
  <c r="J145" i="10"/>
  <c r="J148" i="10"/>
  <c r="J149" i="10"/>
  <c r="J150" i="10"/>
  <c r="J152" i="10"/>
  <c r="J153" i="10"/>
  <c r="J154" i="10"/>
  <c r="J158" i="10"/>
  <c r="J159" i="10"/>
  <c r="J160" i="10"/>
  <c r="J161" i="10"/>
  <c r="J162" i="10"/>
  <c r="J164" i="10"/>
  <c r="J165" i="10"/>
  <c r="J166" i="10"/>
  <c r="J168" i="10"/>
  <c r="J169" i="10"/>
  <c r="J170" i="10"/>
  <c r="J171" i="10"/>
  <c r="J172" i="10"/>
  <c r="J174" i="10"/>
  <c r="J175" i="10"/>
  <c r="J176" i="10"/>
  <c r="J179" i="10"/>
  <c r="J180" i="10"/>
  <c r="J181" i="10"/>
  <c r="J182" i="10"/>
  <c r="J183" i="10"/>
  <c r="J185" i="10"/>
  <c r="J186" i="10"/>
  <c r="J187" i="10"/>
  <c r="J189" i="10"/>
  <c r="J190" i="10"/>
  <c r="J191" i="10"/>
  <c r="J192" i="10"/>
  <c r="J193" i="10"/>
  <c r="J195" i="10"/>
  <c r="J196" i="10"/>
  <c r="J197" i="10"/>
  <c r="J200" i="10"/>
  <c r="J201" i="10"/>
  <c r="J202" i="10"/>
  <c r="J203" i="10"/>
  <c r="J204" i="10"/>
  <c r="J206" i="10"/>
  <c r="J207" i="10"/>
  <c r="J208" i="10"/>
  <c r="J210" i="10"/>
  <c r="J211" i="10"/>
  <c r="J212" i="10"/>
  <c r="J213" i="10"/>
  <c r="J214" i="10"/>
  <c r="J216" i="10"/>
  <c r="J217" i="10"/>
  <c r="J218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C5" i="12" l="1"/>
  <c r="C14" i="12"/>
  <c r="S153" i="10" l="1"/>
  <c r="S149" i="10"/>
  <c r="S143" i="10"/>
  <c r="S141" i="10"/>
  <c r="S135" i="10"/>
  <c r="S132" i="10"/>
  <c r="S144" i="10"/>
  <c r="S139" i="10"/>
  <c r="S154" i="10"/>
  <c r="S152" i="10"/>
  <c r="S150" i="10"/>
  <c r="S148" i="10"/>
  <c r="S140" i="10"/>
  <c r="S134" i="10"/>
  <c r="S131" i="10"/>
  <c r="S136" i="10"/>
  <c r="S130" i="10"/>
  <c r="S145" i="10"/>
  <c r="S232" i="10"/>
  <c r="S226" i="10"/>
  <c r="S224" i="10"/>
  <c r="S221" i="10"/>
  <c r="S230" i="10"/>
  <c r="S228" i="10"/>
  <c r="S227" i="10"/>
  <c r="S222" i="10"/>
  <c r="S231" i="10"/>
  <c r="S225" i="10"/>
  <c r="S234" i="10"/>
  <c r="O221" i="10"/>
  <c r="O228" i="10"/>
  <c r="O225" i="10"/>
  <c r="O226" i="10"/>
  <c r="O222" i="10"/>
  <c r="O234" i="10"/>
  <c r="O230" i="10"/>
  <c r="O231" i="10"/>
  <c r="O227" i="10"/>
  <c r="O232" i="10"/>
  <c r="O224" i="10"/>
  <c r="S11" i="10"/>
  <c r="S67" i="10"/>
  <c r="S65" i="10"/>
  <c r="S55" i="10"/>
  <c r="S53" i="10"/>
  <c r="S63" i="10"/>
  <c r="S61" i="10"/>
  <c r="S58" i="10"/>
  <c r="S56" i="10"/>
  <c r="S68" i="10"/>
  <c r="S66" i="10"/>
  <c r="S52" i="10"/>
  <c r="S64" i="10"/>
  <c r="S62" i="10"/>
  <c r="S59" i="10"/>
  <c r="S57" i="10"/>
  <c r="S44" i="10"/>
  <c r="S42" i="10"/>
  <c r="S35" i="10"/>
  <c r="S33" i="10"/>
  <c r="S25" i="10"/>
  <c r="S23" i="10"/>
  <c r="S16" i="10"/>
  <c r="S49" i="10"/>
  <c r="S47" i="10"/>
  <c r="S40" i="10"/>
  <c r="S38" i="10"/>
  <c r="S30" i="10"/>
  <c r="S28" i="10"/>
  <c r="S21" i="10"/>
  <c r="S19" i="10"/>
  <c r="S45" i="10"/>
  <c r="S43" i="10"/>
  <c r="S36" i="10"/>
  <c r="S34" i="10"/>
  <c r="S26" i="10"/>
  <c r="S24" i="10"/>
  <c r="S17" i="10"/>
  <c r="S15" i="10"/>
  <c r="S48" i="10"/>
  <c r="S46" i="10"/>
  <c r="S39" i="10"/>
  <c r="S37" i="10"/>
  <c r="S29" i="10"/>
  <c r="S27" i="10"/>
  <c r="S20" i="10"/>
  <c r="S18" i="10"/>
  <c r="O20" i="10"/>
  <c r="O34" i="10"/>
  <c r="O53" i="10"/>
  <c r="O68" i="10"/>
  <c r="O28" i="10"/>
  <c r="O38" i="10"/>
  <c r="O47" i="10"/>
  <c r="O57" i="10"/>
  <c r="O23" i="10"/>
  <c r="O37" i="10"/>
  <c r="O65" i="10"/>
  <c r="O18" i="10"/>
  <c r="O40" i="10"/>
  <c r="O59" i="10"/>
  <c r="O64" i="10"/>
  <c r="O15" i="10"/>
  <c r="O16" i="10"/>
  <c r="O27" i="10"/>
  <c r="O52" i="10"/>
  <c r="O62" i="10"/>
  <c r="O17" i="10"/>
  <c r="O36" i="10"/>
  <c r="O45" i="10"/>
  <c r="O55" i="10"/>
  <c r="O63" i="10"/>
  <c r="O26" i="10"/>
  <c r="O21" i="10"/>
  <c r="O67" i="10"/>
  <c r="O24" i="10"/>
  <c r="O43" i="10"/>
  <c r="O19" i="10"/>
  <c r="O42" i="10"/>
  <c r="O56" i="10"/>
  <c r="O29" i="10"/>
  <c r="O39" i="10"/>
  <c r="O48" i="10"/>
  <c r="O58" i="10"/>
  <c r="O66" i="10"/>
  <c r="O30" i="10"/>
  <c r="O49" i="10"/>
  <c r="O25" i="10"/>
  <c r="O35" i="10"/>
  <c r="O44" i="10"/>
  <c r="O54" i="10"/>
  <c r="O33" i="10"/>
  <c r="O46" i="10"/>
  <c r="O61" i="10"/>
  <c r="O14" i="10"/>
  <c r="S125" i="10"/>
  <c r="S116" i="10"/>
  <c r="S102" i="10"/>
  <c r="S100" i="10"/>
  <c r="S98" i="10"/>
  <c r="S91" i="10"/>
  <c r="S123" i="10"/>
  <c r="S121" i="10"/>
  <c r="S114" i="10"/>
  <c r="S112" i="10"/>
  <c r="S107" i="10"/>
  <c r="S105" i="10"/>
  <c r="S126" i="10"/>
  <c r="S124" i="10"/>
  <c r="S119" i="10"/>
  <c r="S117" i="10"/>
  <c r="S115" i="10"/>
  <c r="S110" i="10"/>
  <c r="S103" i="10"/>
  <c r="S101" i="10"/>
  <c r="S97" i="10"/>
  <c r="S92" i="10"/>
  <c r="S122" i="10"/>
  <c r="S94" i="10"/>
  <c r="S88" i="10"/>
  <c r="S86" i="10"/>
  <c r="S81" i="10"/>
  <c r="S78" i="10"/>
  <c r="S73" i="10"/>
  <c r="S120" i="10"/>
  <c r="S93" i="10"/>
  <c r="S84" i="10"/>
  <c r="S82" i="10"/>
  <c r="S76" i="10"/>
  <c r="S74" i="10"/>
  <c r="S113" i="10"/>
  <c r="S106" i="10"/>
  <c r="S96" i="10"/>
  <c r="S87" i="10"/>
  <c r="S79" i="10"/>
  <c r="S111" i="10"/>
  <c r="S104" i="10"/>
  <c r="S95" i="10"/>
  <c r="S85" i="10"/>
  <c r="S83" i="10"/>
  <c r="S77" i="10"/>
  <c r="S75" i="10"/>
  <c r="S8" i="10"/>
  <c r="S9" i="10"/>
  <c r="S10" i="10"/>
  <c r="S5" i="10"/>
  <c r="D7" i="31"/>
  <c r="S219" i="10"/>
  <c r="S108" i="10"/>
  <c r="S69" i="10"/>
  <c r="S6" i="10"/>
  <c r="S31" i="10"/>
  <c r="S12" i="10"/>
  <c r="S50" i="10"/>
  <c r="T234" i="10" l="1"/>
  <c r="T34" i="10"/>
  <c r="T221" i="10"/>
  <c r="T232" i="10"/>
  <c r="T222" i="10"/>
  <c r="T230" i="10"/>
  <c r="T225" i="10"/>
  <c r="T228" i="10"/>
  <c r="T227" i="10"/>
  <c r="T224" i="10"/>
  <c r="T231" i="10"/>
  <c r="T226" i="10"/>
  <c r="T27" i="10"/>
  <c r="T37" i="10"/>
  <c r="T46" i="10"/>
  <c r="T36" i="10"/>
  <c r="T30" i="10"/>
  <c r="T40" i="10"/>
  <c r="T49" i="10"/>
  <c r="T14" i="10"/>
  <c r="T62" i="10"/>
  <c r="T61" i="10"/>
  <c r="T55" i="10"/>
  <c r="T65" i="10"/>
  <c r="T29" i="10"/>
  <c r="T39" i="10"/>
  <c r="T48" i="10"/>
  <c r="T24" i="10"/>
  <c r="T43" i="10"/>
  <c r="T19" i="10"/>
  <c r="T16" i="10"/>
  <c r="T57" i="10"/>
  <c r="T64" i="10"/>
  <c r="T52" i="10"/>
  <c r="T56" i="10"/>
  <c r="T63" i="10"/>
  <c r="T67" i="10"/>
  <c r="T18" i="10"/>
  <c r="T15" i="10"/>
  <c r="T26" i="10"/>
  <c r="T45" i="10"/>
  <c r="T21" i="10"/>
  <c r="T23" i="10"/>
  <c r="T33" i="10"/>
  <c r="T42" i="10"/>
  <c r="T59" i="10"/>
  <c r="T54" i="10"/>
  <c r="T66" i="10"/>
  <c r="T58" i="10"/>
  <c r="T20" i="10"/>
  <c r="T17" i="10"/>
  <c r="T28" i="10"/>
  <c r="T38" i="10"/>
  <c r="T47" i="10"/>
  <c r="T25" i="10"/>
  <c r="T35" i="10"/>
  <c r="T44" i="10"/>
  <c r="T68" i="10"/>
  <c r="T53" i="10"/>
  <c r="F7" i="31"/>
  <c r="G7" i="31"/>
  <c r="E5" i="31"/>
  <c r="M223" i="10" l="1"/>
  <c r="L219" i="10"/>
  <c r="K219" i="10"/>
  <c r="L177" i="10"/>
  <c r="K177" i="10"/>
  <c r="L156" i="10"/>
  <c r="K156" i="10"/>
  <c r="L146" i="10"/>
  <c r="K146" i="10"/>
  <c r="L137" i="10"/>
  <c r="K137" i="10"/>
  <c r="L128" i="10"/>
  <c r="K128" i="10"/>
  <c r="M218" i="10"/>
  <c r="O218" i="10" s="1"/>
  <c r="T218" i="10" s="1"/>
  <c r="M217" i="10"/>
  <c r="O217" i="10" s="1"/>
  <c r="T217" i="10" s="1"/>
  <c r="M216" i="10"/>
  <c r="O216" i="10" s="1"/>
  <c r="T216" i="10" s="1"/>
  <c r="M214" i="10"/>
  <c r="O214" i="10" s="1"/>
  <c r="T214" i="10" s="1"/>
  <c r="M213" i="10"/>
  <c r="O213" i="10" s="1"/>
  <c r="T213" i="10" s="1"/>
  <c r="M212" i="10"/>
  <c r="O212" i="10" s="1"/>
  <c r="T212" i="10" s="1"/>
  <c r="M211" i="10"/>
  <c r="O211" i="10" s="1"/>
  <c r="T211" i="10" s="1"/>
  <c r="M210" i="10"/>
  <c r="O210" i="10" s="1"/>
  <c r="T210" i="10" s="1"/>
  <c r="M208" i="10"/>
  <c r="O208" i="10" s="1"/>
  <c r="T208" i="10" s="1"/>
  <c r="M207" i="10"/>
  <c r="O207" i="10" s="1"/>
  <c r="T207" i="10" s="1"/>
  <c r="M206" i="10"/>
  <c r="O206" i="10" s="1"/>
  <c r="T206" i="10" s="1"/>
  <c r="M204" i="10"/>
  <c r="O204" i="10" s="1"/>
  <c r="T204" i="10" s="1"/>
  <c r="M203" i="10"/>
  <c r="O203" i="10" s="1"/>
  <c r="T203" i="10" s="1"/>
  <c r="M202" i="10"/>
  <c r="O202" i="10" s="1"/>
  <c r="T202" i="10" s="1"/>
  <c r="M201" i="10"/>
  <c r="O201" i="10" s="1"/>
  <c r="T201" i="10" s="1"/>
  <c r="M200" i="10"/>
  <c r="O200" i="10" s="1"/>
  <c r="T200" i="10" s="1"/>
  <c r="M197" i="10"/>
  <c r="O197" i="10" s="1"/>
  <c r="T197" i="10" s="1"/>
  <c r="M196" i="10"/>
  <c r="O196" i="10" s="1"/>
  <c r="T196" i="10" s="1"/>
  <c r="M195" i="10"/>
  <c r="O195" i="10" s="1"/>
  <c r="T195" i="10" s="1"/>
  <c r="M193" i="10"/>
  <c r="O193" i="10" s="1"/>
  <c r="T193" i="10" s="1"/>
  <c r="M192" i="10"/>
  <c r="O192" i="10" s="1"/>
  <c r="T192" i="10" s="1"/>
  <c r="M191" i="10"/>
  <c r="O191" i="10" s="1"/>
  <c r="T191" i="10" s="1"/>
  <c r="M190" i="10"/>
  <c r="O190" i="10" s="1"/>
  <c r="T190" i="10" s="1"/>
  <c r="M189" i="10"/>
  <c r="O189" i="10" s="1"/>
  <c r="T189" i="10" s="1"/>
  <c r="M187" i="10"/>
  <c r="O187" i="10" s="1"/>
  <c r="T187" i="10" s="1"/>
  <c r="M186" i="10"/>
  <c r="O186" i="10" s="1"/>
  <c r="T186" i="10" s="1"/>
  <c r="M185" i="10"/>
  <c r="O185" i="10" s="1"/>
  <c r="T185" i="10" s="1"/>
  <c r="M183" i="10"/>
  <c r="O183" i="10" s="1"/>
  <c r="T183" i="10" s="1"/>
  <c r="M182" i="10"/>
  <c r="O182" i="10" s="1"/>
  <c r="T182" i="10" s="1"/>
  <c r="M181" i="10"/>
  <c r="O181" i="10" s="1"/>
  <c r="T181" i="10" s="1"/>
  <c r="M180" i="10"/>
  <c r="O180" i="10" s="1"/>
  <c r="T180" i="10" s="1"/>
  <c r="M179" i="10"/>
  <c r="O179" i="10" s="1"/>
  <c r="T179" i="10" s="1"/>
  <c r="M176" i="10"/>
  <c r="O176" i="10" s="1"/>
  <c r="T176" i="10" s="1"/>
  <c r="M175" i="10"/>
  <c r="O175" i="10" s="1"/>
  <c r="T175" i="10" s="1"/>
  <c r="M174" i="10"/>
  <c r="O174" i="10" s="1"/>
  <c r="T174" i="10" s="1"/>
  <c r="M172" i="10"/>
  <c r="O172" i="10" s="1"/>
  <c r="T172" i="10" s="1"/>
  <c r="M171" i="10"/>
  <c r="O171" i="10" s="1"/>
  <c r="T171" i="10" s="1"/>
  <c r="M170" i="10"/>
  <c r="O170" i="10" s="1"/>
  <c r="T170" i="10" s="1"/>
  <c r="M169" i="10"/>
  <c r="O169" i="10" s="1"/>
  <c r="T169" i="10" s="1"/>
  <c r="M168" i="10"/>
  <c r="O168" i="10" s="1"/>
  <c r="T168" i="10" s="1"/>
  <c r="M166" i="10"/>
  <c r="O166" i="10" s="1"/>
  <c r="T166" i="10" s="1"/>
  <c r="M165" i="10"/>
  <c r="O165" i="10" s="1"/>
  <c r="T165" i="10" s="1"/>
  <c r="M164" i="10"/>
  <c r="O164" i="10" s="1"/>
  <c r="T164" i="10" s="1"/>
  <c r="M162" i="10"/>
  <c r="O162" i="10" s="1"/>
  <c r="T162" i="10" s="1"/>
  <c r="M161" i="10"/>
  <c r="O161" i="10" s="1"/>
  <c r="T161" i="10" s="1"/>
  <c r="M160" i="10"/>
  <c r="O160" i="10" s="1"/>
  <c r="T160" i="10" s="1"/>
  <c r="M159" i="10"/>
  <c r="O159" i="10" s="1"/>
  <c r="T159" i="10" s="1"/>
  <c r="M158" i="10"/>
  <c r="O158" i="10" s="1"/>
  <c r="T158" i="10" s="1"/>
  <c r="M154" i="10"/>
  <c r="O154" i="10" s="1"/>
  <c r="T154" i="10" s="1"/>
  <c r="M153" i="10"/>
  <c r="O153" i="10" s="1"/>
  <c r="T153" i="10" s="1"/>
  <c r="M152" i="10"/>
  <c r="O152" i="10" s="1"/>
  <c r="T152" i="10" s="1"/>
  <c r="M150" i="10"/>
  <c r="O150" i="10" s="1"/>
  <c r="T150" i="10" s="1"/>
  <c r="M149" i="10"/>
  <c r="O149" i="10" s="1"/>
  <c r="T149" i="10" s="1"/>
  <c r="M148" i="10"/>
  <c r="O148" i="10" s="1"/>
  <c r="T148" i="10" s="1"/>
  <c r="M145" i="10"/>
  <c r="O145" i="10" s="1"/>
  <c r="T145" i="10" s="1"/>
  <c r="M144" i="10"/>
  <c r="O144" i="10" s="1"/>
  <c r="T144" i="10" s="1"/>
  <c r="M143" i="10"/>
  <c r="O143" i="10" s="1"/>
  <c r="T143" i="10" s="1"/>
  <c r="M141" i="10"/>
  <c r="O141" i="10" s="1"/>
  <c r="T141" i="10" s="1"/>
  <c r="M140" i="10"/>
  <c r="O140" i="10" s="1"/>
  <c r="T140" i="10" s="1"/>
  <c r="M139" i="10"/>
  <c r="O139" i="10" s="1"/>
  <c r="T139" i="10" s="1"/>
  <c r="M136" i="10"/>
  <c r="O136" i="10" s="1"/>
  <c r="T136" i="10" s="1"/>
  <c r="M135" i="10"/>
  <c r="O135" i="10" s="1"/>
  <c r="T135" i="10" s="1"/>
  <c r="M134" i="10"/>
  <c r="O134" i="10" s="1"/>
  <c r="T134" i="10" s="1"/>
  <c r="M132" i="10"/>
  <c r="O132" i="10" s="1"/>
  <c r="T132" i="10" s="1"/>
  <c r="M131" i="10"/>
  <c r="O131" i="10" s="1"/>
  <c r="T131" i="10" s="1"/>
  <c r="M130" i="10"/>
  <c r="O130" i="10" s="1"/>
  <c r="T130" i="10" s="1"/>
  <c r="M126" i="10"/>
  <c r="O126" i="10" s="1"/>
  <c r="T126" i="10" s="1"/>
  <c r="M125" i="10"/>
  <c r="O125" i="10" s="1"/>
  <c r="T125" i="10" s="1"/>
  <c r="M124" i="10"/>
  <c r="O124" i="10" s="1"/>
  <c r="T124" i="10" s="1"/>
  <c r="M123" i="10"/>
  <c r="O123" i="10" s="1"/>
  <c r="T123" i="10" s="1"/>
  <c r="M122" i="10"/>
  <c r="O122" i="10" s="1"/>
  <c r="T122" i="10" s="1"/>
  <c r="M121" i="10"/>
  <c r="O121" i="10" s="1"/>
  <c r="T121" i="10" s="1"/>
  <c r="M120" i="10"/>
  <c r="O120" i="10" s="1"/>
  <c r="T120" i="10" s="1"/>
  <c r="M119" i="10"/>
  <c r="O119" i="10" s="1"/>
  <c r="T119" i="10" s="1"/>
  <c r="M117" i="10"/>
  <c r="O117" i="10" s="1"/>
  <c r="T117" i="10" s="1"/>
  <c r="M116" i="10"/>
  <c r="O116" i="10" s="1"/>
  <c r="T116" i="10" s="1"/>
  <c r="M115" i="10"/>
  <c r="O115" i="10" s="1"/>
  <c r="T115" i="10" s="1"/>
  <c r="M114" i="10"/>
  <c r="O114" i="10" s="1"/>
  <c r="T114" i="10" s="1"/>
  <c r="M113" i="10"/>
  <c r="O113" i="10" s="1"/>
  <c r="T113" i="10" s="1"/>
  <c r="M112" i="10"/>
  <c r="O112" i="10" s="1"/>
  <c r="T112" i="10" s="1"/>
  <c r="M111" i="10"/>
  <c r="O111" i="10" s="1"/>
  <c r="T111" i="10" s="1"/>
  <c r="M110" i="10"/>
  <c r="O110" i="10" s="1"/>
  <c r="T110" i="10" s="1"/>
  <c r="M107" i="10"/>
  <c r="O107" i="10" s="1"/>
  <c r="T107" i="10" s="1"/>
  <c r="M106" i="10"/>
  <c r="O106" i="10" s="1"/>
  <c r="T106" i="10" s="1"/>
  <c r="M105" i="10"/>
  <c r="O105" i="10" s="1"/>
  <c r="T105" i="10" s="1"/>
  <c r="M104" i="10"/>
  <c r="O104" i="10" s="1"/>
  <c r="T104" i="10" s="1"/>
  <c r="M103" i="10"/>
  <c r="O103" i="10" s="1"/>
  <c r="T103" i="10" s="1"/>
  <c r="M102" i="10"/>
  <c r="O102" i="10" s="1"/>
  <c r="T102" i="10" s="1"/>
  <c r="M101" i="10"/>
  <c r="O101" i="10" s="1"/>
  <c r="T101" i="10" s="1"/>
  <c r="M100" i="10"/>
  <c r="O100" i="10" s="1"/>
  <c r="T100" i="10" s="1"/>
  <c r="M98" i="10"/>
  <c r="O98" i="10" s="1"/>
  <c r="T98" i="10" s="1"/>
  <c r="M97" i="10"/>
  <c r="O97" i="10" s="1"/>
  <c r="T97" i="10" s="1"/>
  <c r="M96" i="10"/>
  <c r="O96" i="10" s="1"/>
  <c r="T96" i="10" s="1"/>
  <c r="M95" i="10"/>
  <c r="O95" i="10" s="1"/>
  <c r="T95" i="10" s="1"/>
  <c r="M94" i="10"/>
  <c r="O94" i="10" s="1"/>
  <c r="T94" i="10" s="1"/>
  <c r="M93" i="10"/>
  <c r="O93" i="10" s="1"/>
  <c r="T93" i="10" s="1"/>
  <c r="M92" i="10"/>
  <c r="O92" i="10" s="1"/>
  <c r="T92" i="10" s="1"/>
  <c r="M91" i="10"/>
  <c r="O91" i="10" s="1"/>
  <c r="T91" i="10" s="1"/>
  <c r="M88" i="10"/>
  <c r="O88" i="10" s="1"/>
  <c r="T88" i="10" s="1"/>
  <c r="M87" i="10"/>
  <c r="O87" i="10" s="1"/>
  <c r="T87" i="10" s="1"/>
  <c r="M86" i="10"/>
  <c r="O86" i="10" s="1"/>
  <c r="T86" i="10" s="1"/>
  <c r="M85" i="10"/>
  <c r="O85" i="10" s="1"/>
  <c r="T85" i="10" s="1"/>
  <c r="M84" i="10"/>
  <c r="O84" i="10" s="1"/>
  <c r="T84" i="10" s="1"/>
  <c r="M83" i="10"/>
  <c r="O83" i="10" s="1"/>
  <c r="T83" i="10" s="1"/>
  <c r="M82" i="10"/>
  <c r="O82" i="10" s="1"/>
  <c r="T82" i="10" s="1"/>
  <c r="M81" i="10"/>
  <c r="O81" i="10" s="1"/>
  <c r="T81" i="10" s="1"/>
  <c r="M79" i="10"/>
  <c r="O79" i="10" s="1"/>
  <c r="T79" i="10" s="1"/>
  <c r="M78" i="10"/>
  <c r="O78" i="10" s="1"/>
  <c r="T78" i="10" s="1"/>
  <c r="M77" i="10"/>
  <c r="O77" i="10" s="1"/>
  <c r="T77" i="10" s="1"/>
  <c r="M76" i="10"/>
  <c r="O76" i="10" s="1"/>
  <c r="T76" i="10" s="1"/>
  <c r="M75" i="10"/>
  <c r="O75" i="10" s="1"/>
  <c r="T75" i="10" s="1"/>
  <c r="M74" i="10"/>
  <c r="O74" i="10" s="1"/>
  <c r="T74" i="10" s="1"/>
  <c r="M73" i="10"/>
  <c r="O73" i="10" s="1"/>
  <c r="T73" i="10" s="1"/>
  <c r="M72" i="10"/>
  <c r="O72" i="10" s="1"/>
  <c r="T72" i="10" s="1"/>
  <c r="L108" i="10"/>
  <c r="K108" i="10"/>
  <c r="L89" i="10"/>
  <c r="K89" i="10"/>
  <c r="L70" i="10"/>
  <c r="K70" i="10"/>
  <c r="L50" i="10"/>
  <c r="K50" i="10"/>
  <c r="L31" i="10"/>
  <c r="K31" i="10"/>
  <c r="L12" i="10"/>
  <c r="K12" i="10"/>
  <c r="L6" i="10"/>
  <c r="K6" i="10"/>
  <c r="M10" i="10"/>
  <c r="O10" i="10" s="1"/>
  <c r="T10" i="10" s="1"/>
  <c r="M9" i="10"/>
  <c r="M8" i="10"/>
  <c r="O8" i="10" s="1"/>
  <c r="T8" i="10" s="1"/>
  <c r="O9" i="10" l="1"/>
  <c r="T9" i="10" s="1"/>
  <c r="J177" i="10"/>
  <c r="J156" i="10"/>
  <c r="J50" i="10"/>
  <c r="J89" i="10"/>
  <c r="J137" i="10"/>
  <c r="J108" i="10"/>
  <c r="J146" i="10"/>
  <c r="J31" i="10"/>
  <c r="J219" i="10"/>
  <c r="J12" i="10"/>
  <c r="J70" i="10"/>
  <c r="J128" i="10"/>
  <c r="M146" i="10"/>
  <c r="J6" i="10"/>
  <c r="M50" i="10"/>
  <c r="O50" i="10" s="1"/>
  <c r="T50" i="10" s="1"/>
  <c r="M6" i="10"/>
  <c r="O6" i="10" s="1"/>
  <c r="M156" i="10"/>
  <c r="M128" i="10"/>
  <c r="M31" i="10"/>
  <c r="O31" i="10" s="1"/>
  <c r="T31" i="10" s="1"/>
  <c r="M70" i="10"/>
  <c r="M108" i="10"/>
  <c r="O108" i="10" s="1"/>
  <c r="T108" i="10" s="1"/>
  <c r="M177" i="10"/>
  <c r="M12" i="10"/>
  <c r="M137" i="10"/>
  <c r="K11" i="10"/>
  <c r="L11" i="10"/>
  <c r="K5" i="10"/>
  <c r="L5" i="10"/>
  <c r="L3" i="10" s="1"/>
  <c r="M233" i="10"/>
  <c r="M229" i="10"/>
  <c r="K3" i="10" l="1"/>
  <c r="J3" i="10" s="1"/>
  <c r="O12" i="10"/>
  <c r="T12" i="10" s="1"/>
  <c r="M11" i="10"/>
  <c r="O11" i="10" s="1"/>
  <c r="T11" i="10" s="1"/>
  <c r="O70" i="10"/>
  <c r="T70" i="10" s="1"/>
  <c r="M127" i="10"/>
  <c r="O127" i="10" s="1"/>
  <c r="M155" i="10"/>
  <c r="T6" i="10"/>
  <c r="M5" i="10"/>
  <c r="O5" i="10" s="1"/>
  <c r="O177" i="10"/>
  <c r="T177" i="10"/>
  <c r="O146" i="10"/>
  <c r="O137" i="10"/>
  <c r="O156" i="10"/>
  <c r="O128" i="10"/>
  <c r="M89" i="10"/>
  <c r="O89" i="10" s="1"/>
  <c r="T89" i="10" s="1"/>
  <c r="M219" i="10"/>
  <c r="J11" i="10"/>
  <c r="J5" i="10"/>
  <c r="M69" i="10" l="1"/>
  <c r="O69" i="10" s="1"/>
  <c r="T69" i="10" s="1"/>
  <c r="D5" i="31"/>
  <c r="O219" i="10"/>
  <c r="T219" i="10"/>
  <c r="O155" i="10"/>
  <c r="H13" i="29"/>
  <c r="H12" i="29"/>
  <c r="E29" i="29" s="1"/>
  <c r="H11" i="29"/>
  <c r="E28" i="29" s="1"/>
  <c r="H10" i="29"/>
  <c r="D27" i="29" s="1"/>
  <c r="H9" i="29"/>
  <c r="D26" i="29" s="1"/>
  <c r="H8" i="29"/>
  <c r="C25" i="29" s="1"/>
  <c r="H7" i="29"/>
  <c r="C24" i="29" s="1"/>
  <c r="H6" i="29"/>
  <c r="D22" i="29" s="1"/>
  <c r="H5" i="29"/>
  <c r="G21" i="29" s="1"/>
  <c r="O4" i="10" l="1"/>
  <c r="D6" i="31" s="1"/>
  <c r="D8" i="31" s="1"/>
  <c r="T5" i="10"/>
  <c r="G5" i="31"/>
  <c r="F5" i="31"/>
  <c r="B26" i="29"/>
  <c r="B24" i="29"/>
  <c r="F26" i="29"/>
  <c r="G26" i="29"/>
  <c r="D25" i="29"/>
  <c r="E25" i="29"/>
  <c r="F25" i="29"/>
  <c r="G25" i="29"/>
  <c r="D29" i="29"/>
  <c r="F28" i="29"/>
  <c r="C29" i="29"/>
  <c r="D24" i="29"/>
  <c r="E24" i="29"/>
  <c r="C26" i="29"/>
  <c r="F24" i="29"/>
  <c r="E26" i="29"/>
  <c r="G22" i="29"/>
  <c r="E27" i="29"/>
  <c r="G27" i="29"/>
  <c r="G28" i="29"/>
  <c r="B21" i="29"/>
  <c r="B28" i="29"/>
  <c r="D21" i="29"/>
  <c r="F27" i="29"/>
  <c r="B29" i="29"/>
  <c r="G24" i="29"/>
  <c r="B27" i="29"/>
  <c r="C28" i="29"/>
  <c r="F29" i="29"/>
  <c r="B25" i="29"/>
  <c r="C27" i="29"/>
  <c r="D28" i="29"/>
  <c r="B22" i="29"/>
  <c r="G29" i="29"/>
  <c r="H14" i="29"/>
  <c r="B31" i="29" l="1"/>
  <c r="C31" i="29"/>
  <c r="F31" i="29"/>
  <c r="G31" i="29"/>
  <c r="E31" i="29"/>
  <c r="D31" i="29"/>
  <c r="I14" i="29" l="1"/>
  <c r="AJ152" i="30" l="1"/>
  <c r="AH151" i="30"/>
  <c r="AF151" i="30"/>
  <c r="AD151" i="30"/>
  <c r="AB151" i="30"/>
  <c r="Z151" i="30"/>
  <c r="X151" i="30"/>
  <c r="V151" i="30"/>
  <c r="T151" i="30"/>
  <c r="R151" i="30"/>
  <c r="P151" i="30"/>
  <c r="N151" i="30"/>
  <c r="L151" i="30"/>
  <c r="J151" i="30"/>
  <c r="H151" i="30"/>
  <c r="F151" i="30"/>
  <c r="D151" i="30"/>
  <c r="AJ150" i="30"/>
  <c r="AJ149" i="30"/>
  <c r="AJ148" i="30"/>
  <c r="AJ146" i="30"/>
  <c r="AH145" i="30"/>
  <c r="AF145" i="30"/>
  <c r="AD145" i="30"/>
  <c r="AB145" i="30"/>
  <c r="Z145" i="30"/>
  <c r="X145" i="30"/>
  <c r="V145" i="30"/>
  <c r="T145" i="30"/>
  <c r="R145" i="30"/>
  <c r="P145" i="30"/>
  <c r="N145" i="30"/>
  <c r="L145" i="30"/>
  <c r="J145" i="30"/>
  <c r="H145" i="30"/>
  <c r="F145" i="30"/>
  <c r="D145" i="30"/>
  <c r="AJ144" i="30"/>
  <c r="AJ143" i="30"/>
  <c r="AJ142" i="30"/>
  <c r="AJ141" i="30"/>
  <c r="AJ140" i="30"/>
  <c r="AJ139" i="30"/>
  <c r="AJ138" i="30"/>
  <c r="AJ137" i="30"/>
  <c r="AJ136" i="30"/>
  <c r="AJ135" i="30"/>
  <c r="AJ134" i="30"/>
  <c r="AJ133" i="30"/>
  <c r="AJ132" i="30"/>
  <c r="AJ131" i="30"/>
  <c r="AJ130" i="30"/>
  <c r="AJ129" i="30"/>
  <c r="AJ127" i="30"/>
  <c r="AH126" i="30"/>
  <c r="AF126" i="30"/>
  <c r="AD126" i="30"/>
  <c r="AB126" i="30"/>
  <c r="Z126" i="30"/>
  <c r="X126" i="30"/>
  <c r="V126" i="30"/>
  <c r="T126" i="30"/>
  <c r="R126" i="30"/>
  <c r="P126" i="30"/>
  <c r="N126" i="30"/>
  <c r="L126" i="30"/>
  <c r="J126" i="30"/>
  <c r="H126" i="30"/>
  <c r="F126" i="30"/>
  <c r="D126" i="30"/>
  <c r="AJ125" i="30"/>
  <c r="AJ124" i="30"/>
  <c r="AJ123" i="30"/>
  <c r="AJ122" i="30"/>
  <c r="AJ121" i="30"/>
  <c r="AJ120" i="30"/>
  <c r="AJ119" i="30"/>
  <c r="AJ118" i="30"/>
  <c r="AJ117" i="30"/>
  <c r="AJ116" i="30"/>
  <c r="AJ115" i="30"/>
  <c r="AJ114" i="30"/>
  <c r="AJ113" i="30"/>
  <c r="AJ112" i="30"/>
  <c r="AJ111" i="30"/>
  <c r="AJ110" i="30"/>
  <c r="AJ109" i="30"/>
  <c r="AJ108" i="30"/>
  <c r="AJ107" i="30"/>
  <c r="AJ106" i="30"/>
  <c r="AJ105" i="30"/>
  <c r="AJ104" i="30"/>
  <c r="AJ103" i="30"/>
  <c r="AJ102" i="30"/>
  <c r="AJ101" i="30"/>
  <c r="AJ100" i="30"/>
  <c r="AJ98" i="30"/>
  <c r="AH97" i="30"/>
  <c r="AF97" i="30"/>
  <c r="AD97" i="30"/>
  <c r="AB97" i="30"/>
  <c r="Z97" i="30"/>
  <c r="X97" i="30"/>
  <c r="V97" i="30"/>
  <c r="T97" i="30"/>
  <c r="R97" i="30"/>
  <c r="P97" i="30"/>
  <c r="N97" i="30"/>
  <c r="L97" i="30"/>
  <c r="J97" i="30"/>
  <c r="H97" i="30"/>
  <c r="F97" i="30"/>
  <c r="D97" i="30"/>
  <c r="AJ96" i="30"/>
  <c r="AJ95" i="30"/>
  <c r="AJ94" i="30"/>
  <c r="AJ93" i="30"/>
  <c r="AJ92" i="30"/>
  <c r="AJ91" i="30"/>
  <c r="AJ90" i="30"/>
  <c r="AJ89" i="30"/>
  <c r="AJ88" i="30"/>
  <c r="AJ87" i="30"/>
  <c r="AJ86" i="30"/>
  <c r="AJ85" i="30"/>
  <c r="AJ84" i="30"/>
  <c r="AJ83" i="30"/>
  <c r="AJ82" i="30"/>
  <c r="AJ81" i="30"/>
  <c r="AJ80" i="30"/>
  <c r="AJ79" i="30"/>
  <c r="AJ77" i="30"/>
  <c r="AH76" i="30"/>
  <c r="AF76" i="30"/>
  <c r="AD76" i="30"/>
  <c r="AB76" i="30"/>
  <c r="Z76" i="30"/>
  <c r="X76" i="30"/>
  <c r="V76" i="30"/>
  <c r="T76" i="30"/>
  <c r="R76" i="30"/>
  <c r="P76" i="30"/>
  <c r="N76" i="30"/>
  <c r="L76" i="30"/>
  <c r="J76" i="30"/>
  <c r="H76" i="30"/>
  <c r="F76" i="30"/>
  <c r="D76" i="30"/>
  <c r="AJ73" i="30"/>
  <c r="AJ72" i="30"/>
  <c r="AJ71" i="30"/>
  <c r="AJ70" i="30"/>
  <c r="AJ69" i="30"/>
  <c r="AJ68" i="30"/>
  <c r="AJ67" i="30"/>
  <c r="AJ65" i="30"/>
  <c r="AH64" i="30"/>
  <c r="AF64" i="30"/>
  <c r="AD64" i="30"/>
  <c r="AB64" i="30"/>
  <c r="Z64" i="30"/>
  <c r="X64" i="30"/>
  <c r="V64" i="30"/>
  <c r="T64" i="30"/>
  <c r="R64" i="30"/>
  <c r="P64" i="30"/>
  <c r="N64" i="30"/>
  <c r="L64" i="30"/>
  <c r="J64" i="30"/>
  <c r="H64" i="30"/>
  <c r="F64" i="30"/>
  <c r="D64" i="30"/>
  <c r="AJ63" i="30"/>
  <c r="AJ62" i="30"/>
  <c r="AJ61" i="30"/>
  <c r="AJ60" i="30"/>
  <c r="AJ59" i="30"/>
  <c r="AJ58" i="30"/>
  <c r="AJ57" i="30"/>
  <c r="AJ56" i="30"/>
  <c r="AJ55" i="30"/>
  <c r="AJ54" i="30"/>
  <c r="AJ53" i="30"/>
  <c r="AJ52" i="30"/>
  <c r="AJ51" i="30"/>
  <c r="AJ48" i="30"/>
  <c r="AH47" i="30"/>
  <c r="AF47" i="30"/>
  <c r="AD47" i="30"/>
  <c r="AB47" i="30"/>
  <c r="Z47" i="30"/>
  <c r="X47" i="30"/>
  <c r="V47" i="30"/>
  <c r="T47" i="30"/>
  <c r="R47" i="30"/>
  <c r="P47" i="30"/>
  <c r="N47" i="30"/>
  <c r="L47" i="30"/>
  <c r="J47" i="30"/>
  <c r="H47" i="30"/>
  <c r="F47" i="30"/>
  <c r="D47" i="30"/>
  <c r="AJ42" i="30"/>
  <c r="AH41" i="30"/>
  <c r="AF41" i="30"/>
  <c r="AD41" i="30"/>
  <c r="AB41" i="30"/>
  <c r="Z41" i="30"/>
  <c r="X41" i="30"/>
  <c r="V41" i="30"/>
  <c r="T41" i="30"/>
  <c r="R41" i="30"/>
  <c r="P41" i="30"/>
  <c r="N41" i="30"/>
  <c r="L41" i="30"/>
  <c r="J41" i="30"/>
  <c r="H41" i="30"/>
  <c r="F41" i="30"/>
  <c r="D41" i="30"/>
  <c r="AJ40" i="30"/>
  <c r="AJ39" i="30"/>
  <c r="AJ38" i="30"/>
  <c r="AJ37" i="30"/>
  <c r="AJ36" i="30"/>
  <c r="AJ35" i="30"/>
  <c r="AJ32" i="30"/>
  <c r="AH31" i="30"/>
  <c r="AF31" i="30"/>
  <c r="AD31" i="30"/>
  <c r="AB31" i="30"/>
  <c r="Z31" i="30"/>
  <c r="X31" i="30"/>
  <c r="V31" i="30"/>
  <c r="T31" i="30"/>
  <c r="R31" i="30"/>
  <c r="P31" i="30"/>
  <c r="N31" i="30"/>
  <c r="L31" i="30"/>
  <c r="J31" i="30"/>
  <c r="H31" i="30"/>
  <c r="F31" i="30"/>
  <c r="D31" i="30"/>
  <c r="AJ30" i="30"/>
  <c r="AJ21" i="30"/>
  <c r="AH17" i="30"/>
  <c r="AH18" i="30" s="1"/>
  <c r="AF17" i="30"/>
  <c r="AD17" i="30"/>
  <c r="AB17" i="30"/>
  <c r="Z17" i="30"/>
  <c r="X17" i="30"/>
  <c r="V17" i="30"/>
  <c r="T17" i="30"/>
  <c r="R17" i="30"/>
  <c r="P17" i="30"/>
  <c r="N17" i="30"/>
  <c r="L17" i="30"/>
  <c r="J17" i="30"/>
  <c r="H17" i="30"/>
  <c r="F17" i="30"/>
  <c r="D17" i="30"/>
  <c r="AJ16" i="30"/>
  <c r="AJ15" i="30"/>
  <c r="AH12" i="30"/>
  <c r="AH13" i="30" s="1"/>
  <c r="AF12" i="30"/>
  <c r="AD12" i="30"/>
  <c r="AB12" i="30"/>
  <c r="Z12" i="30"/>
  <c r="X12" i="30"/>
  <c r="V12" i="30"/>
  <c r="T12" i="30"/>
  <c r="R12" i="30"/>
  <c r="P12" i="30"/>
  <c r="N12" i="30"/>
  <c r="L12" i="30"/>
  <c r="J12" i="30"/>
  <c r="H12" i="30"/>
  <c r="F12" i="30"/>
  <c r="D12" i="30"/>
  <c r="AJ11" i="30"/>
  <c r="AJ10" i="30"/>
  <c r="AJ9" i="30"/>
  <c r="AJ8" i="30"/>
  <c r="AJ7" i="30"/>
  <c r="AF154" i="30" l="1"/>
  <c r="H154" i="30"/>
  <c r="AJ126" i="30"/>
  <c r="N154" i="30"/>
  <c r="D18" i="30"/>
  <c r="T154" i="30"/>
  <c r="AJ97" i="30"/>
  <c r="AJ145" i="30"/>
  <c r="AJ151" i="30"/>
  <c r="H13" i="30"/>
  <c r="P154" i="30"/>
  <c r="AJ31" i="30"/>
  <c r="V154" i="30"/>
  <c r="AH154" i="30"/>
  <c r="AJ76" i="30"/>
  <c r="X154" i="30"/>
  <c r="AB154" i="30"/>
  <c r="R154" i="30"/>
  <c r="AD154" i="30"/>
  <c r="AJ47" i="30"/>
  <c r="Z154" i="30"/>
  <c r="L154" i="30"/>
  <c r="H18" i="30"/>
  <c r="AJ18" i="30" s="1"/>
  <c r="D19" i="30" s="1"/>
  <c r="AJ17" i="30"/>
  <c r="D13" i="30"/>
  <c r="AJ12" i="30"/>
  <c r="F154" i="30"/>
  <c r="J154" i="30"/>
  <c r="AJ64" i="30"/>
  <c r="AJ41" i="30"/>
  <c r="D154" i="30"/>
  <c r="AJ154" i="30" l="1"/>
  <c r="AK151" i="30" s="1"/>
  <c r="AH19" i="30"/>
  <c r="AK76" i="30"/>
  <c r="AK17" i="30"/>
  <c r="AK97" i="30"/>
  <c r="H19" i="30"/>
  <c r="AK64" i="30"/>
  <c r="AK12" i="30"/>
  <c r="AJ13" i="30"/>
  <c r="D14" i="30" s="1"/>
  <c r="AK47" i="30" l="1"/>
  <c r="AK145" i="30"/>
  <c r="AK31" i="30"/>
  <c r="AK41" i="30"/>
  <c r="AK126" i="30"/>
  <c r="AH14" i="30"/>
  <c r="H14" i="30"/>
  <c r="H1" i="12" l="1"/>
  <c r="R128" i="10" l="1"/>
  <c r="S128" i="10" l="1"/>
  <c r="T128" i="10"/>
  <c r="R137" i="10"/>
  <c r="T137" i="10" s="1"/>
  <c r="S137" i="10" l="1"/>
  <c r="R146" i="10"/>
  <c r="S146" i="10" s="1"/>
  <c r="R127" i="10" l="1"/>
  <c r="S127" i="10" s="1"/>
  <c r="T127" i="10" s="1"/>
  <c r="T146" i="10"/>
  <c r="T156" i="10" l="1"/>
  <c r="S156" i="10" l="1"/>
  <c r="S155" i="10" l="1"/>
  <c r="S4" i="10" s="1"/>
  <c r="T155" i="10"/>
  <c r="T4" i="10" l="1"/>
  <c r="E6" i="31"/>
  <c r="E8" i="31" s="1"/>
  <c r="G6" i="31" l="1"/>
  <c r="F6" i="31"/>
  <c r="G8" i="31" l="1"/>
  <c r="F8" i="31"/>
</calcChain>
</file>

<file path=xl/sharedStrings.xml><?xml version="1.0" encoding="utf-8"?>
<sst xmlns="http://schemas.openxmlformats.org/spreadsheetml/2006/main" count="1670" uniqueCount="614">
  <si>
    <t>전사자원통합관리시스템 구축 1단계 사업</t>
    <phoneticPr fontId="3" type="noConversion"/>
  </si>
  <si>
    <t>단계</t>
    <phoneticPr fontId="3" type="noConversion"/>
  </si>
  <si>
    <t>작업(Task)</t>
    <phoneticPr fontId="3" type="noConversion"/>
  </si>
  <si>
    <t>활동</t>
    <phoneticPr fontId="3" type="noConversion"/>
  </si>
  <si>
    <t>자원</t>
    <phoneticPr fontId="3" type="noConversion"/>
  </si>
  <si>
    <t>계획시작일</t>
    <phoneticPr fontId="3" type="noConversion"/>
  </si>
  <si>
    <t>계획종료일</t>
    <phoneticPr fontId="3" type="noConversion"/>
  </si>
  <si>
    <t>기간</t>
    <phoneticPr fontId="3" type="noConversion"/>
  </si>
  <si>
    <t>실제시작일</t>
    <phoneticPr fontId="3" type="noConversion"/>
  </si>
  <si>
    <t>실제종료일</t>
    <phoneticPr fontId="3" type="noConversion"/>
  </si>
  <si>
    <t>날짜</t>
    <phoneticPr fontId="3" type="noConversion"/>
  </si>
  <si>
    <t>공휴일</t>
    <phoneticPr fontId="3" type="noConversion"/>
  </si>
  <si>
    <t>연도</t>
    <phoneticPr fontId="3" type="noConversion"/>
  </si>
  <si>
    <t>2021년</t>
    <phoneticPr fontId="3" type="noConversion"/>
  </si>
  <si>
    <t>어린이날</t>
    <phoneticPr fontId="3" type="noConversion"/>
  </si>
  <si>
    <t>부처님 오신 날</t>
    <phoneticPr fontId="3" type="noConversion"/>
  </si>
  <si>
    <t>추석연휴</t>
    <phoneticPr fontId="3" type="noConversion"/>
  </si>
  <si>
    <t>추석연휴(추석)</t>
    <phoneticPr fontId="3" type="noConversion"/>
  </si>
  <si>
    <t>2022년</t>
    <phoneticPr fontId="3" type="noConversion"/>
  </si>
  <si>
    <t>설연휴</t>
    <phoneticPr fontId="3" type="noConversion"/>
  </si>
  <si>
    <t>설연휴(설날)</t>
    <phoneticPr fontId="3" type="noConversion"/>
  </si>
  <si>
    <t>설연휴</t>
    <phoneticPr fontId="3" type="noConversion"/>
  </si>
  <si>
    <t>삼일절</t>
    <phoneticPr fontId="3" type="noConversion"/>
  </si>
  <si>
    <t>어린이날</t>
    <phoneticPr fontId="3" type="noConversion"/>
  </si>
  <si>
    <t>2022지방선거</t>
    <phoneticPr fontId="3" type="noConversion"/>
  </si>
  <si>
    <t>현충일</t>
    <phoneticPr fontId="3" type="noConversion"/>
  </si>
  <si>
    <t>광복절</t>
    <phoneticPr fontId="3" type="noConversion"/>
  </si>
  <si>
    <t>추석연휴</t>
    <phoneticPr fontId="3" type="noConversion"/>
  </si>
  <si>
    <t>종료이후</t>
    <phoneticPr fontId="3" type="noConversion"/>
  </si>
  <si>
    <t>공휴일 목록</t>
    <phoneticPr fontId="3" type="noConversion"/>
  </si>
  <si>
    <t>실적 진척 상태</t>
    <phoneticPr fontId="3" type="noConversion"/>
  </si>
  <si>
    <t>실적 진척 인식 기준</t>
    <phoneticPr fontId="3" type="noConversion"/>
  </si>
  <si>
    <t>실적 진척률</t>
    <phoneticPr fontId="3" type="noConversion"/>
  </si>
  <si>
    <t>종료</t>
    <phoneticPr fontId="3" type="noConversion"/>
  </si>
  <si>
    <t>인수준비</t>
    <phoneticPr fontId="3" type="noConversion"/>
  </si>
  <si>
    <t>성과보고</t>
    <phoneticPr fontId="3" type="noConversion"/>
  </si>
  <si>
    <t>EA산출물 현행화</t>
    <phoneticPr fontId="3" type="noConversion"/>
  </si>
  <si>
    <t>규모산정 결과서 현행화</t>
    <phoneticPr fontId="3" type="noConversion"/>
  </si>
  <si>
    <t>사업관리</t>
    <phoneticPr fontId="3" type="noConversion"/>
  </si>
  <si>
    <t>상태</t>
    <phoneticPr fontId="3" type="noConversion"/>
  </si>
  <si>
    <t>품질관리</t>
    <phoneticPr fontId="3" type="noConversion"/>
  </si>
  <si>
    <t>시스템 통합</t>
    <phoneticPr fontId="3" type="noConversion"/>
  </si>
  <si>
    <t>시스템 공통</t>
    <phoneticPr fontId="3" type="noConversion"/>
  </si>
  <si>
    <t>경영지원 1</t>
    <phoneticPr fontId="3" type="noConversion"/>
  </si>
  <si>
    <t>경영지원 2</t>
    <phoneticPr fontId="3" type="noConversion"/>
  </si>
  <si>
    <t>예산회계</t>
    <phoneticPr fontId="3" type="noConversion"/>
  </si>
  <si>
    <t>선도개발</t>
    <phoneticPr fontId="3" type="noConversion"/>
  </si>
  <si>
    <t>적정</t>
    <phoneticPr fontId="3" type="noConversion"/>
  </si>
  <si>
    <t>양호</t>
    <phoneticPr fontId="3" type="noConversion"/>
  </si>
  <si>
    <t>미흡</t>
    <phoneticPr fontId="3" type="noConversion"/>
  </si>
  <si>
    <t>위험</t>
    <phoneticPr fontId="3" type="noConversion"/>
  </si>
  <si>
    <t>진척 상태</t>
    <phoneticPr fontId="3" type="noConversion"/>
  </si>
  <si>
    <t>진척 상태</t>
    <phoneticPr fontId="3" type="noConversion"/>
  </si>
  <si>
    <t>금주 진척율(%)</t>
    <phoneticPr fontId="3" type="noConversion"/>
  </si>
  <si>
    <t>진척준수율</t>
    <phoneticPr fontId="3" type="noConversion"/>
  </si>
  <si>
    <t>이상</t>
    <phoneticPr fontId="3" type="noConversion"/>
  </si>
  <si>
    <t>미만</t>
    <phoneticPr fontId="3" type="noConversion"/>
  </si>
  <si>
    <t>경영지원1</t>
    <phoneticPr fontId="3" type="noConversion"/>
  </si>
  <si>
    <t>요구정의</t>
    <phoneticPr fontId="3" type="noConversion"/>
  </si>
  <si>
    <t>총무관리</t>
  </si>
  <si>
    <t>계약관리</t>
  </si>
  <si>
    <t>분석</t>
    <phoneticPr fontId="3" type="noConversion"/>
  </si>
  <si>
    <t>설계</t>
    <phoneticPr fontId="3" type="noConversion"/>
  </si>
  <si>
    <t>구축</t>
    <phoneticPr fontId="3" type="noConversion"/>
  </si>
  <si>
    <t>이행</t>
    <phoneticPr fontId="3" type="noConversion"/>
  </si>
  <si>
    <t>e감사</t>
  </si>
  <si>
    <t>시스템관리</t>
  </si>
  <si>
    <t>공통기능</t>
  </si>
  <si>
    <t>나의할일</t>
  </si>
  <si>
    <t>권한관리</t>
  </si>
  <si>
    <t>실행 및 통제</t>
    <phoneticPr fontId="3" type="noConversion"/>
  </si>
  <si>
    <t>시스템공통팀</t>
    <phoneticPr fontId="16" type="noConversion"/>
  </si>
  <si>
    <t>인사관리</t>
    <phoneticPr fontId="17" type="noConversion"/>
  </si>
  <si>
    <t>급여관리</t>
    <phoneticPr fontId="17" type="noConversion"/>
  </si>
  <si>
    <t>계약관리</t>
    <phoneticPr fontId="17" type="noConversion"/>
  </si>
  <si>
    <t>경영전략</t>
    <phoneticPr fontId="17" type="noConversion"/>
  </si>
  <si>
    <t>경영지원 일반</t>
    <phoneticPr fontId="17" type="noConversion"/>
  </si>
  <si>
    <t>자산관리</t>
    <phoneticPr fontId="17" type="noConversion"/>
  </si>
  <si>
    <t>연구</t>
    <phoneticPr fontId="17" type="noConversion"/>
  </si>
  <si>
    <t>민원통합</t>
    <phoneticPr fontId="17" type="noConversion"/>
  </si>
  <si>
    <t>법무</t>
    <phoneticPr fontId="17" type="noConversion"/>
  </si>
  <si>
    <t>경영지원2팀</t>
    <phoneticPr fontId="16" type="noConversion"/>
  </si>
  <si>
    <t xml:space="preserve">e감사 </t>
    <phoneticPr fontId="17" type="noConversion"/>
  </si>
  <si>
    <t>홍보관리</t>
    <phoneticPr fontId="17" type="noConversion"/>
  </si>
  <si>
    <t>노무후생관리</t>
    <phoneticPr fontId="17" type="noConversion"/>
  </si>
  <si>
    <t>예산회계팀</t>
    <phoneticPr fontId="16" type="noConversion"/>
  </si>
  <si>
    <t>예산관리</t>
    <phoneticPr fontId="17" type="noConversion"/>
  </si>
  <si>
    <t>회계관리</t>
    <phoneticPr fontId="17" type="noConversion"/>
  </si>
  <si>
    <t>자금관리</t>
    <phoneticPr fontId="17" type="noConversion"/>
  </si>
  <si>
    <t>세무관리</t>
    <phoneticPr fontId="17" type="noConversion"/>
  </si>
  <si>
    <t>원가관리</t>
    <phoneticPr fontId="17" type="noConversion"/>
  </si>
  <si>
    <t>구분회계관리</t>
    <phoneticPr fontId="17" type="noConversion"/>
  </si>
  <si>
    <t>선도개발팀</t>
    <phoneticPr fontId="16" type="noConversion"/>
  </si>
  <si>
    <t>통합업무결재</t>
  </si>
  <si>
    <t>솔루션 기반 구축(ECM)</t>
    <phoneticPr fontId="3" type="noConversion"/>
  </si>
  <si>
    <t>M+2</t>
  </si>
  <si>
    <t>M+3</t>
  </si>
  <si>
    <t>M+4</t>
  </si>
  <si>
    <t>M+5</t>
  </si>
  <si>
    <t>M+6</t>
  </si>
  <si>
    <t>M+7</t>
  </si>
  <si>
    <t>M+8</t>
  </si>
  <si>
    <t>M+9</t>
  </si>
  <si>
    <t>M+10</t>
  </si>
  <si>
    <t>M+11</t>
  </si>
  <si>
    <t>M+12</t>
  </si>
  <si>
    <t>M+13</t>
  </si>
  <si>
    <t>M+14</t>
  </si>
  <si>
    <t>M+15</t>
  </si>
  <si>
    <t>비고</t>
    <phoneticPr fontId="3" type="noConversion"/>
  </si>
  <si>
    <t>(단위 : M/M)</t>
    <phoneticPr fontId="3" type="noConversion"/>
  </si>
  <si>
    <t>구분</t>
    <phoneticPr fontId="3" type="noConversion"/>
  </si>
  <si>
    <t>이름</t>
    <phoneticPr fontId="3" type="noConversion"/>
  </si>
  <si>
    <t>2021년</t>
    <phoneticPr fontId="3" type="noConversion"/>
  </si>
  <si>
    <t>계</t>
    <phoneticPr fontId="3" type="noConversion"/>
  </si>
  <si>
    <t>비율(%)
[업무별 가중치]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</si>
  <si>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</si>
  <si>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</si>
  <si>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</si>
  <si>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</si>
  <si>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</si>
  <si>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</si>
  <si>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</si>
  <si>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</si>
  <si>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</si>
  <si>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</si>
  <si>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</si>
  <si>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</si>
  <si>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</si>
  <si>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M+0</t>
  </si>
  <si>
    <t>M+1</t>
  </si>
  <si>
    <t>관리 단계</t>
    <phoneticPr fontId="3" type="noConversion"/>
  </si>
  <si>
    <t>착수 및 계획</t>
    <phoneticPr fontId="3" type="noConversion"/>
  </si>
  <si>
    <t>PM</t>
    <phoneticPr fontId="3" type="noConversion"/>
  </si>
  <si>
    <t>김우철</t>
    <phoneticPr fontId="3" type="noConversion"/>
  </si>
  <si>
    <t>팀장</t>
    <phoneticPr fontId="3" type="noConversion"/>
  </si>
  <si>
    <t>이성미</t>
  </si>
  <si>
    <t>방은혜</t>
  </si>
  <si>
    <t>사업관리</t>
    <phoneticPr fontId="3" type="noConversion"/>
  </si>
  <si>
    <t>백인천</t>
  </si>
  <si>
    <t>컨설팅</t>
    <phoneticPr fontId="3" type="noConversion"/>
  </si>
  <si>
    <t>정상용</t>
    <phoneticPr fontId="3" type="noConversion"/>
  </si>
  <si>
    <t>소계</t>
    <phoneticPr fontId="3" type="noConversion"/>
  </si>
  <si>
    <t>월별 계</t>
    <phoneticPr fontId="3" type="noConversion"/>
  </si>
  <si>
    <t>단계별 계</t>
    <phoneticPr fontId="3" type="noConversion"/>
  </si>
  <si>
    <t>단계별 계</t>
    <phoneticPr fontId="3" type="noConversion"/>
  </si>
  <si>
    <t>단계별 비율</t>
    <phoneticPr fontId="3" type="noConversion"/>
  </si>
  <si>
    <t>단계별 비율</t>
    <phoneticPr fontId="3" type="noConversion"/>
  </si>
  <si>
    <t>품질관리</t>
    <phoneticPr fontId="3" type="noConversion"/>
  </si>
  <si>
    <t>팀장</t>
    <phoneticPr fontId="3" type="noConversion"/>
  </si>
  <si>
    <t>강병규</t>
  </si>
  <si>
    <t>이학무</t>
  </si>
  <si>
    <t>소계</t>
    <phoneticPr fontId="3" type="noConversion"/>
  </si>
  <si>
    <t>선도개발 단계</t>
    <phoneticPr fontId="3" type="noConversion"/>
  </si>
  <si>
    <t>선도개발 기간 동안 30% 비중</t>
    <phoneticPr fontId="3" type="noConversion"/>
  </si>
  <si>
    <t>선도개발</t>
    <phoneticPr fontId="3" type="noConversion"/>
  </si>
  <si>
    <t>김우성</t>
    <phoneticPr fontId="3" type="noConversion"/>
  </si>
  <si>
    <t>선도개발 컨설팅</t>
    <phoneticPr fontId="3" type="noConversion"/>
  </si>
  <si>
    <t>지주원</t>
  </si>
  <si>
    <t>AA</t>
    <phoneticPr fontId="3" type="noConversion"/>
  </si>
  <si>
    <t>임종훈</t>
    <phoneticPr fontId="3" type="noConversion"/>
  </si>
  <si>
    <t>DA/DBA</t>
    <phoneticPr fontId="3" type="noConversion"/>
  </si>
  <si>
    <t>지용식</t>
    <phoneticPr fontId="3" type="noConversion"/>
  </si>
  <si>
    <t>TA/SA</t>
    <phoneticPr fontId="3" type="noConversion"/>
  </si>
  <si>
    <t>신정훈</t>
    <phoneticPr fontId="3" type="noConversion"/>
  </si>
  <si>
    <t>장근석</t>
    <phoneticPr fontId="3" type="noConversion"/>
  </si>
  <si>
    <t>경영지원</t>
    <phoneticPr fontId="3" type="noConversion"/>
  </si>
  <si>
    <t>이은준</t>
    <phoneticPr fontId="3" type="noConversion"/>
  </si>
  <si>
    <t>BPM</t>
    <phoneticPr fontId="3" type="noConversion"/>
  </si>
  <si>
    <t>박종준</t>
    <phoneticPr fontId="3" type="noConversion"/>
  </si>
  <si>
    <t>전자결재</t>
    <phoneticPr fontId="3" type="noConversion"/>
  </si>
  <si>
    <t>박민수</t>
    <phoneticPr fontId="3" type="noConversion"/>
  </si>
  <si>
    <t>UI/UX개발</t>
    <phoneticPr fontId="3" type="noConversion"/>
  </si>
  <si>
    <t>최윤희</t>
    <phoneticPr fontId="3" type="noConversion"/>
  </si>
  <si>
    <t>월별 계</t>
    <phoneticPr fontId="3" type="noConversion"/>
  </si>
  <si>
    <t>단계별 계</t>
    <phoneticPr fontId="3" type="noConversion"/>
  </si>
  <si>
    <t>인프라 구축 단계</t>
    <phoneticPr fontId="3" type="noConversion"/>
  </si>
  <si>
    <t>요구정의</t>
    <phoneticPr fontId="3" type="noConversion"/>
  </si>
  <si>
    <t>분석</t>
    <phoneticPr fontId="3" type="noConversion"/>
  </si>
  <si>
    <t>구축</t>
    <phoneticPr fontId="3" type="noConversion"/>
  </si>
  <si>
    <t>테스트</t>
    <phoneticPr fontId="3" type="noConversion"/>
  </si>
  <si>
    <t>시스템 통합</t>
    <phoneticPr fontId="3" type="noConversion"/>
  </si>
  <si>
    <t>김종남</t>
    <phoneticPr fontId="3" type="noConversion"/>
  </si>
  <si>
    <t>TA</t>
    <phoneticPr fontId="3" type="noConversion"/>
  </si>
  <si>
    <t>조지현</t>
    <phoneticPr fontId="3" type="noConversion"/>
  </si>
  <si>
    <t>선도개발 참여</t>
    <phoneticPr fontId="3" type="noConversion"/>
  </si>
  <si>
    <t>NW</t>
    <phoneticPr fontId="3" type="noConversion"/>
  </si>
  <si>
    <t>TBD</t>
    <phoneticPr fontId="3" type="noConversion"/>
  </si>
  <si>
    <t>TBD</t>
    <phoneticPr fontId="3" type="noConversion"/>
  </si>
  <si>
    <t>IT지원기술자</t>
    <phoneticPr fontId="3" type="noConversion"/>
  </si>
  <si>
    <t>IT시스템운용자</t>
    <phoneticPr fontId="3" type="noConversion"/>
  </si>
  <si>
    <t>컨텐츠 이관 단계</t>
    <phoneticPr fontId="3" type="noConversion"/>
  </si>
  <si>
    <t>설계</t>
    <phoneticPr fontId="3" type="noConversion"/>
  </si>
  <si>
    <t>컨텐츠 이관</t>
    <phoneticPr fontId="3" type="noConversion"/>
  </si>
  <si>
    <t>개발 단계</t>
    <phoneticPr fontId="3" type="noConversion"/>
  </si>
  <si>
    <t>시스템 통합
(아키텍처,
데이터 이행)</t>
    <phoneticPr fontId="3" type="noConversion"/>
  </si>
  <si>
    <t>임중훈</t>
    <phoneticPr fontId="3" type="noConversion"/>
  </si>
  <si>
    <t>선도개발 참여</t>
    <phoneticPr fontId="3" type="noConversion"/>
  </si>
  <si>
    <t>DA</t>
    <phoneticPr fontId="3" type="noConversion"/>
  </si>
  <si>
    <t>DA</t>
    <phoneticPr fontId="3" type="noConversion"/>
  </si>
  <si>
    <t>DBA</t>
    <phoneticPr fontId="3" type="noConversion"/>
  </si>
  <si>
    <t>DBA</t>
    <phoneticPr fontId="3" type="noConversion"/>
  </si>
  <si>
    <t>데이터 전환</t>
    <phoneticPr fontId="3" type="noConversion"/>
  </si>
  <si>
    <t>데이터 전환</t>
    <phoneticPr fontId="3" type="noConversion"/>
  </si>
  <si>
    <t>데이터베이스운용자</t>
    <phoneticPr fontId="3" type="noConversion"/>
  </si>
  <si>
    <t>신경훈</t>
    <phoneticPr fontId="3" type="noConversion"/>
  </si>
  <si>
    <t>시스템 및 권한관리</t>
  </si>
  <si>
    <t>보림</t>
  </si>
  <si>
    <t>장근석</t>
  </si>
  <si>
    <t>유지훈</t>
  </si>
  <si>
    <t>허성훈</t>
  </si>
  <si>
    <t>IT 시스템운용자</t>
  </si>
  <si>
    <t>TBD</t>
  </si>
  <si>
    <t>연계 PL</t>
  </si>
  <si>
    <t>연계 개발자</t>
  </si>
  <si>
    <t>솔루션 기반</t>
    <phoneticPr fontId="3" type="noConversion"/>
  </si>
  <si>
    <t>김우성</t>
  </si>
  <si>
    <t>선도개발 참여</t>
    <phoneticPr fontId="3" type="noConversion"/>
  </si>
  <si>
    <t>통합업무결재</t>
    <phoneticPr fontId="3" type="noConversion"/>
  </si>
  <si>
    <t>통합업무결재</t>
    <phoneticPr fontId="3" type="noConversion"/>
  </si>
  <si>
    <t>박종준</t>
  </si>
  <si>
    <t>ECM</t>
    <phoneticPr fontId="3" type="noConversion"/>
  </si>
  <si>
    <t>ECM</t>
    <phoneticPr fontId="3" type="noConversion"/>
  </si>
  <si>
    <t>UI/UX개발</t>
  </si>
  <si>
    <t>이은준</t>
    <phoneticPr fontId="3" type="noConversion"/>
  </si>
  <si>
    <t>인사/급여관리</t>
  </si>
  <si>
    <t>배귀만</t>
  </si>
  <si>
    <t>이시호</t>
  </si>
  <si>
    <t>이규철</t>
  </si>
  <si>
    <t>한경문</t>
  </si>
  <si>
    <t>경영지원 일반/경영전략</t>
  </si>
  <si>
    <t>이경호</t>
  </si>
  <si>
    <t>최희선</t>
  </si>
  <si>
    <t>천승해</t>
  </si>
  <si>
    <t>자산관리/연구</t>
  </si>
  <si>
    <t>민원통합/법무</t>
  </si>
  <si>
    <t>경영지원2</t>
    <phoneticPr fontId="3" type="noConversion"/>
  </si>
  <si>
    <t>팀장</t>
  </si>
  <si>
    <t>송은석</t>
  </si>
  <si>
    <t>홍보.전산화 관리</t>
  </si>
  <si>
    <t>박혜민</t>
  </si>
  <si>
    <t>공유재산관리/노무후생관리</t>
  </si>
  <si>
    <t>예산회계</t>
    <phoneticPr fontId="3" type="noConversion"/>
  </si>
  <si>
    <t>예산회계</t>
    <phoneticPr fontId="3" type="noConversion"/>
  </si>
  <si>
    <t>정영호</t>
  </si>
  <si>
    <t>전체업무</t>
  </si>
  <si>
    <t>계</t>
    <phoneticPr fontId="3" type="noConversion"/>
  </si>
  <si>
    <t>2. 개발팀 업무별 가중치 - 기능 수 기준</t>
    <phoneticPr fontId="3" type="noConversion"/>
  </si>
  <si>
    <t>팀 구분</t>
    <phoneticPr fontId="3" type="noConversion"/>
  </si>
  <si>
    <t>시스템 공통</t>
    <phoneticPr fontId="3" type="noConversion"/>
  </si>
  <si>
    <t>솔루션 기반</t>
    <phoneticPr fontId="3" type="noConversion"/>
  </si>
  <si>
    <t>경영지원1</t>
    <phoneticPr fontId="3" type="noConversion"/>
  </si>
  <si>
    <t>계</t>
    <phoneticPr fontId="3" type="noConversion"/>
  </si>
  <si>
    <t>포털개발</t>
    <phoneticPr fontId="3" type="noConversion"/>
  </si>
  <si>
    <t>UI/UX</t>
    <phoneticPr fontId="3" type="noConversion"/>
  </si>
  <si>
    <t>시스템솔루션</t>
    <phoneticPr fontId="3" type="noConversion"/>
  </si>
  <si>
    <t>솔루션기반팀</t>
    <phoneticPr fontId="16" type="noConversion"/>
  </si>
  <si>
    <t>솔루션 기반 구축(BPM)</t>
    <phoneticPr fontId="3" type="noConversion"/>
  </si>
  <si>
    <t>경영지원1팀</t>
    <phoneticPr fontId="16" type="noConversion"/>
  </si>
  <si>
    <t>정보화관리</t>
    <phoneticPr fontId="17" type="noConversion"/>
  </si>
  <si>
    <t>공유재산관리</t>
    <phoneticPr fontId="17" type="noConversion"/>
  </si>
  <si>
    <t>결산관리</t>
    <phoneticPr fontId="17" type="noConversion"/>
  </si>
  <si>
    <t>업무팀</t>
    <phoneticPr fontId="3" type="noConversion"/>
  </si>
  <si>
    <t>1. 업무팀별 가중치</t>
    <phoneticPr fontId="3" type="noConversion"/>
  </si>
  <si>
    <t>2. 단계별 가중치</t>
    <phoneticPr fontId="3" type="noConversion"/>
  </si>
  <si>
    <t>테스트</t>
    <phoneticPr fontId="3" type="noConversion"/>
  </si>
  <si>
    <t>이행</t>
    <phoneticPr fontId="3" type="noConversion"/>
  </si>
  <si>
    <t>계</t>
    <phoneticPr fontId="3" type="noConversion"/>
  </si>
  <si>
    <t>테스트</t>
    <phoneticPr fontId="3" type="noConversion"/>
  </si>
  <si>
    <t>계</t>
    <phoneticPr fontId="3" type="noConversion"/>
  </si>
  <si>
    <t>요구정의
('21.5월)</t>
    <phoneticPr fontId="3" type="noConversion"/>
  </si>
  <si>
    <t>설계
('21.8월~'21.11월)</t>
    <phoneticPr fontId="3" type="noConversion"/>
  </si>
  <si>
    <t>구축
('21.12월~'22.3월)</t>
    <phoneticPr fontId="3" type="noConversion"/>
  </si>
  <si>
    <t>테스트
('22.4월~'22.7월)</t>
    <phoneticPr fontId="3" type="noConversion"/>
  </si>
  <si>
    <t>이행
('22.8월)</t>
    <phoneticPr fontId="3" type="noConversion"/>
  </si>
  <si>
    <t>종료
('22.8월)</t>
    <phoneticPr fontId="3" type="noConversion"/>
  </si>
  <si>
    <t>실행 및 통제
('21.8월~'22.7월)</t>
    <phoneticPr fontId="3" type="noConversion"/>
  </si>
  <si>
    <t>착수 및 계획
('21.5월~'21.7월)</t>
    <phoneticPr fontId="3" type="noConversion"/>
  </si>
  <si>
    <t>분석
('21.6월~'21.7월)</t>
    <phoneticPr fontId="3" type="noConversion"/>
  </si>
  <si>
    <t>가중치
(소수점 1자리
반올림)</t>
    <phoneticPr fontId="3" type="noConversion"/>
  </si>
  <si>
    <t>투입계획('21.5월 말 기준) [단위 : M/M]</t>
    <phoneticPr fontId="3" type="noConversion"/>
  </si>
  <si>
    <t>1. 인력 투입 계획(2021.06.01. 기준)</t>
    <phoneticPr fontId="3" type="noConversion"/>
  </si>
  <si>
    <t>분석</t>
    <phoneticPr fontId="3" type="noConversion"/>
  </si>
  <si>
    <t>설계</t>
    <phoneticPr fontId="3" type="noConversion"/>
  </si>
  <si>
    <t>구축</t>
    <phoneticPr fontId="3" type="noConversion"/>
  </si>
  <si>
    <t>이행</t>
    <phoneticPr fontId="3" type="noConversion"/>
  </si>
  <si>
    <t>비고</t>
    <phoneticPr fontId="3" type="noConversion"/>
  </si>
  <si>
    <t>단계별 평균값</t>
    <phoneticPr fontId="3" type="noConversion"/>
  </si>
  <si>
    <t>계획</t>
    <phoneticPr fontId="3" type="noConversion"/>
  </si>
  <si>
    <t>단계별 가중치</t>
    <phoneticPr fontId="3" type="noConversion"/>
  </si>
  <si>
    <t>3. 세부 업무별 가중치</t>
    <phoneticPr fontId="3" type="noConversion"/>
  </si>
  <si>
    <t>AA, DA, 데이터이행</t>
    <phoneticPr fontId="3" type="noConversion"/>
  </si>
  <si>
    <t>인프라, 네트워크컨설팅</t>
    <phoneticPr fontId="3" type="noConversion"/>
  </si>
  <si>
    <t>개인정보관리 및 로그분석 기능</t>
    <phoneticPr fontId="3" type="noConversion"/>
  </si>
  <si>
    <t>가중치</t>
    <phoneticPr fontId="3" type="noConversion"/>
  </si>
  <si>
    <t>구축 단계 보정</t>
    <phoneticPr fontId="3" type="noConversion"/>
  </si>
  <si>
    <t>테스트 단계 보정</t>
    <phoneticPr fontId="3" type="noConversion"/>
  </si>
  <si>
    <t>세부 업무 구분 없음</t>
    <phoneticPr fontId="3" type="noConversion"/>
  </si>
  <si>
    <t>SW사업정보 등록</t>
    <phoneticPr fontId="3" type="noConversion"/>
  </si>
  <si>
    <t>Lessons Learned 정리</t>
    <phoneticPr fontId="3" type="noConversion"/>
  </si>
  <si>
    <t>프로젝트 성과보고</t>
    <phoneticPr fontId="3" type="noConversion"/>
  </si>
  <si>
    <t>시스템 오픈</t>
    <phoneticPr fontId="3" type="noConversion"/>
  </si>
  <si>
    <t>하도급 적정성 검토</t>
    <phoneticPr fontId="3" type="noConversion"/>
  </si>
  <si>
    <t>사업수행계획서 검토의견서</t>
    <phoneticPr fontId="3" type="noConversion"/>
  </si>
  <si>
    <t>WBS 검토</t>
    <phoneticPr fontId="3" type="noConversion"/>
  </si>
  <si>
    <t>영역</t>
    <phoneticPr fontId="3" type="noConversion"/>
  </si>
  <si>
    <t>통합관리</t>
    <phoneticPr fontId="3" type="noConversion"/>
  </si>
  <si>
    <t>의사소통관리</t>
    <phoneticPr fontId="3" type="noConversion"/>
  </si>
  <si>
    <t>범위관리</t>
    <phoneticPr fontId="3" type="noConversion"/>
  </si>
  <si>
    <t>자원관리</t>
    <phoneticPr fontId="3" type="noConversion"/>
  </si>
  <si>
    <t>일정관리</t>
    <phoneticPr fontId="3" type="noConversion"/>
  </si>
  <si>
    <t>위험관리</t>
    <phoneticPr fontId="3" type="noConversion"/>
  </si>
  <si>
    <t>성과관리</t>
    <phoneticPr fontId="3" type="noConversion"/>
  </si>
  <si>
    <t>조달관리</t>
    <phoneticPr fontId="3" type="noConversion"/>
  </si>
  <si>
    <t>변화관리</t>
    <phoneticPr fontId="3" type="noConversion"/>
  </si>
  <si>
    <t>보안관리</t>
    <phoneticPr fontId="3" type="noConversion"/>
  </si>
  <si>
    <t>사업검사 검토</t>
    <phoneticPr fontId="3" type="noConversion"/>
  </si>
  <si>
    <t>검사계획/결과 검토의견서</t>
    <phoneticPr fontId="3" type="noConversion"/>
  </si>
  <si>
    <t>하자보수계획 검토</t>
    <phoneticPr fontId="3" type="noConversion"/>
  </si>
  <si>
    <t>하자보수계획 검토의견서</t>
    <phoneticPr fontId="3" type="noConversion"/>
  </si>
  <si>
    <t>품질관리계획서 검토</t>
    <phoneticPr fontId="3" type="noConversion"/>
  </si>
  <si>
    <t>일정관리계획서 검토</t>
    <phoneticPr fontId="3" type="noConversion"/>
  </si>
  <si>
    <t>의사소통계획서 검토</t>
    <phoneticPr fontId="3" type="noConversion"/>
  </si>
  <si>
    <t>변화관리계획서 검토</t>
    <phoneticPr fontId="3" type="noConversion"/>
  </si>
  <si>
    <t>위험/이슈관리 게획 검토</t>
    <phoneticPr fontId="3" type="noConversion"/>
  </si>
  <si>
    <t>성과관리계획 검토</t>
    <phoneticPr fontId="3" type="noConversion"/>
  </si>
  <si>
    <t>검토의견서</t>
    <phoneticPr fontId="3" type="noConversion"/>
  </si>
  <si>
    <t>범위변경 검토</t>
    <phoneticPr fontId="3" type="noConversion"/>
  </si>
  <si>
    <t>안정화계획 검토</t>
    <phoneticPr fontId="3" type="noConversion"/>
  </si>
  <si>
    <t>안정화계획검토의견서</t>
    <phoneticPr fontId="3" type="noConversion"/>
  </si>
  <si>
    <t>일정진척 검토</t>
    <phoneticPr fontId="3" type="noConversion"/>
  </si>
  <si>
    <t>일저진척 검토의견서</t>
    <phoneticPr fontId="3" type="noConversion"/>
  </si>
  <si>
    <t>범위변경 검토의견서</t>
    <phoneticPr fontId="3" type="noConversion"/>
  </si>
  <si>
    <t>감리조치 검토의견서</t>
    <phoneticPr fontId="3" type="noConversion"/>
  </si>
  <si>
    <t>기능점수 검토의견서</t>
    <phoneticPr fontId="3" type="noConversion"/>
  </si>
  <si>
    <t>위험/이슈조치 검토의견서</t>
    <phoneticPr fontId="3" type="noConversion"/>
  </si>
  <si>
    <t>품질보증활동 검토의견서</t>
    <phoneticPr fontId="3" type="noConversion"/>
  </si>
  <si>
    <t>성과 검토</t>
    <phoneticPr fontId="3" type="noConversion"/>
  </si>
  <si>
    <t>성과지표 검토의견서</t>
    <phoneticPr fontId="3" type="noConversion"/>
  </si>
  <si>
    <t>의사소통 검토의견서</t>
    <phoneticPr fontId="3" type="noConversion"/>
  </si>
  <si>
    <t>일정관리 검토의견서</t>
    <phoneticPr fontId="3" type="noConversion"/>
  </si>
  <si>
    <t>품질관리계획 검토의견서</t>
    <phoneticPr fontId="3" type="noConversion"/>
  </si>
  <si>
    <t>사업관리게획 검토의견서</t>
    <phoneticPr fontId="3" type="noConversion"/>
  </si>
  <si>
    <t>WBS 검토의견서</t>
    <phoneticPr fontId="3" type="noConversion"/>
  </si>
  <si>
    <t>하도급적정성 검토의견서</t>
    <phoneticPr fontId="3" type="noConversion"/>
  </si>
  <si>
    <t>하도급 실태 검토의견서</t>
    <phoneticPr fontId="3" type="noConversion"/>
  </si>
  <si>
    <t>장비도입계획 검토의견서</t>
    <phoneticPr fontId="3" type="noConversion"/>
  </si>
  <si>
    <t>장비도입설치결과 검토의견서</t>
    <phoneticPr fontId="3" type="noConversion"/>
  </si>
  <si>
    <t>변화관리활동 검토의견서</t>
    <phoneticPr fontId="3" type="noConversion"/>
  </si>
  <si>
    <t>보안활동 점검</t>
    <phoneticPr fontId="3" type="noConversion"/>
  </si>
  <si>
    <t>변화관리활동 점검</t>
    <phoneticPr fontId="3" type="noConversion"/>
  </si>
  <si>
    <t>품질보증활동 점검</t>
    <phoneticPr fontId="3" type="noConversion"/>
  </si>
  <si>
    <t>하도급 실태 점검</t>
    <phoneticPr fontId="3" type="noConversion"/>
  </si>
  <si>
    <t>기준일자</t>
    <phoneticPr fontId="3" type="noConversion"/>
  </si>
  <si>
    <t>안정화 지원</t>
    <phoneticPr fontId="3" type="noConversion"/>
  </si>
  <si>
    <t>시스템 오픈 점검</t>
    <phoneticPr fontId="3" type="noConversion"/>
  </si>
  <si>
    <t>계획진척률</t>
    <phoneticPr fontId="3" type="noConversion"/>
  </si>
  <si>
    <t xml:space="preserve">준공검사 </t>
    <phoneticPr fontId="3" type="noConversion"/>
  </si>
  <si>
    <t>프로젝트 종료</t>
    <phoneticPr fontId="3" type="noConversion"/>
  </si>
  <si>
    <t>EA현행화산출물 검토의견서</t>
    <phoneticPr fontId="3" type="noConversion"/>
  </si>
  <si>
    <t>SW사업정보산출물 검토의견서</t>
    <phoneticPr fontId="3" type="noConversion"/>
  </si>
  <si>
    <t>기술이전계획서 검토의견서</t>
    <phoneticPr fontId="3" type="noConversion"/>
  </si>
  <si>
    <t>인수인계계획서 검토의견서</t>
    <phoneticPr fontId="3" type="noConversion"/>
  </si>
  <si>
    <t>인수인계계획서 검토</t>
    <phoneticPr fontId="3" type="noConversion"/>
  </si>
  <si>
    <t>기술이전계획서 검토</t>
    <phoneticPr fontId="3" type="noConversion"/>
  </si>
  <si>
    <t>준공검사 검토의견서</t>
    <phoneticPr fontId="3" type="noConversion"/>
  </si>
  <si>
    <t>성과보고서 검토의견서</t>
    <phoneticPr fontId="3" type="noConversion"/>
  </si>
  <si>
    <t>Lessons Learned 검토의견서</t>
    <phoneticPr fontId="3" type="noConversion"/>
  </si>
  <si>
    <t>프로젝트성과보고서 검토의견서</t>
    <phoneticPr fontId="3" type="noConversion"/>
  </si>
  <si>
    <t>FP(최종) 검토의견서</t>
    <phoneticPr fontId="3" type="noConversion"/>
  </si>
  <si>
    <t>인터뷰계획서 검토</t>
    <phoneticPr fontId="3" type="noConversion"/>
  </si>
  <si>
    <t>요구사항 분석 검토</t>
    <phoneticPr fontId="3" type="noConversion"/>
  </si>
  <si>
    <t>현행시스템 분석 검토</t>
    <phoneticPr fontId="3" type="noConversion"/>
  </si>
  <si>
    <t>현행시스템분석서 검토의견서</t>
    <phoneticPr fontId="3" type="noConversion"/>
  </si>
  <si>
    <t>요구사항정의서 검토의견서</t>
    <phoneticPr fontId="3" type="noConversion"/>
  </si>
  <si>
    <t>인터뷰계획서 검토의견서</t>
    <phoneticPr fontId="3" type="noConversion"/>
  </si>
  <si>
    <t>인사관리</t>
    <phoneticPr fontId="3" type="noConversion"/>
  </si>
  <si>
    <t>급여관리</t>
    <phoneticPr fontId="3" type="noConversion"/>
  </si>
  <si>
    <t>에산관리</t>
    <phoneticPr fontId="3" type="noConversion"/>
  </si>
  <si>
    <t>회계관리</t>
    <phoneticPr fontId="3" type="noConversion"/>
  </si>
  <si>
    <t>결산관리</t>
    <phoneticPr fontId="3" type="noConversion"/>
  </si>
  <si>
    <t>인터뷰결과서 검토</t>
    <phoneticPr fontId="3" type="noConversion"/>
  </si>
  <si>
    <t>업무기능분해도 검토</t>
    <phoneticPr fontId="3" type="noConversion"/>
  </si>
  <si>
    <t>클래스다이어그램 검토(VP)</t>
    <phoneticPr fontId="3" type="noConversion"/>
  </si>
  <si>
    <t>업무흐름도 검토 (VP)</t>
    <phoneticPr fontId="3" type="noConversion"/>
  </si>
  <si>
    <t>유스케이스다이어그램 검토 (VP)</t>
    <phoneticPr fontId="3" type="noConversion"/>
  </si>
  <si>
    <t>인터페이스정의서 검토</t>
    <phoneticPr fontId="3" type="noConversion"/>
  </si>
  <si>
    <t>화면정의서 검토</t>
    <phoneticPr fontId="3" type="noConversion"/>
  </si>
  <si>
    <t>인터뷰결과서 검토의견서</t>
    <phoneticPr fontId="3" type="noConversion"/>
  </si>
  <si>
    <t>업무기능분해도 검토의견서</t>
    <phoneticPr fontId="3" type="noConversion"/>
  </si>
  <si>
    <t>업무흐름도(VP) 검토의견서</t>
    <phoneticPr fontId="3" type="noConversion"/>
  </si>
  <si>
    <t>유스케이스다이어그램(VP)검토의견서</t>
    <phoneticPr fontId="3" type="noConversion"/>
  </si>
  <si>
    <t>클래스다이어그램(VP)검토의견서</t>
    <phoneticPr fontId="3" type="noConversion"/>
  </si>
  <si>
    <t>인터페이스정의서 검토의견서</t>
    <phoneticPr fontId="3" type="noConversion"/>
  </si>
  <si>
    <t>화면정의서 검토의견서</t>
    <phoneticPr fontId="3" type="noConversion"/>
  </si>
  <si>
    <t>화면설계서 검토</t>
    <phoneticPr fontId="3" type="noConversion"/>
  </si>
  <si>
    <t>인터페이스설계서 검토</t>
    <phoneticPr fontId="3" type="noConversion"/>
  </si>
  <si>
    <t>프로그램목록 검토</t>
    <phoneticPr fontId="3" type="noConversion"/>
  </si>
  <si>
    <t>프로그램명세서 검토</t>
    <phoneticPr fontId="3" type="noConversion"/>
  </si>
  <si>
    <t>논리/물리ERD 검토</t>
    <phoneticPr fontId="3" type="noConversion"/>
  </si>
  <si>
    <t>화면설계서 검토의견서</t>
    <phoneticPr fontId="3" type="noConversion"/>
  </si>
  <si>
    <t>인터페이스설계서 검토의견서</t>
    <phoneticPr fontId="3" type="noConversion"/>
  </si>
  <si>
    <t>프로그램목록 검토의견서</t>
    <phoneticPr fontId="3" type="noConversion"/>
  </si>
  <si>
    <t>프로그램명세서 검토의견서</t>
    <phoneticPr fontId="3" type="noConversion"/>
  </si>
  <si>
    <t>논리/물리ERD 검토의견서</t>
    <phoneticPr fontId="3" type="noConversion"/>
  </si>
  <si>
    <t>클래스다이어그램 검토(정제)</t>
    <phoneticPr fontId="3" type="noConversion"/>
  </si>
  <si>
    <t>단위테스트 계획서/케이스 검토</t>
    <phoneticPr fontId="3" type="noConversion"/>
  </si>
  <si>
    <t>단위테스트케이스 검토의견서</t>
    <phoneticPr fontId="3" type="noConversion"/>
  </si>
  <si>
    <t>요구사항추적메트릭스 점검</t>
    <phoneticPr fontId="3" type="noConversion"/>
  </si>
  <si>
    <t>요구사항추적메트릭스 검토의견서</t>
    <phoneticPr fontId="3" type="noConversion"/>
  </si>
  <si>
    <t>단위테스트 점검</t>
    <phoneticPr fontId="3" type="noConversion"/>
  </si>
  <si>
    <t>PMO 단위테스트 결과서</t>
    <phoneticPr fontId="3" type="noConversion"/>
  </si>
  <si>
    <t>통합테스트계획/시나리오 점검</t>
    <phoneticPr fontId="3" type="noConversion"/>
  </si>
  <si>
    <t>통합테스트시나리오검토의견서</t>
    <phoneticPr fontId="3" type="noConversion"/>
  </si>
  <si>
    <t>통합테스트 결함대장</t>
    <phoneticPr fontId="3" type="noConversion"/>
  </si>
  <si>
    <t>사용자매뉴얼 점검</t>
    <phoneticPr fontId="3" type="noConversion"/>
  </si>
  <si>
    <t>운영자매뉴얼 점검</t>
    <phoneticPr fontId="3" type="noConversion"/>
  </si>
  <si>
    <t>사용자매뉴얼 검토의견서</t>
    <phoneticPr fontId="3" type="noConversion"/>
  </si>
  <si>
    <t>운영자매뉴얼 검토의견서</t>
    <phoneticPr fontId="3" type="noConversion"/>
  </si>
  <si>
    <t>인수테스트시나리오 점검</t>
    <phoneticPr fontId="3" type="noConversion"/>
  </si>
  <si>
    <t>인수테스트시나리오 검토의견서</t>
    <phoneticPr fontId="3" type="noConversion"/>
  </si>
  <si>
    <t>인수테스트 점검</t>
    <phoneticPr fontId="3" type="noConversion"/>
  </si>
  <si>
    <t>인수테스트결과서 검토의견서</t>
    <phoneticPr fontId="3" type="noConversion"/>
  </si>
  <si>
    <t>요구사항추적메트릭스점검</t>
    <phoneticPr fontId="3" type="noConversion"/>
  </si>
  <si>
    <t>요구사항</t>
    <phoneticPr fontId="3" type="noConversion"/>
  </si>
  <si>
    <t>시범운영 점검</t>
    <phoneticPr fontId="3" type="noConversion"/>
  </si>
  <si>
    <t>시범운영 결과 검토의견서</t>
    <phoneticPr fontId="3" type="noConversion"/>
  </si>
  <si>
    <t>완료보고</t>
    <phoneticPr fontId="3" type="noConversion"/>
  </si>
  <si>
    <t>안정화계획서 검토의견서</t>
    <phoneticPr fontId="3" type="noConversion"/>
  </si>
  <si>
    <t>성과측정 검토의견서</t>
    <phoneticPr fontId="3" type="noConversion"/>
  </si>
  <si>
    <t>위험/이슈대장 검토의견서</t>
    <phoneticPr fontId="3" type="noConversion"/>
  </si>
  <si>
    <t>변화관리계획 검토의견서</t>
    <phoneticPr fontId="3" type="noConversion"/>
  </si>
  <si>
    <t>차이</t>
    <phoneticPr fontId="3" type="noConversion"/>
  </si>
  <si>
    <t>사업수행계획서 수정,보완</t>
    <phoneticPr fontId="3" type="noConversion"/>
  </si>
  <si>
    <t xml:space="preserve">실무협의체활동 점검 </t>
    <phoneticPr fontId="3" type="noConversion"/>
  </si>
  <si>
    <t>위험/이슈 등록/조치 검토</t>
    <phoneticPr fontId="3" type="noConversion"/>
  </si>
  <si>
    <t>장비도입 계획 검토 (통합발주,분리발주)</t>
    <phoneticPr fontId="3" type="noConversion"/>
  </si>
  <si>
    <t>장비도입 결과 검토 (통합발주,분리발주)</t>
    <phoneticPr fontId="3" type="noConversion"/>
  </si>
  <si>
    <t>인력계획 검토 (하도급)</t>
    <phoneticPr fontId="3" type="noConversion"/>
  </si>
  <si>
    <t>1차 워크숍활동 점검</t>
    <phoneticPr fontId="3" type="noConversion"/>
  </si>
  <si>
    <t>2차 워크숍활동 점검</t>
  </si>
  <si>
    <t>감리준비 검토(분석단계감리)</t>
    <phoneticPr fontId="3" type="noConversion"/>
  </si>
  <si>
    <t>감리준비 검토(설계단계감리)</t>
    <phoneticPr fontId="3" type="noConversion"/>
  </si>
  <si>
    <t>감리준비 검토(종료단계감리)</t>
    <phoneticPr fontId="3" type="noConversion"/>
  </si>
  <si>
    <t>감리준비 검토(선도개발감리)</t>
    <phoneticPr fontId="3" type="noConversion"/>
  </si>
  <si>
    <t>기능점수 검토 (설계)</t>
    <phoneticPr fontId="3" type="noConversion"/>
  </si>
  <si>
    <t>기능점수 검토 (종료)</t>
    <phoneticPr fontId="3" type="noConversion"/>
  </si>
  <si>
    <t>실적진척률</t>
    <phoneticPr fontId="3" type="noConversion"/>
  </si>
  <si>
    <t>주간보고/월간보고 검토</t>
    <phoneticPr fontId="3" type="noConversion"/>
  </si>
  <si>
    <t>실무추진협의체/변화관리게획 수립 검토</t>
    <phoneticPr fontId="3" type="noConversion"/>
  </si>
  <si>
    <t>분석단계</t>
    <phoneticPr fontId="3" type="noConversion"/>
  </si>
  <si>
    <t>설계단계</t>
    <phoneticPr fontId="3" type="noConversion"/>
  </si>
  <si>
    <t>구축단계</t>
    <phoneticPr fontId="3" type="noConversion"/>
  </si>
  <si>
    <t>테스트단계</t>
    <phoneticPr fontId="3" type="noConversion"/>
  </si>
  <si>
    <t>가중치</t>
    <phoneticPr fontId="3" type="noConversion"/>
  </si>
  <si>
    <t>집행단계(70%)</t>
    <phoneticPr fontId="3" type="noConversion"/>
  </si>
  <si>
    <t>사후관리단계(10%)</t>
    <phoneticPr fontId="3" type="noConversion"/>
  </si>
  <si>
    <t>요구정의 단계 (10%)</t>
    <phoneticPr fontId="3" type="noConversion"/>
  </si>
  <si>
    <t>분석단계(15%)</t>
    <phoneticPr fontId="3" type="noConversion"/>
  </si>
  <si>
    <t>설계단계(25%)</t>
    <phoneticPr fontId="3" type="noConversion"/>
  </si>
  <si>
    <t>구축단계(25%)</t>
    <phoneticPr fontId="3" type="noConversion"/>
  </si>
  <si>
    <t>이행및안정화단계(10%)</t>
    <phoneticPr fontId="3" type="noConversion"/>
  </si>
  <si>
    <t>테스트단계(15%)</t>
    <phoneticPr fontId="3" type="noConversion"/>
  </si>
  <si>
    <t>요구정의</t>
    <phoneticPr fontId="3" type="noConversion"/>
  </si>
  <si>
    <t>분석</t>
    <phoneticPr fontId="3" type="noConversion"/>
  </si>
  <si>
    <t>설계</t>
    <phoneticPr fontId="3" type="noConversion"/>
  </si>
  <si>
    <t>구축</t>
    <phoneticPr fontId="3" type="noConversion"/>
  </si>
  <si>
    <t>테스트</t>
    <phoneticPr fontId="3" type="noConversion"/>
  </si>
  <si>
    <t>이행/안정화</t>
    <phoneticPr fontId="3" type="noConversion"/>
  </si>
  <si>
    <t>가중치적용
계획진척률</t>
    <phoneticPr fontId="3" type="noConversion"/>
  </si>
  <si>
    <t>가중치적용
실적진척률</t>
    <phoneticPr fontId="3" type="noConversion"/>
  </si>
  <si>
    <t>WBS 가중치</t>
    <phoneticPr fontId="3" type="noConversion"/>
  </si>
  <si>
    <t>전체</t>
    <phoneticPr fontId="3" type="noConversion"/>
  </si>
  <si>
    <t>논리ERD</t>
    <phoneticPr fontId="3" type="noConversion"/>
  </si>
  <si>
    <t>논리ERD 검토의견서</t>
    <phoneticPr fontId="3" type="noConversion"/>
  </si>
  <si>
    <t>단계별 산출물 목록/템플릿 검토</t>
    <phoneticPr fontId="3" type="noConversion"/>
  </si>
  <si>
    <t>단계별 산출물 템플릿 검토의견서</t>
    <phoneticPr fontId="3" type="noConversion"/>
  </si>
  <si>
    <t>사업관리계획서 검토 및 조정(성과,위험관리포함)</t>
    <phoneticPr fontId="3" type="noConversion"/>
  </si>
  <si>
    <t>인력계회(변경) 검토의견서</t>
    <phoneticPr fontId="3" type="noConversion"/>
  </si>
  <si>
    <t>계획 (A)</t>
    <phoneticPr fontId="3" type="noConversion"/>
  </si>
  <si>
    <t>실적 (B)</t>
    <phoneticPr fontId="3" type="noConversion"/>
  </si>
  <si>
    <t>차이 (B-A)</t>
    <phoneticPr fontId="3" type="noConversion"/>
  </si>
  <si>
    <t>상태</t>
    <phoneticPr fontId="3" type="noConversion"/>
  </si>
  <si>
    <t>(적정) 진척률 98% 이상  (양호) 95%-97%   (미흡) 90%-94%  (위험)  90% 미만</t>
    <phoneticPr fontId="3" type="noConversion"/>
  </si>
  <si>
    <t>가중치</t>
    <phoneticPr fontId="3" type="noConversion"/>
  </si>
  <si>
    <t>20%</t>
    <phoneticPr fontId="3" type="noConversion"/>
  </si>
  <si>
    <t>50%</t>
    <phoneticPr fontId="3" type="noConversion"/>
  </si>
  <si>
    <t>진척준수률 (B/A)</t>
    <phoneticPr fontId="3" type="noConversion"/>
  </si>
  <si>
    <t>준비</t>
    <phoneticPr fontId="3" type="noConversion"/>
  </si>
  <si>
    <t xml:space="preserve">사업계획서 작성 </t>
  </si>
  <si>
    <t>응용시스템 기능 구현 예산 수립</t>
    <phoneticPr fontId="3" type="noConversion"/>
  </si>
  <si>
    <t>기능점수 산정 정리</t>
    <phoneticPr fontId="3" type="noConversion"/>
  </si>
  <si>
    <t>MM 관리 대상 선정 및 M/M 산정</t>
    <phoneticPr fontId="3" type="noConversion"/>
  </si>
  <si>
    <t>응용시스템 개발비 정리</t>
    <phoneticPr fontId="3" type="noConversion"/>
  </si>
  <si>
    <t>구매 예산 수립</t>
    <phoneticPr fontId="3" type="noConversion"/>
  </si>
  <si>
    <t>하드웨어 예산 수립</t>
    <phoneticPr fontId="3" type="noConversion"/>
  </si>
  <si>
    <t>하드웨어 목록 확정</t>
    <phoneticPr fontId="3" type="noConversion"/>
  </si>
  <si>
    <t>하드웨어 사양 확정</t>
    <phoneticPr fontId="3" type="noConversion"/>
  </si>
  <si>
    <t>분리발주대상 사유 작성</t>
    <phoneticPr fontId="3" type="noConversion"/>
  </si>
  <si>
    <t>하드웨어 견적</t>
    <phoneticPr fontId="3" type="noConversion"/>
  </si>
  <si>
    <t>소프트웨어 예산 수립</t>
    <phoneticPr fontId="3" type="noConversion"/>
  </si>
  <si>
    <t>소프트웨어 목록 확정</t>
    <phoneticPr fontId="3" type="noConversion"/>
  </si>
  <si>
    <t>소프트웨어 사양 확정</t>
    <phoneticPr fontId="3" type="noConversion"/>
  </si>
  <si>
    <t>소프트웨어 견적</t>
    <phoneticPr fontId="3" type="noConversion"/>
  </si>
  <si>
    <t>구매 대상 물품 예산 정리</t>
    <phoneticPr fontId="3" type="noConversion"/>
  </si>
  <si>
    <t>예산정리</t>
    <phoneticPr fontId="3" type="noConversion"/>
  </si>
  <si>
    <t>사업계획서 작성</t>
    <phoneticPr fontId="3" type="noConversion"/>
  </si>
  <si>
    <t>예산계획 요약표 작성</t>
    <phoneticPr fontId="3" type="noConversion"/>
  </si>
  <si>
    <t>상세 예산계획서 작성</t>
    <phoneticPr fontId="3" type="noConversion"/>
  </si>
  <si>
    <t>요구사항정의서 개발</t>
    <phoneticPr fontId="3" type="noConversion"/>
  </si>
  <si>
    <t>DM, DW 시스템</t>
    <phoneticPr fontId="3" type="noConversion"/>
  </si>
  <si>
    <t>의사결정지원시스템</t>
    <phoneticPr fontId="3" type="noConversion"/>
  </si>
  <si>
    <t>역할과 권한관리</t>
    <phoneticPr fontId="3" type="noConversion"/>
  </si>
  <si>
    <t>협업관리</t>
    <phoneticPr fontId="3" type="noConversion"/>
  </si>
  <si>
    <t>개인화관리</t>
    <phoneticPr fontId="3" type="noConversion"/>
  </si>
  <si>
    <t>업체 선정 지원</t>
  </si>
  <si>
    <t>제안요청서 공지</t>
    <phoneticPr fontId="3" type="noConversion"/>
  </si>
  <si>
    <t>제안요청서 사전공지</t>
    <phoneticPr fontId="3" type="noConversion"/>
  </si>
  <si>
    <t>업체 요청사항 대응</t>
    <phoneticPr fontId="3" type="noConversion"/>
  </si>
  <si>
    <t>제안서 평가 및 업체 선정</t>
    <phoneticPr fontId="3" type="noConversion"/>
  </si>
  <si>
    <t>제안서 평가</t>
    <phoneticPr fontId="3" type="noConversion"/>
  </si>
  <si>
    <t>기술 협상</t>
    <phoneticPr fontId="3" type="noConversion"/>
  </si>
  <si>
    <t>운영현황조사</t>
    <phoneticPr fontId="3" type="noConversion"/>
  </si>
  <si>
    <t>정보시스템 운영 모델 프레임워크 개발</t>
    <phoneticPr fontId="3" type="noConversion"/>
  </si>
  <si>
    <t>산출물 목차 구성</t>
    <phoneticPr fontId="3" type="noConversion"/>
  </si>
  <si>
    <t>운영모델 사례 조사</t>
    <phoneticPr fontId="3" type="noConversion"/>
  </si>
  <si>
    <t>현 운영 범위 및 기준 조사</t>
    <phoneticPr fontId="3" type="noConversion"/>
  </si>
  <si>
    <t>현 운영 인력 기술 역량 조사 분석</t>
    <phoneticPr fontId="3" type="noConversion"/>
  </si>
  <si>
    <t>운영 인력, 역량 갭 분석</t>
    <phoneticPr fontId="3" type="noConversion"/>
  </si>
  <si>
    <t>부족 인적자원 확보 방안 수립</t>
    <phoneticPr fontId="3" type="noConversion"/>
  </si>
  <si>
    <t>운영계획 각론 작성</t>
    <phoneticPr fontId="3" type="noConversion"/>
  </si>
  <si>
    <t>운영 모델</t>
    <phoneticPr fontId="3" type="noConversion"/>
  </si>
  <si>
    <t>운영 조직</t>
    <phoneticPr fontId="3" type="noConversion"/>
  </si>
  <si>
    <t>운영 프로세스</t>
    <phoneticPr fontId="3" type="noConversion"/>
  </si>
  <si>
    <t>비용 산정</t>
    <phoneticPr fontId="3" type="noConversion"/>
  </si>
  <si>
    <t>활용 시스템</t>
    <phoneticPr fontId="3" type="noConversion"/>
  </si>
  <si>
    <t>운영계획서 작성</t>
    <phoneticPr fontId="3" type="noConversion"/>
  </si>
  <si>
    <t>운영계획서 작성 (초안)</t>
    <phoneticPr fontId="3" type="noConversion"/>
  </si>
  <si>
    <t>운영계획서 보완</t>
    <phoneticPr fontId="3" type="noConversion"/>
  </si>
  <si>
    <t>운영계획 작성</t>
    <phoneticPr fontId="3" type="noConversion"/>
  </si>
  <si>
    <t>통합 운영모델 수립 (20%)</t>
    <phoneticPr fontId="3" type="noConversion"/>
  </si>
  <si>
    <t>개선 방향 설정</t>
    <phoneticPr fontId="3" type="noConversion"/>
  </si>
  <si>
    <t>홍길동</t>
  </si>
  <si>
    <t>이순신</t>
  </si>
  <si>
    <t>김철수</t>
  </si>
  <si>
    <t>이영희</t>
  </si>
  <si>
    <t>개발1팀</t>
  </si>
  <si>
    <t>개발1팀</t>
    <phoneticPr fontId="3" type="noConversion"/>
  </si>
  <si>
    <t>개발2팀</t>
  </si>
  <si>
    <t>개발2팀</t>
    <phoneticPr fontId="3" type="noConversion"/>
  </si>
  <si>
    <t>자동화</t>
  </si>
  <si>
    <t>자동화</t>
    <phoneticPr fontId="3" type="noConversion"/>
  </si>
  <si>
    <t>통계</t>
    <phoneticPr fontId="3" type="noConversion"/>
  </si>
  <si>
    <t>개발3팀</t>
    <phoneticPr fontId="3" type="noConversion"/>
  </si>
  <si>
    <t>사업관리(20%)</t>
    <phoneticPr fontId="3" type="noConversion"/>
  </si>
  <si>
    <t>개발2팀</t>
    <phoneticPr fontId="3" type="noConversion"/>
  </si>
  <si>
    <t>개발3팀</t>
    <phoneticPr fontId="3" type="noConversion"/>
  </si>
  <si>
    <t>회계관리</t>
    <phoneticPr fontId="3" type="noConversion"/>
  </si>
  <si>
    <t>통계</t>
    <phoneticPr fontId="3" type="noConversion"/>
  </si>
  <si>
    <t>통계</t>
    <phoneticPr fontId="3" type="noConversion"/>
  </si>
  <si>
    <t>목표 프로세스 수립</t>
    <phoneticPr fontId="3" type="noConversion"/>
  </si>
  <si>
    <t>To-Be 기능정의</t>
    <phoneticPr fontId="3" type="noConversion"/>
  </si>
  <si>
    <t>착수단계</t>
    <phoneticPr fontId="3" type="noConversion"/>
  </si>
  <si>
    <t>집행단계</t>
    <phoneticPr fontId="3" type="noConversion"/>
  </si>
  <si>
    <t>사후관리단계</t>
    <phoneticPr fontId="3" type="noConversion"/>
  </si>
  <si>
    <t>(1)사업관리</t>
    <phoneticPr fontId="3" type="noConversion"/>
  </si>
  <si>
    <t>(2)업무지원</t>
    <phoneticPr fontId="3" type="noConversion"/>
  </si>
  <si>
    <t>(3)차세대 컨설팅</t>
    <phoneticPr fontId="3" type="noConversion"/>
  </si>
  <si>
    <t>차세대 사업기획</t>
    <phoneticPr fontId="3" type="noConversion"/>
  </si>
  <si>
    <t>차세대 사업기획 (80%)</t>
    <phoneticPr fontId="3" type="noConversion"/>
  </si>
  <si>
    <t>통합운영모델 수립</t>
    <phoneticPr fontId="3" type="noConversion"/>
  </si>
  <si>
    <t>업무별 가중치</t>
    <phoneticPr fontId="3" type="noConversion"/>
  </si>
  <si>
    <t>업무지원</t>
    <phoneticPr fontId="3" type="noConversion"/>
  </si>
  <si>
    <t>사업관리</t>
    <phoneticPr fontId="3" type="noConversion"/>
  </si>
  <si>
    <t>차세대컨설팅</t>
    <phoneticPr fontId="3" type="noConversion"/>
  </si>
  <si>
    <t>합계</t>
    <phoneticPr fontId="3" type="noConversion"/>
  </si>
  <si>
    <t>30%</t>
    <phoneticPr fontId="3" type="noConversion"/>
  </si>
  <si>
    <t>업무명</t>
    <phoneticPr fontId="3" type="noConversion"/>
  </si>
  <si>
    <t>통합테스트 1차점검 (사업추진단)</t>
  </si>
  <si>
    <t>통합테스트 2차점검 (사업추진단/PMO/TF팀)</t>
  </si>
  <si>
    <t>통합테스트 3차점검 (사업추진단/PMO/TF팀)</t>
  </si>
  <si>
    <t>A 프로세스</t>
    <phoneticPr fontId="3" type="noConversion"/>
  </si>
  <si>
    <t>B 프로세스</t>
    <phoneticPr fontId="3" type="noConversion"/>
  </si>
  <si>
    <t>C 프로세스</t>
    <phoneticPr fontId="3" type="noConversion"/>
  </si>
  <si>
    <t>D 프로세스</t>
    <phoneticPr fontId="3" type="noConversion"/>
  </si>
  <si>
    <t>E 프로세스</t>
    <phoneticPr fontId="3" type="noConversion"/>
  </si>
  <si>
    <t>F 프로세스</t>
    <phoneticPr fontId="3" type="noConversion"/>
  </si>
  <si>
    <t>G 프로세스</t>
    <phoneticPr fontId="3" type="noConversion"/>
  </si>
  <si>
    <t>고객 확정</t>
    <phoneticPr fontId="3" type="noConversion"/>
  </si>
  <si>
    <t>A업무</t>
    <phoneticPr fontId="3" type="noConversion"/>
  </si>
  <si>
    <t>B업무</t>
    <phoneticPr fontId="3" type="noConversion"/>
  </si>
  <si>
    <t>C업무</t>
    <phoneticPr fontId="3" type="noConversion"/>
  </si>
  <si>
    <t>D업무</t>
    <phoneticPr fontId="3" type="noConversion"/>
  </si>
  <si>
    <t>E업무</t>
    <phoneticPr fontId="3" type="noConversion"/>
  </si>
  <si>
    <t>F업무</t>
    <phoneticPr fontId="3" type="noConversion"/>
  </si>
  <si>
    <t>G업무</t>
    <phoneticPr fontId="3" type="noConversion"/>
  </si>
  <si>
    <t>고객 검토</t>
    <phoneticPr fontId="3" type="noConversion"/>
  </si>
  <si>
    <t>산출물</t>
    <phoneticPr fontId="3" type="noConversion"/>
  </si>
  <si>
    <t>전체</t>
    <phoneticPr fontId="3" type="noConversion"/>
  </si>
  <si>
    <t>업무지원 (50%)</t>
    <phoneticPr fontId="3" type="noConversion"/>
  </si>
  <si>
    <t>차세대 컨설팅 (30%)</t>
    <phoneticPr fontId="3" type="noConversion"/>
  </si>
  <si>
    <t>업무별 단계 가중치</t>
    <phoneticPr fontId="3" type="noConversion"/>
  </si>
  <si>
    <t>(1)사업관리</t>
    <phoneticPr fontId="3" type="noConversion"/>
  </si>
  <si>
    <t>(2)업무지원</t>
    <phoneticPr fontId="3" type="noConversion"/>
  </si>
  <si>
    <t>(3)차세대 컨설팅</t>
    <phoneticPr fontId="3" type="noConversion"/>
  </si>
  <si>
    <t>WBS 진척현황</t>
    <phoneticPr fontId="3" type="noConversion"/>
  </si>
  <si>
    <t>기획단계 (20%)</t>
    <phoneticPr fontId="3" type="noConversion"/>
  </si>
  <si>
    <t>기획 단계 (10%)</t>
    <phoneticPr fontId="3" type="noConversion"/>
  </si>
  <si>
    <t>프로젝트 (50%)</t>
    <phoneticPr fontId="3" type="noConversion"/>
  </si>
  <si>
    <t>공공 데이터 분석 검토</t>
    <phoneticPr fontId="3" type="noConversion"/>
  </si>
  <si>
    <t>분석대상 선정</t>
    <phoneticPr fontId="3" type="noConversion"/>
  </si>
  <si>
    <t>분석 대상 결정</t>
    <phoneticPr fontId="3" type="noConversion"/>
  </si>
  <si>
    <t>프로젝트명 결정</t>
    <phoneticPr fontId="3" type="noConversion"/>
  </si>
  <si>
    <t>정석원,이효진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</si>
</sst>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yyyy/mm/dd\(aaa\)"/>
    <numFmt numFmtId="177" formatCode="0.0%"/>
    <numFmt numFmtId="178" formatCode="0.000000000000000%"/>
    <numFmt numFmtId="179" formatCode="0.000%"/>
    <numFmt numFmtId="180" formatCode="0.00000000%"/>
  </numFmts>
  <fonts count="45">
    <font>
      <sz val="11"/>
      <color theme="1"/>
      <name val="맑은 고딕"/>
      <family val="2"/>
      <charset val="129"/>
      <scheme val="minor"/>
    </font>
    <font>
      <sz val="10"/>
      <color theme="1"/>
      <name val="HY신명조"/>
      <family val="2"/>
      <charset val="129"/>
    </font>
    <font>
      <sz val="10"/>
      <color theme="1"/>
      <name val="HY신명조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HY신명조"/>
      <family val="1"/>
      <charset val="129"/>
    </font>
    <font>
      <sz val="11"/>
      <name val="돋움"/>
      <family val="3"/>
      <charset val="129"/>
    </font>
    <font>
      <sz val="10"/>
      <name val="HY신명조"/>
      <family val="1"/>
      <charset val="129"/>
    </font>
    <font>
      <b/>
      <sz val="10"/>
      <name val="HY신명조"/>
      <family val="1"/>
      <charset val="129"/>
    </font>
    <font>
      <sz val="11"/>
      <color theme="1"/>
      <name val="HY신명조"/>
      <family val="1"/>
      <charset val="129"/>
    </font>
    <font>
      <sz val="15"/>
      <color theme="1"/>
      <name val="HY견고딕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HY신명조"/>
      <family val="1"/>
      <charset val="129"/>
    </font>
    <font>
      <sz val="11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  <font>
      <b/>
      <sz val="10"/>
      <color theme="1"/>
      <name val="HY신명조"/>
      <family val="1"/>
      <charset val="129"/>
    </font>
    <font>
      <sz val="11"/>
      <color indexed="8"/>
      <name val="Arial"/>
      <family val="2"/>
    </font>
    <font>
      <sz val="8"/>
      <name val="HY신명조"/>
      <family val="2"/>
      <charset val="129"/>
    </font>
    <font>
      <sz val="8"/>
      <name val="돋움"/>
      <family val="3"/>
      <charset val="129"/>
    </font>
    <font>
      <sz val="10"/>
      <color rgb="FF000000"/>
      <name val="HY신명조"/>
      <family val="1"/>
      <charset val="129"/>
    </font>
    <font>
      <b/>
      <sz val="11"/>
      <name val="HY신명조"/>
      <family val="1"/>
      <charset val="129"/>
    </font>
    <font>
      <b/>
      <sz val="16"/>
      <color rgb="FF00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546A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5" fillId="0" borderId="0"/>
    <xf numFmtId="9" fontId="1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/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5" fillId="0" borderId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</cellStyleXfs>
  <cellXfs count="42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vertical="center"/>
    </xf>
    <xf numFmtId="176" fontId="7" fillId="0" borderId="9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6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9" fontId="7" fillId="0" borderId="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8" fillId="0" borderId="1" xfId="18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9" fontId="14" fillId="7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4" fillId="5" borderId="1" xfId="2" applyFont="1" applyFill="1" applyBorder="1" applyAlignment="1">
      <alignment horizontal="center" vertical="center"/>
    </xf>
    <xf numFmtId="9" fontId="14" fillId="5" borderId="1" xfId="0" applyNumberFormat="1" applyFont="1" applyFill="1" applyBorder="1" applyAlignment="1">
      <alignment horizontal="center" vertical="center"/>
    </xf>
    <xf numFmtId="9" fontId="14" fillId="5" borderId="1" xfId="2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8" applyFont="1" applyBorder="1" applyAlignment="1">
      <alignment horizontal="left" vertical="center" wrapText="1"/>
    </xf>
    <xf numFmtId="9" fontId="4" fillId="4" borderId="1" xfId="2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11" fillId="12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77" fontId="22" fillId="0" borderId="21" xfId="0" applyNumberFormat="1" applyFont="1" applyBorder="1" applyAlignment="1">
      <alignment horizontal="center" vertical="center" wrapText="1"/>
    </xf>
    <xf numFmtId="177" fontId="23" fillId="6" borderId="21" xfId="0" applyNumberFormat="1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0" fontId="22" fillId="0" borderId="21" xfId="0" applyNumberFormat="1" applyFont="1" applyBorder="1" applyAlignment="1">
      <alignment horizontal="center" vertical="center" wrapText="1"/>
    </xf>
    <xf numFmtId="10" fontId="20" fillId="6" borderId="21" xfId="0" applyNumberFormat="1" applyFont="1" applyFill="1" applyBorder="1" applyAlignment="1">
      <alignment horizontal="center" vertical="center" wrapText="1"/>
    </xf>
    <xf numFmtId="10" fontId="23" fillId="6" borderId="21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shrinkToFit="1"/>
    </xf>
    <xf numFmtId="176" fontId="26" fillId="0" borderId="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0" fontId="26" fillId="0" borderId="10" xfId="2" applyNumberFormat="1" applyFont="1" applyFill="1" applyBorder="1" applyAlignment="1">
      <alignment horizontal="center" vertical="center"/>
    </xf>
    <xf numFmtId="10" fontId="28" fillId="0" borderId="10" xfId="0" applyNumberFormat="1" applyFont="1" applyFill="1" applyBorder="1" applyAlignment="1">
      <alignment horizontal="center" vertical="center"/>
    </xf>
    <xf numFmtId="10" fontId="26" fillId="0" borderId="0" xfId="2" applyNumberFormat="1" applyFont="1" applyFill="1" applyBorder="1" applyAlignment="1">
      <alignment horizontal="center" vertical="center"/>
    </xf>
    <xf numFmtId="0" fontId="29" fillId="0" borderId="3" xfId="1" applyFont="1" applyFill="1" applyBorder="1" applyAlignment="1">
      <alignment horizontal="center" vertical="center" wrapText="1"/>
    </xf>
    <xf numFmtId="10" fontId="30" fillId="15" borderId="1" xfId="1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8" borderId="1" xfId="0" applyNumberFormat="1" applyFont="1" applyFill="1" applyBorder="1" applyAlignment="1">
      <alignment horizontal="center" vertical="center" shrinkToFit="1"/>
    </xf>
    <xf numFmtId="0" fontId="27" fillId="8" borderId="1" xfId="0" applyFont="1" applyFill="1" applyBorder="1" applyAlignment="1">
      <alignment horizontal="center" vertical="center" wrapText="1"/>
    </xf>
    <xf numFmtId="10" fontId="31" fillId="8" borderId="1" xfId="2" applyNumberFormat="1" applyFont="1" applyFill="1" applyBorder="1" applyAlignment="1">
      <alignment horizontal="right" vertical="center" wrapText="1"/>
    </xf>
    <xf numFmtId="177" fontId="31" fillId="8" borderId="1" xfId="2" applyNumberFormat="1" applyFont="1" applyFill="1" applyBorder="1" applyAlignment="1">
      <alignment horizontal="right" vertical="center" wrapText="1"/>
    </xf>
    <xf numFmtId="10" fontId="32" fillId="8" borderId="1" xfId="2" applyNumberFormat="1" applyFont="1" applyFill="1" applyBorder="1" applyAlignment="1">
      <alignment horizontal="right" vertical="center" wrapText="1"/>
    </xf>
    <xf numFmtId="176" fontId="31" fillId="8" borderId="1" xfId="0" applyNumberFormat="1" applyFont="1" applyFill="1" applyBorder="1" applyAlignment="1">
      <alignment horizontal="left" vertical="center" wrapText="1"/>
    </xf>
    <xf numFmtId="10" fontId="31" fillId="8" borderId="1" xfId="2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 wrapText="1"/>
    </xf>
    <xf numFmtId="0" fontId="26" fillId="0" borderId="15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center" vertical="center" wrapText="1"/>
    </xf>
    <xf numFmtId="176" fontId="27" fillId="0" borderId="1" xfId="0" applyNumberFormat="1" applyFont="1" applyFill="1" applyBorder="1" applyAlignment="1">
      <alignment horizontal="center" vertical="center" wrapText="1"/>
    </xf>
    <xf numFmtId="10" fontId="27" fillId="0" borderId="1" xfId="2" applyNumberFormat="1" applyFont="1" applyFill="1" applyBorder="1" applyAlignment="1">
      <alignment horizontal="right" vertical="center" wrapText="1"/>
    </xf>
    <xf numFmtId="177" fontId="27" fillId="0" borderId="1" xfId="2" applyNumberFormat="1" applyFont="1" applyFill="1" applyBorder="1" applyAlignment="1">
      <alignment horizontal="right" vertical="center" wrapText="1"/>
    </xf>
    <xf numFmtId="176" fontId="27" fillId="0" borderId="1" xfId="0" applyNumberFormat="1" applyFont="1" applyFill="1" applyBorder="1" applyAlignment="1">
      <alignment horizontal="left" vertical="center" wrapText="1"/>
    </xf>
    <xf numFmtId="10" fontId="27" fillId="0" borderId="1" xfId="2" applyNumberFormat="1" applyFont="1" applyFill="1" applyBorder="1" applyAlignment="1">
      <alignment horizontal="center" vertical="center" wrapText="1"/>
    </xf>
    <xf numFmtId="10" fontId="25" fillId="0" borderId="1" xfId="2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 shrinkToFit="1"/>
    </xf>
    <xf numFmtId="0" fontId="27" fillId="0" borderId="1" xfId="0" applyFont="1" applyFill="1" applyBorder="1" applyAlignment="1">
      <alignment horizontal="center" vertical="center" shrinkToFit="1"/>
    </xf>
    <xf numFmtId="0" fontId="26" fillId="0" borderId="4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176" fontId="27" fillId="0" borderId="1" xfId="0" applyNumberFormat="1" applyFont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left" vertical="center" shrinkToFit="1"/>
    </xf>
    <xf numFmtId="0" fontId="27" fillId="9" borderId="1" xfId="0" applyFont="1" applyFill="1" applyBorder="1" applyAlignment="1">
      <alignment horizontal="center" vertical="center" wrapText="1"/>
    </xf>
    <xf numFmtId="176" fontId="27" fillId="9" borderId="1" xfId="0" applyNumberFormat="1" applyFont="1" applyFill="1" applyBorder="1" applyAlignment="1">
      <alignment horizontal="center" vertical="center" wrapText="1"/>
    </xf>
    <xf numFmtId="10" fontId="27" fillId="9" borderId="1" xfId="2" applyNumberFormat="1" applyFont="1" applyFill="1" applyBorder="1" applyAlignment="1">
      <alignment horizontal="right" vertical="center" wrapText="1"/>
    </xf>
    <xf numFmtId="177" fontId="28" fillId="9" borderId="1" xfId="2" applyNumberFormat="1" applyFont="1" applyFill="1" applyBorder="1" applyAlignment="1">
      <alignment horizontal="right" vertical="center" wrapText="1"/>
    </xf>
    <xf numFmtId="10" fontId="32" fillId="9" borderId="1" xfId="2" applyNumberFormat="1" applyFont="1" applyFill="1" applyBorder="1" applyAlignment="1">
      <alignment horizontal="right" vertical="center" wrapText="1"/>
    </xf>
    <xf numFmtId="176" fontId="27" fillId="9" borderId="1" xfId="0" applyNumberFormat="1" applyFont="1" applyFill="1" applyBorder="1" applyAlignment="1">
      <alignment horizontal="left" vertical="center" wrapText="1"/>
    </xf>
    <xf numFmtId="10" fontId="27" fillId="9" borderId="1" xfId="2" applyNumberFormat="1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left" vertical="center" shrinkToFit="1"/>
    </xf>
    <xf numFmtId="0" fontId="36" fillId="11" borderId="1" xfId="0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 wrapText="1"/>
    </xf>
    <xf numFmtId="176" fontId="29" fillId="11" borderId="1" xfId="0" applyNumberFormat="1" applyFont="1" applyFill="1" applyBorder="1" applyAlignment="1">
      <alignment horizontal="center" vertical="center" wrapText="1"/>
    </xf>
    <xf numFmtId="10" fontId="29" fillId="11" borderId="1" xfId="2" applyNumberFormat="1" applyFont="1" applyFill="1" applyBorder="1" applyAlignment="1">
      <alignment horizontal="right" vertical="center" wrapText="1"/>
    </xf>
    <xf numFmtId="177" fontId="29" fillId="11" borderId="1" xfId="2" applyNumberFormat="1" applyFont="1" applyFill="1" applyBorder="1" applyAlignment="1">
      <alignment horizontal="right" vertical="center" wrapText="1"/>
    </xf>
    <xf numFmtId="176" fontId="27" fillId="11" borderId="1" xfId="0" applyNumberFormat="1" applyFont="1" applyFill="1" applyBorder="1" applyAlignment="1">
      <alignment horizontal="left" vertical="center" wrapText="1"/>
    </xf>
    <xf numFmtId="10" fontId="33" fillId="11" borderId="1" xfId="2" applyNumberFormat="1" applyFont="1" applyFill="1" applyBorder="1" applyAlignment="1">
      <alignment horizontal="center" vertical="center" wrapText="1"/>
    </xf>
    <xf numFmtId="10" fontId="33" fillId="11" borderId="1" xfId="2" applyNumberFormat="1" applyFont="1" applyFill="1" applyBorder="1" applyAlignment="1">
      <alignment horizontal="right" vertical="center" wrapText="1"/>
    </xf>
    <xf numFmtId="0" fontId="26" fillId="10" borderId="4" xfId="0" applyFont="1" applyFill="1" applyBorder="1" applyAlignment="1">
      <alignment horizontal="left" vertical="center"/>
    </xf>
    <xf numFmtId="0" fontId="26" fillId="10" borderId="6" xfId="0" applyFont="1" applyFill="1" applyBorder="1" applyAlignment="1">
      <alignment horizontal="left" vertical="center"/>
    </xf>
    <xf numFmtId="0" fontId="27" fillId="10" borderId="1" xfId="0" applyFont="1" applyFill="1" applyBorder="1" applyAlignment="1">
      <alignment horizontal="left" vertical="center" shrinkToFit="1"/>
    </xf>
    <xf numFmtId="0" fontId="27" fillId="1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176" fontId="26" fillId="10" borderId="1" xfId="0" applyNumberFormat="1" applyFont="1" applyFill="1" applyBorder="1" applyAlignment="1">
      <alignment horizontal="center" vertical="center" wrapText="1"/>
    </xf>
    <xf numFmtId="10" fontId="26" fillId="10" borderId="1" xfId="2" applyNumberFormat="1" applyFont="1" applyFill="1" applyBorder="1" applyAlignment="1">
      <alignment horizontal="right" vertical="center" wrapText="1"/>
    </xf>
    <xf numFmtId="177" fontId="26" fillId="10" borderId="1" xfId="2" applyNumberFormat="1" applyFont="1" applyFill="1" applyBorder="1" applyAlignment="1">
      <alignment horizontal="right" vertical="center" wrapText="1"/>
    </xf>
    <xf numFmtId="176" fontId="27" fillId="10" borderId="1" xfId="0" applyNumberFormat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horizontal="center" vertical="center" wrapText="1" shrinkToFit="1"/>
    </xf>
    <xf numFmtId="10" fontId="27" fillId="10" borderId="1" xfId="2" applyNumberFormat="1" applyFont="1" applyFill="1" applyBorder="1" applyAlignment="1">
      <alignment horizontal="center" vertical="center" wrapText="1"/>
    </xf>
    <xf numFmtId="10" fontId="37" fillId="10" borderId="1" xfId="2" applyNumberFormat="1" applyFont="1" applyFill="1" applyBorder="1" applyAlignment="1">
      <alignment horizontal="right" vertical="center" wrapText="1"/>
    </xf>
    <xf numFmtId="0" fontId="26" fillId="10" borderId="1" xfId="0" applyFont="1" applyFill="1" applyBorder="1" applyAlignment="1">
      <alignment horizontal="left" vertical="center" shrinkToFit="1"/>
    </xf>
    <xf numFmtId="0" fontId="33" fillId="11" borderId="1" xfId="0" applyFont="1" applyFill="1" applyBorder="1" applyAlignment="1">
      <alignment horizontal="left" vertical="center"/>
    </xf>
    <xf numFmtId="176" fontId="36" fillId="11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/>
    </xf>
    <xf numFmtId="10" fontId="36" fillId="11" borderId="1" xfId="2" applyNumberFormat="1" applyFont="1" applyFill="1" applyBorder="1" applyAlignment="1">
      <alignment horizontal="right" vertical="center" wrapText="1"/>
    </xf>
    <xf numFmtId="10" fontId="21" fillId="11" borderId="1" xfId="2" applyNumberFormat="1" applyFont="1" applyFill="1" applyBorder="1" applyAlignment="1">
      <alignment horizontal="right" vertical="center" wrapText="1"/>
    </xf>
    <xf numFmtId="0" fontId="27" fillId="0" borderId="1" xfId="0" applyFont="1" applyBorder="1" applyAlignment="1">
      <alignment horizontal="left" vertical="center" shrinkToFit="1"/>
    </xf>
    <xf numFmtId="0" fontId="27" fillId="0" borderId="4" xfId="0" applyFont="1" applyFill="1" applyBorder="1" applyAlignment="1">
      <alignment horizontal="left" vertical="center" shrinkToFit="1"/>
    </xf>
    <xf numFmtId="10" fontId="26" fillId="10" borderId="1" xfId="2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left" vertical="center" wrapText="1"/>
    </xf>
    <xf numFmtId="176" fontId="27" fillId="13" borderId="1" xfId="0" applyNumberFormat="1" applyFont="1" applyFill="1" applyBorder="1" applyAlignment="1">
      <alignment horizontal="center" vertical="center" wrapText="1"/>
    </xf>
    <xf numFmtId="176" fontId="39" fillId="3" borderId="1" xfId="0" applyNumberFormat="1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left" vertical="center"/>
    </xf>
    <xf numFmtId="10" fontId="27" fillId="0" borderId="1" xfId="2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40" fillId="14" borderId="1" xfId="0" applyFont="1" applyFill="1" applyBorder="1" applyAlignment="1">
      <alignment horizontal="left" vertical="center" shrinkToFit="1"/>
    </xf>
    <xf numFmtId="0" fontId="40" fillId="14" borderId="1" xfId="0" applyFont="1" applyFill="1" applyBorder="1" applyAlignment="1">
      <alignment horizontal="center" vertical="center" wrapText="1"/>
    </xf>
    <xf numFmtId="176" fontId="25" fillId="14" borderId="1" xfId="0" applyNumberFormat="1" applyFont="1" applyFill="1" applyBorder="1" applyAlignment="1">
      <alignment horizontal="center" vertical="center" wrapText="1"/>
    </xf>
    <xf numFmtId="10" fontId="24" fillId="14" borderId="1" xfId="2" applyNumberFormat="1" applyFont="1" applyFill="1" applyBorder="1" applyAlignment="1">
      <alignment horizontal="right" vertical="center" wrapText="1"/>
    </xf>
    <xf numFmtId="177" fontId="28" fillId="14" borderId="1" xfId="2" applyNumberFormat="1" applyFont="1" applyFill="1" applyBorder="1" applyAlignment="1">
      <alignment horizontal="right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Protection="1">
      <alignment vertical="center"/>
      <protection locked="0"/>
    </xf>
    <xf numFmtId="0" fontId="12" fillId="13" borderId="1" xfId="0" applyFont="1" applyFill="1" applyBorder="1" applyProtection="1">
      <alignment vertical="center"/>
      <protection locked="0"/>
    </xf>
    <xf numFmtId="0" fontId="12" fillId="13" borderId="6" xfId="0" applyFont="1" applyFill="1" applyBorder="1" applyProtection="1">
      <alignment vertical="center"/>
      <protection locked="0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indent="1"/>
      <protection locked="0"/>
    </xf>
    <xf numFmtId="0" fontId="12" fillId="0" borderId="6" xfId="0" applyFont="1" applyFill="1" applyBorder="1" applyAlignment="1" applyProtection="1">
      <alignment horizontal="left" vertical="center" indent="1"/>
      <protection locked="0"/>
    </xf>
    <xf numFmtId="0" fontId="12" fillId="0" borderId="6" xfId="0" applyFont="1" applyFill="1" applyBorder="1" applyProtection="1">
      <alignment vertical="center"/>
      <protection locked="0"/>
    </xf>
    <xf numFmtId="0" fontId="34" fillId="11" borderId="1" xfId="0" applyFont="1" applyFill="1" applyBorder="1" applyAlignment="1">
      <alignment horizontal="left" vertical="center" shrinkToFit="1"/>
    </xf>
    <xf numFmtId="0" fontId="34" fillId="11" borderId="1" xfId="0" applyFont="1" applyFill="1" applyBorder="1" applyAlignment="1">
      <alignment horizontal="center" vertical="center" wrapText="1"/>
    </xf>
    <xf numFmtId="176" fontId="34" fillId="11" borderId="1" xfId="0" applyNumberFormat="1" applyFont="1" applyFill="1" applyBorder="1" applyAlignment="1">
      <alignment horizontal="left" vertical="center" wrapText="1"/>
    </xf>
    <xf numFmtId="177" fontId="34" fillId="11" borderId="1" xfId="2" applyNumberFormat="1" applyFont="1" applyFill="1" applyBorder="1" applyAlignment="1">
      <alignment horizontal="right" vertical="center" wrapText="1"/>
    </xf>
    <xf numFmtId="10" fontId="34" fillId="11" borderId="1" xfId="2" applyNumberFormat="1" applyFont="1" applyFill="1" applyBorder="1" applyAlignment="1">
      <alignment horizontal="right" vertical="center" wrapText="1"/>
    </xf>
    <xf numFmtId="0" fontId="33" fillId="11" borderId="12" xfId="0" applyFont="1" applyFill="1" applyBorder="1" applyAlignment="1">
      <alignment horizontal="left" vertical="center"/>
    </xf>
    <xf numFmtId="0" fontId="33" fillId="11" borderId="20" xfId="0" applyFont="1" applyFill="1" applyBorder="1" applyAlignment="1">
      <alignment horizontal="left" vertical="center"/>
    </xf>
    <xf numFmtId="176" fontId="34" fillId="11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Alignment="1">
      <alignment horizontal="center" vertical="center" shrinkToFit="1"/>
    </xf>
    <xf numFmtId="0" fontId="27" fillId="0" borderId="0" xfId="0" applyFont="1" applyFill="1" applyAlignment="1">
      <alignment horizontal="center" vertical="center" wrapText="1"/>
    </xf>
    <xf numFmtId="176" fontId="27" fillId="0" borderId="0" xfId="0" applyNumberFormat="1" applyFont="1" applyFill="1" applyAlignment="1">
      <alignment horizontal="center" vertical="center" wrapText="1"/>
    </xf>
    <xf numFmtId="10" fontId="27" fillId="0" borderId="0" xfId="0" applyNumberFormat="1" applyFont="1" applyFill="1" applyAlignment="1">
      <alignment horizontal="right" vertical="center" wrapText="1"/>
    </xf>
    <xf numFmtId="177" fontId="27" fillId="0" borderId="0" xfId="0" applyNumberFormat="1" applyFont="1" applyFill="1" applyAlignment="1">
      <alignment horizontal="right" vertical="center" wrapText="1"/>
    </xf>
    <xf numFmtId="176" fontId="27" fillId="0" borderId="0" xfId="0" applyNumberFormat="1" applyFont="1" applyFill="1" applyAlignment="1">
      <alignment horizontal="left" vertical="center" wrapText="1"/>
    </xf>
    <xf numFmtId="10" fontId="27" fillId="0" borderId="0" xfId="0" applyNumberFormat="1" applyFont="1" applyFill="1" applyAlignment="1">
      <alignment horizontal="left" vertical="center" wrapText="1"/>
    </xf>
    <xf numFmtId="10" fontId="27" fillId="0" borderId="0" xfId="0" applyNumberFormat="1" applyFont="1" applyFill="1" applyAlignment="1">
      <alignment horizontal="center" vertical="center" wrapText="1"/>
    </xf>
    <xf numFmtId="0" fontId="27" fillId="0" borderId="0" xfId="0" applyFont="1" applyFill="1" applyAlignment="1">
      <alignment horizontal="right" vertical="center" wrapText="1"/>
    </xf>
    <xf numFmtId="10" fontId="27" fillId="0" borderId="0" xfId="2" applyNumberFormat="1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26" fillId="7" borderId="1" xfId="0" applyFont="1" applyFill="1" applyBorder="1" applyAlignment="1">
      <alignment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6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 shrinkToFit="1"/>
    </xf>
    <xf numFmtId="0" fontId="27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7" fontId="27" fillId="7" borderId="1" xfId="2" applyNumberFormat="1" applyFont="1" applyFill="1" applyBorder="1" applyAlignment="1">
      <alignment horizontal="right" vertical="center" wrapText="1"/>
    </xf>
    <xf numFmtId="0" fontId="25" fillId="7" borderId="0" xfId="0" applyFont="1" applyFill="1" applyAlignment="1">
      <alignment horizontal="left" vertical="center" wrapText="1"/>
    </xf>
    <xf numFmtId="0" fontId="12" fillId="7" borderId="6" xfId="0" applyFont="1" applyFill="1" applyBorder="1" applyProtection="1">
      <alignment vertical="center"/>
      <protection locked="0"/>
    </xf>
    <xf numFmtId="176" fontId="27" fillId="7" borderId="1" xfId="0" applyNumberFormat="1" applyFont="1" applyFill="1" applyBorder="1" applyAlignment="1">
      <alignment horizontal="left" vertical="center" wrapText="1"/>
    </xf>
    <xf numFmtId="0" fontId="26" fillId="7" borderId="1" xfId="0" applyFont="1" applyFill="1" applyBorder="1" applyAlignment="1">
      <alignment horizontal="left" vertical="center"/>
    </xf>
    <xf numFmtId="176" fontId="26" fillId="7" borderId="1" xfId="0" applyNumberFormat="1" applyFont="1" applyFill="1" applyBorder="1" applyAlignment="1">
      <alignment horizontal="center" vertical="center" wrapText="1"/>
    </xf>
    <xf numFmtId="10" fontId="26" fillId="7" borderId="1" xfId="2" applyNumberFormat="1" applyFont="1" applyFill="1" applyBorder="1" applyAlignment="1">
      <alignment horizontal="right" vertical="center" wrapText="1"/>
    </xf>
    <xf numFmtId="177" fontId="26" fillId="7" borderId="1" xfId="2" applyNumberFormat="1" applyFont="1" applyFill="1" applyBorder="1" applyAlignment="1">
      <alignment horizontal="right" vertical="center" wrapText="1"/>
    </xf>
    <xf numFmtId="10" fontId="31" fillId="7" borderId="1" xfId="2" applyNumberFormat="1" applyFont="1" applyFill="1" applyBorder="1" applyAlignment="1">
      <alignment horizontal="right" vertical="center" wrapText="1"/>
    </xf>
    <xf numFmtId="0" fontId="31" fillId="0" borderId="3" xfId="0" applyFont="1" applyFill="1" applyBorder="1" applyAlignment="1">
      <alignment horizontal="left" vertical="center" wrapText="1"/>
    </xf>
    <xf numFmtId="176" fontId="26" fillId="0" borderId="1" xfId="0" applyNumberFormat="1" applyFont="1" applyFill="1" applyBorder="1" applyAlignment="1">
      <alignment horizontal="left" vertical="center" wrapText="1"/>
    </xf>
    <xf numFmtId="0" fontId="33" fillId="11" borderId="1" xfId="0" applyFont="1" applyFill="1" applyBorder="1" applyAlignment="1">
      <alignment horizontal="left" vertical="center" shrinkToFit="1"/>
    </xf>
    <xf numFmtId="0" fontId="33" fillId="11" borderId="1" xfId="0" applyFont="1" applyFill="1" applyBorder="1" applyAlignment="1">
      <alignment horizontal="center" vertical="center" wrapText="1"/>
    </xf>
    <xf numFmtId="176" fontId="33" fillId="11" borderId="1" xfId="0" applyNumberFormat="1" applyFont="1" applyFill="1" applyBorder="1" applyAlignment="1">
      <alignment horizontal="center" vertical="center" wrapText="1"/>
    </xf>
    <xf numFmtId="176" fontId="33" fillId="11" borderId="1" xfId="0" applyNumberFormat="1" applyFont="1" applyFill="1" applyBorder="1" applyAlignment="1">
      <alignment horizontal="left" vertical="center" wrapText="1"/>
    </xf>
    <xf numFmtId="177" fontId="21" fillId="11" borderId="1" xfId="2" applyNumberFormat="1" applyFont="1" applyFill="1" applyBorder="1" applyAlignment="1">
      <alignment horizontal="right" vertical="center" wrapText="1"/>
    </xf>
    <xf numFmtId="176" fontId="21" fillId="11" borderId="1" xfId="0" applyNumberFormat="1" applyFont="1" applyFill="1" applyBorder="1" applyAlignment="1">
      <alignment horizontal="left" vertical="center" wrapText="1"/>
    </xf>
    <xf numFmtId="176" fontId="31" fillId="8" borderId="1" xfId="0" applyNumberFormat="1" applyFont="1" applyFill="1" applyBorder="1" applyAlignment="1">
      <alignment horizontal="center" vertical="center" wrapText="1"/>
    </xf>
    <xf numFmtId="176" fontId="27" fillId="11" borderId="1" xfId="0" applyNumberFormat="1" applyFont="1" applyFill="1" applyBorder="1" applyAlignment="1">
      <alignment horizontal="center" vertical="center" wrapText="1"/>
    </xf>
    <xf numFmtId="176" fontId="27" fillId="10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76" fontId="21" fillId="11" borderId="1" xfId="0" applyNumberFormat="1" applyFont="1" applyFill="1" applyBorder="1" applyAlignment="1">
      <alignment horizontal="center" vertical="center" wrapText="1"/>
    </xf>
    <xf numFmtId="179" fontId="27" fillId="0" borderId="1" xfId="2" applyNumberFormat="1" applyFont="1" applyFill="1" applyBorder="1" applyAlignment="1">
      <alignment horizontal="center" vertical="center" wrapText="1"/>
    </xf>
    <xf numFmtId="10" fontId="35" fillId="11" borderId="1" xfId="2" applyNumberFormat="1" applyFont="1" applyFill="1" applyBorder="1" applyAlignment="1">
      <alignment horizontal="right" vertical="center" wrapText="1"/>
    </xf>
    <xf numFmtId="0" fontId="34" fillId="11" borderId="5" xfId="0" applyFont="1" applyFill="1" applyBorder="1" applyAlignment="1">
      <alignment horizontal="left" vertical="center"/>
    </xf>
    <xf numFmtId="0" fontId="34" fillId="11" borderId="1" xfId="0" applyNumberFormat="1" applyFont="1" applyFill="1" applyBorder="1" applyAlignment="1">
      <alignment horizontal="center" vertical="center" shrinkToFit="1"/>
    </xf>
    <xf numFmtId="176" fontId="29" fillId="11" borderId="1" xfId="0" applyNumberFormat="1" applyFont="1" applyFill="1" applyBorder="1" applyAlignment="1">
      <alignment horizontal="left" vertical="center" wrapText="1"/>
    </xf>
    <xf numFmtId="176" fontId="26" fillId="10" borderId="1" xfId="0" applyNumberFormat="1" applyFont="1" applyFill="1" applyBorder="1" applyAlignment="1">
      <alignment horizontal="left" vertical="center" wrapText="1"/>
    </xf>
    <xf numFmtId="10" fontId="32" fillId="9" borderId="1" xfId="2" applyNumberFormat="1" applyFont="1" applyFill="1" applyBorder="1" applyAlignment="1">
      <alignment horizontal="center" vertical="center" wrapText="1"/>
    </xf>
    <xf numFmtId="10" fontId="29" fillId="11" borderId="1" xfId="2" applyNumberFormat="1" applyFont="1" applyFill="1" applyBorder="1" applyAlignment="1">
      <alignment horizontal="center" vertical="center" wrapText="1"/>
    </xf>
    <xf numFmtId="10" fontId="43" fillId="10" borderId="1" xfId="2" applyNumberFormat="1" applyFont="1" applyFill="1" applyBorder="1" applyAlignment="1">
      <alignment horizontal="center" vertical="center" wrapText="1"/>
    </xf>
    <xf numFmtId="10" fontId="38" fillId="10" borderId="1" xfId="2" applyNumberFormat="1" applyFont="1" applyFill="1" applyBorder="1" applyAlignment="1">
      <alignment horizontal="right" vertical="center" wrapText="1"/>
    </xf>
    <xf numFmtId="10" fontId="43" fillId="10" borderId="1" xfId="2" applyNumberFormat="1" applyFont="1" applyFill="1" applyBorder="1" applyAlignment="1">
      <alignment horizontal="right" vertical="center" wrapText="1"/>
    </xf>
    <xf numFmtId="10" fontId="38" fillId="0" borderId="1" xfId="2" applyNumberFormat="1" applyFont="1" applyFill="1" applyBorder="1" applyAlignment="1">
      <alignment horizontal="right" vertical="center" wrapText="1"/>
    </xf>
    <xf numFmtId="10" fontId="43" fillId="7" borderId="1" xfId="2" applyNumberFormat="1" applyFont="1" applyFill="1" applyBorder="1" applyAlignment="1">
      <alignment horizontal="right" vertical="center" wrapText="1"/>
    </xf>
    <xf numFmtId="10" fontId="26" fillId="7" borderId="1" xfId="2" applyNumberFormat="1" applyFont="1" applyFill="1" applyBorder="1" applyAlignment="1">
      <alignment horizontal="center" vertical="center" wrapText="1"/>
    </xf>
    <xf numFmtId="10" fontId="28" fillId="14" borderId="1" xfId="2" applyNumberFormat="1" applyFont="1" applyFill="1" applyBorder="1" applyAlignment="1">
      <alignment horizontal="right" vertical="center" wrapText="1"/>
    </xf>
    <xf numFmtId="176" fontId="42" fillId="14" borderId="1" xfId="0" applyNumberFormat="1" applyFont="1" applyFill="1" applyBorder="1" applyAlignment="1">
      <alignment horizontal="center" vertical="center" wrapText="1"/>
    </xf>
    <xf numFmtId="176" fontId="42" fillId="14" borderId="1" xfId="0" applyNumberFormat="1" applyFont="1" applyFill="1" applyBorder="1" applyAlignment="1">
      <alignment horizontal="left" vertical="center" wrapText="1"/>
    </xf>
    <xf numFmtId="10" fontId="28" fillId="14" borderId="1" xfId="2" applyNumberFormat="1" applyFont="1" applyFill="1" applyBorder="1" applyAlignment="1">
      <alignment horizontal="center" vertical="center" wrapText="1"/>
    </xf>
    <xf numFmtId="10" fontId="32" fillId="8" borderId="1" xfId="2" applyNumberFormat="1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10" borderId="1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26" fillId="10" borderId="1" xfId="0" applyFont="1" applyFill="1" applyBorder="1" applyAlignment="1">
      <alignment horizontal="left" vertical="center" wrapText="1"/>
    </xf>
    <xf numFmtId="49" fontId="22" fillId="16" borderId="21" xfId="0" applyNumberFormat="1" applyFont="1" applyFill="1" applyBorder="1" applyAlignment="1">
      <alignment horizontal="center" vertical="center" wrapText="1"/>
    </xf>
    <xf numFmtId="49" fontId="22" fillId="6" borderId="2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21" fillId="17" borderId="12" xfId="1" applyFont="1" applyFill="1" applyBorder="1" applyAlignment="1">
      <alignment horizontal="center" vertical="center"/>
    </xf>
    <xf numFmtId="0" fontId="21" fillId="17" borderId="13" xfId="1" applyFont="1" applyFill="1" applyBorder="1" applyAlignment="1">
      <alignment horizontal="center" vertical="center" wrapText="1"/>
    </xf>
    <xf numFmtId="0" fontId="21" fillId="17" borderId="13" xfId="1" applyFont="1" applyFill="1" applyBorder="1" applyAlignment="1">
      <alignment horizontal="center" vertical="center"/>
    </xf>
    <xf numFmtId="0" fontId="21" fillId="17" borderId="4" xfId="1" applyFont="1" applyFill="1" applyBorder="1" applyAlignment="1">
      <alignment horizontal="center" vertical="center" wrapText="1"/>
    </xf>
    <xf numFmtId="0" fontId="21" fillId="17" borderId="1" xfId="1" applyFont="1" applyFill="1" applyBorder="1" applyAlignment="1">
      <alignment horizontal="center" vertical="center" wrapText="1"/>
    </xf>
    <xf numFmtId="176" fontId="21" fillId="17" borderId="1" xfId="1" applyNumberFormat="1" applyFont="1" applyFill="1" applyBorder="1" applyAlignment="1">
      <alignment horizontal="center" vertical="center" wrapText="1"/>
    </xf>
    <xf numFmtId="10" fontId="21" fillId="17" borderId="1" xfId="1" applyNumberFormat="1" applyFont="1" applyFill="1" applyBorder="1" applyAlignment="1">
      <alignment horizontal="center" vertical="center" wrapText="1"/>
    </xf>
    <xf numFmtId="177" fontId="21" fillId="17" borderId="1" xfId="1" applyNumberFormat="1" applyFont="1" applyFill="1" applyBorder="1" applyAlignment="1">
      <alignment horizontal="center" vertical="center" wrapText="1"/>
    </xf>
    <xf numFmtId="9" fontId="8" fillId="0" borderId="0" xfId="0" applyNumberFormat="1" applyFont="1">
      <alignment vertical="center"/>
    </xf>
    <xf numFmtId="9" fontId="11" fillId="0" borderId="0" xfId="0" applyNumberFormat="1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9" fontId="11" fillId="16" borderId="0" xfId="0" applyNumberFormat="1" applyFont="1" applyFill="1" applyAlignment="1">
      <alignment horizontal="center" vertical="center"/>
    </xf>
    <xf numFmtId="179" fontId="29" fillId="11" borderId="1" xfId="2" applyNumberFormat="1" applyFont="1" applyFill="1" applyBorder="1" applyAlignment="1">
      <alignment horizontal="right" vertical="center" wrapText="1"/>
    </xf>
    <xf numFmtId="179" fontId="38" fillId="0" borderId="1" xfId="2" applyNumberFormat="1" applyFont="1" applyFill="1" applyBorder="1" applyAlignment="1">
      <alignment horizontal="right" vertical="center" wrapText="1"/>
    </xf>
    <xf numFmtId="180" fontId="43" fillId="10" borderId="1" xfId="2" applyNumberFormat="1" applyFont="1" applyFill="1" applyBorder="1" applyAlignment="1">
      <alignment horizontal="right" vertical="center" wrapText="1"/>
    </xf>
    <xf numFmtId="9" fontId="20" fillId="6" borderId="21" xfId="0" applyNumberFormat="1" applyFont="1" applyFill="1" applyBorder="1" applyAlignment="1">
      <alignment horizontal="center" vertical="center" wrapText="1"/>
    </xf>
    <xf numFmtId="9" fontId="22" fillId="0" borderId="21" xfId="0" applyNumberFormat="1" applyFont="1" applyBorder="1" applyAlignment="1">
      <alignment horizontal="center" vertical="center" wrapText="1"/>
    </xf>
    <xf numFmtId="10" fontId="27" fillId="10" borderId="1" xfId="2" applyNumberFormat="1" applyFont="1" applyFill="1" applyBorder="1" applyAlignment="1">
      <alignment horizontal="right" vertical="center" wrapText="1"/>
    </xf>
    <xf numFmtId="177" fontId="27" fillId="10" borderId="1" xfId="2" applyNumberFormat="1" applyFont="1" applyFill="1" applyBorder="1" applyAlignment="1">
      <alignment horizontal="right" vertical="center" wrapText="1"/>
    </xf>
    <xf numFmtId="10" fontId="25" fillId="10" borderId="1" xfId="2" applyNumberFormat="1" applyFont="1" applyFill="1" applyBorder="1" applyAlignment="1">
      <alignment horizontal="left" vertical="center" wrapText="1"/>
    </xf>
    <xf numFmtId="10" fontId="21" fillId="17" borderId="11" xfId="0" applyNumberFormat="1" applyFont="1" applyFill="1" applyBorder="1" applyAlignment="1">
      <alignment horizontal="center" vertical="center" wrapText="1"/>
    </xf>
    <xf numFmtId="176" fontId="21" fillId="19" borderId="1" xfId="1" applyNumberFormat="1" applyFont="1" applyFill="1" applyBorder="1" applyAlignment="1">
      <alignment horizontal="center" vertical="center" wrapText="1"/>
    </xf>
    <xf numFmtId="10" fontId="21" fillId="19" borderId="1" xfId="1" applyNumberFormat="1" applyFont="1" applyFill="1" applyBorder="1" applyAlignment="1">
      <alignment horizontal="center" vertical="center" wrapText="1"/>
    </xf>
    <xf numFmtId="0" fontId="21" fillId="18" borderId="4" xfId="1" applyFont="1" applyFill="1" applyBorder="1" applyAlignment="1">
      <alignment horizontal="center" vertical="center" wrapText="1"/>
    </xf>
    <xf numFmtId="0" fontId="21" fillId="18" borderId="1" xfId="1" applyFont="1" applyFill="1" applyBorder="1" applyAlignment="1">
      <alignment horizontal="center" vertical="center" wrapText="1"/>
    </xf>
    <xf numFmtId="10" fontId="21" fillId="18" borderId="1" xfId="1" applyNumberFormat="1" applyFont="1" applyFill="1" applyBorder="1" applyAlignment="1">
      <alignment horizontal="center" vertical="center" wrapText="1"/>
    </xf>
    <xf numFmtId="177" fontId="21" fillId="18" borderId="1" xfId="1" applyNumberFormat="1" applyFont="1" applyFill="1" applyBorder="1" applyAlignment="1">
      <alignment horizontal="center" vertical="center" wrapText="1"/>
    </xf>
    <xf numFmtId="10" fontId="30" fillId="18" borderId="1" xfId="1" applyNumberFormat="1" applyFont="1" applyFill="1" applyBorder="1" applyAlignment="1">
      <alignment horizontal="center" vertical="center" wrapText="1"/>
    </xf>
    <xf numFmtId="176" fontId="21" fillId="18" borderId="1" xfId="1" applyNumberFormat="1" applyFont="1" applyFill="1" applyBorder="1" applyAlignment="1">
      <alignment horizontal="center" vertical="center" wrapText="1"/>
    </xf>
    <xf numFmtId="10" fontId="21" fillId="18" borderId="11" xfId="0" applyNumberFormat="1" applyFont="1" applyFill="1" applyBorder="1" applyAlignment="1">
      <alignment horizontal="center" vertical="center" wrapText="1"/>
    </xf>
    <xf numFmtId="10" fontId="21" fillId="18" borderId="6" xfId="1" applyNumberFormat="1" applyFont="1" applyFill="1" applyBorder="1" applyAlignment="1">
      <alignment horizontal="center" vertical="center" wrapText="1"/>
    </xf>
    <xf numFmtId="0" fontId="35" fillId="18" borderId="22" xfId="0" applyFont="1" applyFill="1" applyBorder="1" applyAlignment="1">
      <alignment horizontal="center" vertical="center" wrapText="1"/>
    </xf>
    <xf numFmtId="176" fontId="21" fillId="18" borderId="22" xfId="0" applyNumberFormat="1" applyFont="1" applyFill="1" applyBorder="1" applyAlignment="1">
      <alignment horizontal="center" vertical="center" wrapText="1"/>
    </xf>
    <xf numFmtId="49" fontId="30" fillId="11" borderId="21" xfId="0" applyNumberFormat="1" applyFont="1" applyFill="1" applyBorder="1" applyAlignment="1">
      <alignment horizontal="center" vertical="center" wrapText="1"/>
    </xf>
    <xf numFmtId="0" fontId="30" fillId="11" borderId="21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33" fillId="11" borderId="4" xfId="0" applyFont="1" applyFill="1" applyBorder="1" applyAlignment="1">
      <alignment horizontal="left" vertical="center"/>
    </xf>
    <xf numFmtId="0" fontId="33" fillId="11" borderId="5" xfId="0" applyFont="1" applyFill="1" applyBorder="1" applyAlignment="1">
      <alignment horizontal="left" vertical="center"/>
    </xf>
    <xf numFmtId="0" fontId="33" fillId="11" borderId="6" xfId="0" applyFont="1" applyFill="1" applyBorder="1" applyAlignment="1">
      <alignment horizontal="left" vertical="center"/>
    </xf>
    <xf numFmtId="0" fontId="21" fillId="17" borderId="13" xfId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9" fillId="11" borderId="4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33" fillId="11" borderId="4" xfId="0" applyFont="1" applyFill="1" applyBorder="1" applyAlignment="1">
      <alignment horizontal="left" vertical="center"/>
    </xf>
    <xf numFmtId="0" fontId="33" fillId="11" borderId="5" xfId="0" applyFont="1" applyFill="1" applyBorder="1" applyAlignment="1">
      <alignment horizontal="left" vertical="center"/>
    </xf>
    <xf numFmtId="0" fontId="33" fillId="11" borderId="6" xfId="0" applyFont="1" applyFill="1" applyBorder="1" applyAlignment="1">
      <alignment horizontal="left" vertical="center"/>
    </xf>
    <xf numFmtId="0" fontId="24" fillId="14" borderId="4" xfId="0" applyFont="1" applyFill="1" applyBorder="1" applyAlignment="1">
      <alignment horizontal="left" vertical="center"/>
    </xf>
    <xf numFmtId="0" fontId="24" fillId="14" borderId="5" xfId="0" applyFont="1" applyFill="1" applyBorder="1" applyAlignment="1">
      <alignment horizontal="left" vertical="center"/>
    </xf>
    <xf numFmtId="0" fontId="24" fillId="14" borderId="6" xfId="0" applyFont="1" applyFill="1" applyBorder="1" applyAlignment="1">
      <alignment horizontal="left" vertical="center"/>
    </xf>
    <xf numFmtId="0" fontId="26" fillId="14" borderId="15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30" fillId="18" borderId="4" xfId="1" applyFont="1" applyFill="1" applyBorder="1" applyAlignment="1">
      <alignment horizontal="center" vertical="center"/>
    </xf>
    <xf numFmtId="0" fontId="30" fillId="18" borderId="5" xfId="1" applyFont="1" applyFill="1" applyBorder="1" applyAlignment="1">
      <alignment horizontal="center" vertical="center"/>
    </xf>
    <xf numFmtId="0" fontId="30" fillId="18" borderId="6" xfId="1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left" vertical="center"/>
    </xf>
    <xf numFmtId="0" fontId="24" fillId="8" borderId="5" xfId="0" applyFont="1" applyFill="1" applyBorder="1" applyAlignment="1">
      <alignment horizontal="left" vertical="center"/>
    </xf>
    <xf numFmtId="0" fontId="24" fillId="8" borderId="6" xfId="0" applyFont="1" applyFill="1" applyBorder="1" applyAlignment="1">
      <alignment horizontal="left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41" fillId="13" borderId="7" xfId="0" applyFont="1" applyFill="1" applyBorder="1" applyAlignment="1" applyProtection="1">
      <alignment horizontal="center" vertical="center"/>
      <protection locked="0"/>
    </xf>
    <xf numFmtId="0" fontId="41" fillId="13" borderId="11" xfId="0" applyFont="1" applyFill="1" applyBorder="1" applyAlignment="1" applyProtection="1">
      <alignment horizontal="center" vertical="center"/>
      <protection locked="0"/>
    </xf>
    <xf numFmtId="0" fontId="41" fillId="13" borderId="8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0" fontId="21" fillId="17" borderId="13" xfId="1" applyFont="1" applyFill="1" applyBorder="1" applyAlignment="1">
      <alignment horizontal="center" vertical="center"/>
    </xf>
    <xf numFmtId="0" fontId="21" fillId="17" borderId="14" xfId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left" vertical="center"/>
    </xf>
    <xf numFmtId="0" fontId="24" fillId="9" borderId="5" xfId="0" applyFont="1" applyFill="1" applyBorder="1" applyAlignment="1">
      <alignment horizontal="left" vertical="center"/>
    </xf>
    <xf numFmtId="0" fontId="24" fillId="9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9" fontId="4" fillId="5" borderId="4" xfId="2" applyFont="1" applyFill="1" applyBorder="1" applyAlignment="1">
      <alignment horizontal="center" vertical="center"/>
    </xf>
    <xf numFmtId="9" fontId="4" fillId="5" borderId="5" xfId="2" applyFont="1" applyFill="1" applyBorder="1" applyAlignment="1">
      <alignment horizontal="center" vertical="center"/>
    </xf>
    <xf numFmtId="9" fontId="4" fillId="5" borderId="6" xfId="2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18" applyFont="1" applyBorder="1" applyAlignment="1">
      <alignment horizontal="center" vertical="center"/>
    </xf>
    <xf numFmtId="0" fontId="4" fillId="0" borderId="11" xfId="18" applyFont="1" applyBorder="1" applyAlignment="1">
      <alignment horizontal="center" vertical="center"/>
    </xf>
    <xf numFmtId="0" fontId="4" fillId="0" borderId="8" xfId="18" applyFont="1" applyBorder="1" applyAlignment="1">
      <alignment horizontal="center" vertical="center"/>
    </xf>
    <xf numFmtId="0" fontId="4" fillId="0" borderId="4" xfId="18" applyFont="1" applyBorder="1" applyAlignment="1">
      <alignment horizontal="center" vertical="center"/>
    </xf>
    <xf numFmtId="0" fontId="4" fillId="0" borderId="6" xfId="18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top"/>
    </xf>
    <xf numFmtId="0" fontId="6" fillId="0" borderId="6" xfId="0" applyNumberFormat="1" applyFont="1" applyFill="1" applyBorder="1" applyAlignment="1">
      <alignment horizontal="center" vertical="top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top"/>
    </xf>
    <xf numFmtId="0" fontId="18" fillId="0" borderId="6" xfId="0" applyNumberFormat="1" applyFont="1" applyFill="1" applyBorder="1" applyAlignment="1">
      <alignment horizontal="center" vertical="top"/>
    </xf>
    <xf numFmtId="0" fontId="18" fillId="6" borderId="4" xfId="0" applyNumberFormat="1" applyFont="1" applyFill="1" applyBorder="1" applyAlignment="1">
      <alignment horizontal="center" vertical="center"/>
    </xf>
    <xf numFmtId="0" fontId="18" fillId="6" borderId="6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/>
    </xf>
    <xf numFmtId="0" fontId="6" fillId="6" borderId="6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14" fillId="7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177" fontId="27" fillId="0" borderId="1" xfId="2" applyNumberFormat="1" applyFont="1" applyFill="1" applyBorder="1" applyAlignment="1">
      <alignment horizontal="center" vertical="center" wrapText="1"/>
    </xf>
  </cellXfs>
  <cellStyles count="43">
    <cellStyle name="백분율" xfId="2" builtinId="5"/>
    <cellStyle name="백분율 2" xfId="6"/>
    <cellStyle name="쉼표 [0] 2" xfId="10"/>
    <cellStyle name="쉼표 [0] 2 2" xfId="21"/>
    <cellStyle name="쉼표 [0] 2 2 2" xfId="36"/>
    <cellStyle name="쉼표 [0] 2 3" xfId="27"/>
    <cellStyle name="쉼표 [0] 2 3 2" xfId="40"/>
    <cellStyle name="쉼표 [0] 2 4" xfId="32"/>
    <cellStyle name="쉼표 [0] 3" xfId="5"/>
    <cellStyle name="쉼표 [0] 3 2" xfId="19"/>
    <cellStyle name="쉼표 [0] 3 2 2" xfId="34"/>
    <cellStyle name="쉼표 [0] 3 3" xfId="30"/>
    <cellStyle name="쉼표 [0] 4" xfId="25"/>
    <cellStyle name="쉼표 [0] 4 2" xfId="38"/>
    <cellStyle name="쉼표 [0] 5" xfId="7"/>
    <cellStyle name="쉼표 [0] 5 142" xfId="29"/>
    <cellStyle name="쉼표 [0] 5 142 2" xfId="42"/>
    <cellStyle name="쉼표 [0] 5 2" xfId="11"/>
    <cellStyle name="쉼표 [0] 5 2 2" xfId="22"/>
    <cellStyle name="쉼표 [0] 5 2 2 2" xfId="37"/>
    <cellStyle name="쉼표 [0] 5 2 3" xfId="28"/>
    <cellStyle name="쉼표 [0] 5 2 3 2" xfId="41"/>
    <cellStyle name="쉼표 [0] 5 2 4" xfId="33"/>
    <cellStyle name="쉼표 [0] 5 3" xfId="20"/>
    <cellStyle name="쉼표 [0] 5 3 2" xfId="35"/>
    <cellStyle name="쉼표 [0] 5 4" xfId="26"/>
    <cellStyle name="쉼표 [0] 5 4 2" xfId="39"/>
    <cellStyle name="쉼표 [0] 5 5" xfId="31"/>
    <cellStyle name="표준" xfId="0" builtinId="0"/>
    <cellStyle name="표준 159" xfId="24"/>
    <cellStyle name="표준 18" xfId="8"/>
    <cellStyle name="표준 2" xfId="3"/>
    <cellStyle name="표준 2 3" xfId="14"/>
    <cellStyle name="표준 3" xfId="1"/>
    <cellStyle name="표준 3 2" xfId="16"/>
    <cellStyle name="표준 3 3" xfId="13"/>
    <cellStyle name="표준 3 4" xfId="9"/>
    <cellStyle name="표준 4" xfId="12"/>
    <cellStyle name="표준 4 2" xfId="23"/>
    <cellStyle name="표준 5" xfId="15"/>
    <cellStyle name="표준 5 2" xfId="17"/>
    <cellStyle name="표준 6" xfId="4"/>
    <cellStyle name="표준 7" xfId="18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4546A"/>
      <color rgb="FF808080"/>
      <color rgb="FF9BC2E6"/>
      <color rgb="FF00B0F0"/>
      <color rgb="FF0000CC"/>
      <color rgb="FFFFFFF2"/>
      <color rgb="FFEEFCC2"/>
      <color rgb="FF1C3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.0.0.241\sh&#51204;&#49324;&#51088;&#50896;&#53685;&#54633;&#44288;&#47532;&#49884;&#49828;&#53596;&#44396;&#52629;%201&#45800;&#44228;%20&#44396;&#52629;\01.&#44288;&#47532;&#50629;&#47924;\03.&#54532;&#47196;&#51229;&#53944;&#44228;&#54925;\01.WBS%20&amp;%20&#51068;&#51221;&#44288;&#47532;&#44228;&#54925;\SHE1-QUA-PLXXX(&#49345;&#49464;&#51089;&#50629;&#48516;&#54624;&#54364;-WBS)_v0.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횡)"/>
      <sheetName val="작성이력표(횡)"/>
      <sheetName val="사업진척현황"/>
      <sheetName val="사업관리"/>
      <sheetName val="품질관리"/>
      <sheetName val="시스템통합"/>
      <sheetName val="시스템공통"/>
      <sheetName val="경영지원1"/>
      <sheetName val="경영지원2"/>
      <sheetName val="예산회계"/>
      <sheetName val="선도개발"/>
      <sheetName val="설정"/>
      <sheetName val="작성가이드"/>
      <sheetName val="산출물코드"/>
      <sheetName val="문서번호"/>
      <sheetName val="팀별_단계별 가중치"/>
      <sheetName val="가중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F3">
            <v>44321</v>
          </cell>
          <cell r="I3" t="str">
            <v>미착수(0%)</v>
          </cell>
          <cell r="J3">
            <v>0</v>
          </cell>
        </row>
        <row r="4">
          <cell r="F4">
            <v>44335</v>
          </cell>
          <cell r="I4" t="str">
            <v>착수(20%)</v>
          </cell>
          <cell r="J4">
            <v>0.2</v>
          </cell>
        </row>
        <row r="5">
          <cell r="F5">
            <v>44459</v>
          </cell>
          <cell r="I5" t="str">
            <v>수행중(50%)</v>
          </cell>
          <cell r="J5">
            <v>0.5</v>
          </cell>
        </row>
        <row r="6">
          <cell r="F6">
            <v>44460</v>
          </cell>
          <cell r="I6" t="str">
            <v>수행완료(70%)</v>
          </cell>
          <cell r="J6">
            <v>0.7</v>
          </cell>
        </row>
        <row r="7">
          <cell r="F7">
            <v>44461</v>
          </cell>
          <cell r="I7" t="str">
            <v>PL검토(90%)</v>
          </cell>
          <cell r="J7">
            <v>0.9</v>
          </cell>
        </row>
        <row r="8">
          <cell r="F8">
            <v>44592</v>
          </cell>
          <cell r="I8" t="str">
            <v>PMO검토(100%)</v>
          </cell>
          <cell r="J8">
            <v>1</v>
          </cell>
        </row>
        <row r="9">
          <cell r="F9">
            <v>44593</v>
          </cell>
        </row>
        <row r="10">
          <cell r="F10">
            <v>44594</v>
          </cell>
        </row>
        <row r="11">
          <cell r="F11">
            <v>44621</v>
          </cell>
        </row>
        <row r="12">
          <cell r="F12">
            <v>44686</v>
          </cell>
        </row>
        <row r="13">
          <cell r="F13">
            <v>44713</v>
          </cell>
        </row>
        <row r="14">
          <cell r="F14">
            <v>44718</v>
          </cell>
        </row>
        <row r="15">
          <cell r="F15">
            <v>44788</v>
          </cell>
        </row>
        <row r="16">
          <cell r="F16">
            <v>44813</v>
          </cell>
        </row>
        <row r="17">
          <cell r="F17">
            <v>44816</v>
          </cell>
        </row>
      </sheetData>
      <sheetData sheetId="12" refreshError="1"/>
      <sheetData sheetId="13" refreshError="1"/>
      <sheetData sheetId="14">
        <row r="2">
          <cell r="C2" t="str">
            <v>산출내역서</v>
          </cell>
          <cell r="D2" t="str">
            <v>○</v>
          </cell>
          <cell r="H2" t="str">
            <v>PL01-00</v>
          </cell>
        </row>
        <row r="3">
          <cell r="C3" t="str">
            <v>사업수행계획서</v>
          </cell>
          <cell r="D3" t="str">
            <v>○</v>
          </cell>
          <cell r="H3" t="str">
            <v>PL02-00</v>
          </cell>
        </row>
        <row r="4">
          <cell r="C4" t="str">
            <v>의사결정관리대장</v>
          </cell>
          <cell r="D4" t="str">
            <v>○</v>
          </cell>
          <cell r="H4" t="str">
            <v>PL03-00</v>
          </cell>
        </row>
        <row r="5">
          <cell r="C5" t="str">
            <v>방법론테일러링결과서</v>
          </cell>
          <cell r="D5" t="str">
            <v>○</v>
          </cell>
          <cell r="H5" t="str">
            <v>PL50-00</v>
          </cell>
        </row>
        <row r="6">
          <cell r="C6" t="str">
            <v>상세작업분할표(WBS)</v>
          </cell>
          <cell r="D6" t="str">
            <v>○</v>
          </cell>
          <cell r="H6" t="str">
            <v>PL51-00</v>
          </cell>
        </row>
        <row r="7">
          <cell r="C7" t="str">
            <v>문서관리지침</v>
          </cell>
          <cell r="D7" t="str">
            <v>○</v>
          </cell>
          <cell r="H7" t="str">
            <v>PL52-00</v>
          </cell>
        </row>
        <row r="8">
          <cell r="C8" t="str">
            <v>주간업무현황보고서</v>
          </cell>
          <cell r="D8" t="str">
            <v>○</v>
          </cell>
          <cell r="H8" t="str">
            <v>EC01-00</v>
          </cell>
        </row>
        <row r="9">
          <cell r="C9" t="str">
            <v>월간업무현황보고서</v>
          </cell>
          <cell r="D9" t="str">
            <v>○</v>
          </cell>
          <cell r="H9" t="str">
            <v>EC02-00</v>
          </cell>
        </row>
        <row r="10">
          <cell r="C10" t="str">
            <v>착수보고서</v>
          </cell>
          <cell r="D10" t="str">
            <v>○</v>
          </cell>
          <cell r="H10" t="str">
            <v>EC03-00</v>
          </cell>
        </row>
        <row r="11">
          <cell r="C11" t="str">
            <v>중간보고서</v>
          </cell>
          <cell r="D11" t="str">
            <v>○</v>
          </cell>
          <cell r="H11" t="str">
            <v>EC04-00</v>
          </cell>
        </row>
        <row r="12">
          <cell r="C12" t="str">
            <v>세미나/워크숍계획서</v>
          </cell>
          <cell r="D12" t="str">
            <v>○</v>
          </cell>
          <cell r="H12" t="str">
            <v>EC05-00</v>
          </cell>
        </row>
        <row r="13">
          <cell r="C13" t="str">
            <v>세미나/워크숍결과서</v>
          </cell>
          <cell r="D13" t="str">
            <v>○</v>
          </cell>
          <cell r="H13" t="str">
            <v>EC06-00</v>
          </cell>
        </row>
        <row r="14">
          <cell r="C14" t="str">
            <v>이슈관리대장</v>
          </cell>
          <cell r="D14" t="str">
            <v>○</v>
          </cell>
          <cell r="H14" t="str">
            <v>EC07-00</v>
          </cell>
        </row>
        <row r="15">
          <cell r="C15" t="str">
            <v>이슈내역서</v>
          </cell>
          <cell r="D15" t="str">
            <v>○</v>
          </cell>
          <cell r="H15" t="str">
            <v>EC08-00</v>
          </cell>
        </row>
        <row r="16">
          <cell r="C16" t="str">
            <v>위험관리대장</v>
          </cell>
          <cell r="D16" t="str">
            <v>○</v>
          </cell>
          <cell r="H16" t="str">
            <v>EC09-00</v>
          </cell>
        </row>
        <row r="17">
          <cell r="C17" t="str">
            <v>위험관리내역서</v>
          </cell>
          <cell r="D17" t="str">
            <v>○</v>
          </cell>
          <cell r="H17" t="str">
            <v>EC10-00</v>
          </cell>
        </row>
        <row r="18">
          <cell r="C18" t="str">
            <v>회의록</v>
          </cell>
          <cell r="D18" t="str">
            <v>○</v>
          </cell>
          <cell r="H18" t="str">
            <v>EC11-00</v>
          </cell>
        </row>
        <row r="19">
          <cell r="C19" t="str">
            <v>비상연락망</v>
          </cell>
          <cell r="D19" t="str">
            <v>○</v>
          </cell>
          <cell r="H19" t="str">
            <v>EC12-00</v>
          </cell>
        </row>
        <row r="20">
          <cell r="C20" t="str">
            <v>교육훈련내역서</v>
          </cell>
          <cell r="D20" t="str">
            <v>○</v>
          </cell>
          <cell r="H20" t="str">
            <v>EC13-00</v>
          </cell>
        </row>
        <row r="21">
          <cell r="C21" t="str">
            <v>교육훈련계획서</v>
          </cell>
          <cell r="D21" t="str">
            <v>○</v>
          </cell>
          <cell r="H21" t="str">
            <v>EC14-00</v>
          </cell>
        </row>
        <row r="22">
          <cell r="C22" t="str">
            <v>교육훈련결과서</v>
          </cell>
          <cell r="D22" t="str">
            <v>○</v>
          </cell>
          <cell r="H22" t="str">
            <v>EC15-00</v>
          </cell>
        </row>
        <row r="23">
          <cell r="C23" t="str">
            <v>보안서약서</v>
          </cell>
          <cell r="D23" t="str">
            <v>○</v>
          </cell>
          <cell r="H23" t="str">
            <v>EC16-00</v>
          </cell>
        </row>
        <row r="24">
          <cell r="C24" t="str">
            <v>보안확약서</v>
          </cell>
          <cell r="D24" t="str">
            <v>○</v>
          </cell>
          <cell r="H24" t="str">
            <v>EC17-00</v>
          </cell>
        </row>
        <row r="25">
          <cell r="C25" t="str">
            <v>장비반입반출관리대장</v>
          </cell>
          <cell r="D25" t="str">
            <v>○</v>
          </cell>
          <cell r="H25" t="str">
            <v>EC18-00</v>
          </cell>
        </row>
        <row r="26">
          <cell r="C26" t="str">
            <v>자료반입반출관리대장</v>
          </cell>
          <cell r="D26" t="str">
            <v>○</v>
          </cell>
          <cell r="H26" t="str">
            <v>EC19-00</v>
          </cell>
        </row>
        <row r="27">
          <cell r="C27" t="str">
            <v>업무인수인계자료관리대장</v>
          </cell>
          <cell r="D27" t="str">
            <v>○</v>
          </cell>
          <cell r="H27" t="str">
            <v>EC20-00</v>
          </cell>
        </row>
        <row r="28">
          <cell r="C28" t="str">
            <v>보안취약점진단결과조치보고서</v>
          </cell>
          <cell r="D28" t="str">
            <v>○</v>
          </cell>
          <cell r="H28" t="str">
            <v>EC21-00</v>
          </cell>
        </row>
        <row r="29">
          <cell r="C29" t="str">
            <v>개인정보영향평가결과조치보고서</v>
          </cell>
          <cell r="D29" t="str">
            <v>○</v>
          </cell>
          <cell r="H29" t="str">
            <v>EC22-00</v>
          </cell>
        </row>
        <row r="30">
          <cell r="C30" t="str">
            <v>SW사업하도급계약준수실태보고서</v>
          </cell>
          <cell r="D30" t="str">
            <v>○</v>
          </cell>
          <cell r="H30" t="str">
            <v>EC23-00</v>
          </cell>
        </row>
        <row r="31">
          <cell r="C31" t="str">
            <v>SW하도급대금지급내역서</v>
          </cell>
          <cell r="D31" t="str">
            <v>○</v>
          </cell>
          <cell r="H31" t="str">
            <v>EC24-00</v>
          </cell>
        </row>
        <row r="32">
          <cell r="C32" t="str">
            <v>과업대비표</v>
          </cell>
          <cell r="D32" t="str">
            <v>○</v>
          </cell>
          <cell r="H32" t="str">
            <v>EC50-00</v>
          </cell>
        </row>
        <row r="33">
          <cell r="C33" t="str">
            <v>품질활동계획서</v>
          </cell>
          <cell r="D33" t="str">
            <v>○</v>
          </cell>
          <cell r="H33" t="str">
            <v>EC51-00</v>
          </cell>
        </row>
        <row r="34">
          <cell r="C34" t="str">
            <v>동료검토결과서</v>
          </cell>
          <cell r="D34" t="str">
            <v>○</v>
          </cell>
          <cell r="H34" t="str">
            <v>EC52-00</v>
          </cell>
        </row>
        <row r="35">
          <cell r="C35" t="str">
            <v>품질검토계획서</v>
          </cell>
          <cell r="D35" t="str">
            <v>○</v>
          </cell>
          <cell r="H35" t="str">
            <v>EC53-00</v>
          </cell>
        </row>
        <row r="36">
          <cell r="C36" t="str">
            <v>품질검토결과서</v>
          </cell>
          <cell r="D36" t="str">
            <v>○</v>
          </cell>
          <cell r="H36" t="str">
            <v>EC54-00</v>
          </cell>
        </row>
        <row r="37">
          <cell r="C37" t="str">
            <v>고객검토시정조치계획및결과서</v>
          </cell>
          <cell r="D37" t="str">
            <v>○</v>
          </cell>
          <cell r="H37" t="str">
            <v>EC55-00</v>
          </cell>
        </row>
        <row r="38">
          <cell r="C38" t="str">
            <v>요구사항추적매트릭스</v>
          </cell>
          <cell r="D38" t="str">
            <v>○</v>
          </cell>
          <cell r="H38" t="str">
            <v>EC56-00</v>
          </cell>
        </row>
        <row r="39">
          <cell r="C39" t="str">
            <v>변경관리대장</v>
          </cell>
          <cell r="D39" t="str">
            <v>○</v>
          </cell>
          <cell r="H39" t="str">
            <v>EC57-00</v>
          </cell>
        </row>
        <row r="40">
          <cell r="C40" t="str">
            <v>변경요청/승인서</v>
          </cell>
          <cell r="D40" t="str">
            <v>○</v>
          </cell>
          <cell r="H40" t="str">
            <v>EC58-00</v>
          </cell>
        </row>
        <row r="41">
          <cell r="C41" t="str">
            <v>형상관리대장</v>
          </cell>
          <cell r="D41" t="str">
            <v>○</v>
          </cell>
          <cell r="H41" t="str">
            <v>EC59-00</v>
          </cell>
        </row>
        <row r="42">
          <cell r="C42" t="str">
            <v>형상상태보고서</v>
          </cell>
          <cell r="D42" t="str">
            <v>○</v>
          </cell>
          <cell r="H42" t="str">
            <v>EC60-00</v>
          </cell>
        </row>
        <row r="43">
          <cell r="C43" t="str">
            <v>형상실사보고서</v>
          </cell>
          <cell r="D43" t="str">
            <v>○</v>
          </cell>
          <cell r="H43" t="str">
            <v>EC61-00</v>
          </cell>
        </row>
        <row r="44">
          <cell r="C44" t="str">
            <v>감리조치계획서</v>
          </cell>
          <cell r="D44" t="str">
            <v>○</v>
          </cell>
          <cell r="H44" t="str">
            <v>EC62-00</v>
          </cell>
        </row>
        <row r="45">
          <cell r="C45" t="str">
            <v>감리조치내역서</v>
          </cell>
          <cell r="D45" t="str">
            <v>○</v>
          </cell>
          <cell r="H45" t="str">
            <v>EC63-00</v>
          </cell>
        </row>
        <row r="46">
          <cell r="C46" t="str">
            <v>보완요구사항및조치내역서</v>
          </cell>
          <cell r="D46" t="str">
            <v>○</v>
          </cell>
          <cell r="H46" t="str">
            <v>EC64-00</v>
          </cell>
        </row>
        <row r="47">
          <cell r="C47" t="str">
            <v>EA현행화산출물</v>
          </cell>
          <cell r="D47" t="str">
            <v>○</v>
          </cell>
          <cell r="H47" t="str">
            <v>CL01-00</v>
          </cell>
        </row>
        <row r="48">
          <cell r="C48" t="str">
            <v>SW사업정보산출물</v>
          </cell>
          <cell r="D48" t="str">
            <v>○</v>
          </cell>
          <cell r="H48" t="str">
            <v>CL02-00</v>
          </cell>
        </row>
        <row r="49">
          <cell r="C49" t="str">
            <v>기술적용결과표</v>
          </cell>
          <cell r="D49" t="str">
            <v>○</v>
          </cell>
          <cell r="H49" t="str">
            <v>CL03-00</v>
          </cell>
        </row>
        <row r="50">
          <cell r="C50" t="str">
            <v>기술이전계획서</v>
          </cell>
          <cell r="D50" t="str">
            <v>○</v>
          </cell>
          <cell r="H50" t="str">
            <v>CL04-00</v>
          </cell>
        </row>
        <row r="51">
          <cell r="C51" t="str">
            <v>기술이전결과서</v>
          </cell>
          <cell r="D51" t="str">
            <v>○</v>
          </cell>
          <cell r="H51" t="str">
            <v>CL05-00</v>
          </cell>
        </row>
        <row r="52">
          <cell r="C52" t="str">
            <v>보안점검표(증빙자료)</v>
          </cell>
          <cell r="D52" t="str">
            <v>○</v>
          </cell>
          <cell r="H52" t="str">
            <v>CL06-00</v>
          </cell>
        </row>
        <row r="53">
          <cell r="C53" t="str">
            <v>자료인수인계대장</v>
          </cell>
          <cell r="D53" t="str">
            <v>○</v>
          </cell>
          <cell r="H53" t="str">
            <v>CL07-00</v>
          </cell>
        </row>
        <row r="54">
          <cell r="C54" t="str">
            <v>준공검사(감독)조서</v>
          </cell>
          <cell r="D54" t="str">
            <v>○</v>
          </cell>
          <cell r="H54" t="str">
            <v>CL08-00</v>
          </cell>
        </row>
        <row r="55">
          <cell r="C55" t="str">
            <v>Lessons Learned</v>
          </cell>
          <cell r="D55" t="str">
            <v>○</v>
          </cell>
          <cell r="H55" t="str">
            <v>CL09-00</v>
          </cell>
        </row>
        <row r="56">
          <cell r="C56" t="str">
            <v>프로젝트성과보고서</v>
          </cell>
          <cell r="D56" t="str">
            <v>○</v>
          </cell>
          <cell r="H56" t="str">
            <v>CL10-00</v>
          </cell>
        </row>
        <row r="57">
          <cell r="C57" t="str">
            <v>규모산정결과서(최종)</v>
          </cell>
          <cell r="D57" t="str">
            <v>○</v>
          </cell>
          <cell r="H57" t="str">
            <v>CL11-00</v>
          </cell>
        </row>
        <row r="58">
          <cell r="C58" t="str">
            <v>완료보고서</v>
          </cell>
          <cell r="D58" t="str">
            <v>○</v>
          </cell>
          <cell r="H58" t="str">
            <v>CL12-00</v>
          </cell>
        </row>
        <row r="59">
          <cell r="C59" t="str">
            <v>품질활동결과보고서</v>
          </cell>
          <cell r="D59" t="str">
            <v>○</v>
          </cell>
          <cell r="H59" t="str">
            <v>CL50-00</v>
          </cell>
        </row>
        <row r="60">
          <cell r="C60" t="str">
            <v>방법론테일러링결과서</v>
          </cell>
          <cell r="D60" t="str">
            <v>○</v>
          </cell>
          <cell r="H60" t="str">
            <v>PL01-00</v>
          </cell>
        </row>
        <row r="61">
          <cell r="C61" t="str">
            <v>상세작업분할표(WBS)</v>
          </cell>
          <cell r="D61" t="str">
            <v>○</v>
          </cell>
          <cell r="H61" t="str">
            <v>PL02-00</v>
          </cell>
        </row>
        <row r="62">
          <cell r="C62" t="str">
            <v>문서관리지침</v>
          </cell>
          <cell r="D62" t="str">
            <v>○</v>
          </cell>
          <cell r="H62" t="str">
            <v>PL03-00</v>
          </cell>
        </row>
        <row r="63">
          <cell r="C63" t="str">
            <v>감리조치계획서</v>
          </cell>
          <cell r="D63" t="str">
            <v>○</v>
          </cell>
          <cell r="H63" t="str">
            <v>EC11-00</v>
          </cell>
        </row>
        <row r="64">
          <cell r="C64" t="str">
            <v>감리조치내역서</v>
          </cell>
          <cell r="D64" t="str">
            <v>○</v>
          </cell>
          <cell r="H64" t="str">
            <v>EC12-00</v>
          </cell>
        </row>
        <row r="65">
          <cell r="C65" t="str">
            <v>품질활동계획서</v>
          </cell>
          <cell r="D65" t="str">
            <v>○</v>
          </cell>
          <cell r="H65" t="str">
            <v>EC02-00</v>
          </cell>
        </row>
        <row r="66">
          <cell r="C66" t="str">
            <v>품질검토계획서</v>
          </cell>
          <cell r="D66" t="str">
            <v>○</v>
          </cell>
          <cell r="H66" t="str">
            <v>EC03-00</v>
          </cell>
        </row>
        <row r="67">
          <cell r="C67" t="str">
            <v>품질검토결과서</v>
          </cell>
          <cell r="D67" t="str">
            <v>○</v>
          </cell>
          <cell r="H67" t="str">
            <v>EC04-00</v>
          </cell>
        </row>
        <row r="68">
          <cell r="C68" t="str">
            <v>과업대비표</v>
          </cell>
          <cell r="D68" t="str">
            <v>○</v>
          </cell>
          <cell r="H68" t="str">
            <v>EC01-00</v>
          </cell>
        </row>
        <row r="69">
          <cell r="C69" t="str">
            <v>요구사항추적매트릭스</v>
          </cell>
          <cell r="D69" t="str">
            <v>○</v>
          </cell>
          <cell r="H69" t="str">
            <v>EC05-00</v>
          </cell>
        </row>
        <row r="70">
          <cell r="C70" t="str">
            <v>변경관리대장</v>
          </cell>
          <cell r="D70" t="str">
            <v>○</v>
          </cell>
          <cell r="H70" t="str">
            <v>EC06-00</v>
          </cell>
        </row>
        <row r="71">
          <cell r="C71" t="str">
            <v>변경요청/승인서</v>
          </cell>
          <cell r="D71" t="str">
            <v>○</v>
          </cell>
          <cell r="H71" t="str">
            <v>EC07-00</v>
          </cell>
        </row>
        <row r="72">
          <cell r="C72" t="str">
            <v>형상관리대장</v>
          </cell>
          <cell r="D72" t="str">
            <v>○</v>
          </cell>
          <cell r="H72" t="str">
            <v>EC08-00</v>
          </cell>
        </row>
        <row r="73">
          <cell r="C73" t="str">
            <v>형상상태보고서</v>
          </cell>
          <cell r="D73" t="str">
            <v>○</v>
          </cell>
          <cell r="H73" t="str">
            <v>EC09-00</v>
          </cell>
        </row>
        <row r="74">
          <cell r="C74" t="str">
            <v>형상실사보고서</v>
          </cell>
          <cell r="D74" t="str">
            <v>○</v>
          </cell>
          <cell r="H74" t="str">
            <v>EC10-00</v>
          </cell>
        </row>
        <row r="75">
          <cell r="C75" t="str">
            <v>보완요구사항및조치내역서</v>
          </cell>
          <cell r="D75" t="str">
            <v>○</v>
          </cell>
          <cell r="H75" t="str">
            <v>EC13-00</v>
          </cell>
        </row>
        <row r="76">
          <cell r="C76" t="str">
            <v>품질활동결과보고서</v>
          </cell>
          <cell r="D76" t="str">
            <v>○</v>
          </cell>
          <cell r="H76" t="str">
            <v>CL01-00</v>
          </cell>
        </row>
        <row r="77">
          <cell r="C77" t="str">
            <v>선도개발계획서</v>
          </cell>
          <cell r="D77" t="str">
            <v>○</v>
          </cell>
          <cell r="H77" t="str">
            <v>AN20-00</v>
          </cell>
        </row>
        <row r="78">
          <cell r="C78" t="str">
            <v>선도개발테스트계획서</v>
          </cell>
          <cell r="D78" t="str">
            <v>○</v>
          </cell>
          <cell r="H78" t="str">
            <v>DG20-00</v>
          </cell>
        </row>
        <row r="79">
          <cell r="C79" t="str">
            <v>선도개발결과서</v>
          </cell>
          <cell r="D79" t="str">
            <v>○</v>
          </cell>
          <cell r="H79" t="str">
            <v>DP20-00</v>
          </cell>
        </row>
        <row r="80">
          <cell r="C80" t="str">
            <v>현행시스템분석서</v>
          </cell>
          <cell r="D80" t="str">
            <v>○</v>
          </cell>
          <cell r="H80" t="str">
            <v>AN01-00</v>
          </cell>
        </row>
        <row r="81">
          <cell r="C81" t="str">
            <v>요구사항정의서</v>
          </cell>
          <cell r="D81" t="str">
            <v>○</v>
          </cell>
          <cell r="H81" t="str">
            <v>AN02-00</v>
          </cell>
        </row>
        <row r="82">
          <cell r="C82" t="str">
            <v>인터뷰계획서</v>
          </cell>
          <cell r="D82" t="str">
            <v>○</v>
          </cell>
          <cell r="H82" t="str">
            <v>AN03-00</v>
          </cell>
        </row>
        <row r="83">
          <cell r="C83" t="str">
            <v>인터뷰결과서</v>
          </cell>
          <cell r="D83" t="str">
            <v>○</v>
          </cell>
          <cell r="H83" t="str">
            <v>AN04-00</v>
          </cell>
        </row>
        <row r="84">
          <cell r="C84" t="str">
            <v>아키텍처정의서</v>
          </cell>
          <cell r="D84" t="str">
            <v>○</v>
          </cell>
          <cell r="H84" t="str">
            <v>AN31-00</v>
          </cell>
        </row>
        <row r="85">
          <cell r="C85" t="str">
            <v>개발표준정의서</v>
          </cell>
          <cell r="D85" t="str">
            <v>○</v>
          </cell>
          <cell r="H85" t="str">
            <v>AN32-00</v>
          </cell>
        </row>
        <row r="86">
          <cell r="C86" t="str">
            <v>업무기능분해도</v>
          </cell>
          <cell r="D86" t="str">
            <v>○</v>
          </cell>
          <cell r="H86" t="str">
            <v>AN05-00</v>
          </cell>
        </row>
        <row r="87">
          <cell r="C87" t="str">
            <v>업무흐름도(VP)</v>
          </cell>
          <cell r="F87" t="str">
            <v>○</v>
          </cell>
        </row>
        <row r="88">
          <cell r="C88" t="str">
            <v>유스케이스다이어그램(VP)</v>
          </cell>
          <cell r="F88" t="str">
            <v>○</v>
          </cell>
        </row>
        <row r="89">
          <cell r="C89" t="str">
            <v>클래스다이어그램(VP)[정제]</v>
          </cell>
          <cell r="F89" t="str">
            <v>○</v>
          </cell>
        </row>
        <row r="90">
          <cell r="C90" t="str">
            <v>화면정의서</v>
          </cell>
          <cell r="D90" t="str">
            <v>○</v>
          </cell>
          <cell r="H90" t="str">
            <v>AN06-00</v>
          </cell>
        </row>
        <row r="91">
          <cell r="C91" t="str">
            <v>인터페이스정의서</v>
          </cell>
          <cell r="D91" t="str">
            <v>○</v>
          </cell>
          <cell r="H91" t="str">
            <v>AN07-00</v>
          </cell>
        </row>
        <row r="92">
          <cell r="C92" t="str">
            <v>논리모델지침서</v>
          </cell>
          <cell r="D92" t="str">
            <v>○</v>
          </cell>
          <cell r="H92" t="str">
            <v>AN33-00</v>
          </cell>
        </row>
        <row r="93">
          <cell r="C93" t="str">
            <v>물리모델지침서</v>
          </cell>
          <cell r="H93" t="str">
            <v>AN33-01</v>
          </cell>
        </row>
        <row r="94">
          <cell r="C94" t="str">
            <v>데이터표준화지침서</v>
          </cell>
          <cell r="D94" t="str">
            <v>○</v>
          </cell>
          <cell r="H94" t="str">
            <v>AN36-00</v>
          </cell>
        </row>
        <row r="95">
          <cell r="C95" t="str">
            <v>표준단어(메타관리시스템)</v>
          </cell>
          <cell r="F95" t="str">
            <v>○</v>
          </cell>
        </row>
        <row r="96">
          <cell r="C96" t="str">
            <v>표준도메인정의서(메타관리시스템)</v>
          </cell>
          <cell r="F96" t="str">
            <v>○</v>
          </cell>
        </row>
        <row r="97">
          <cell r="C97" t="str">
            <v>데이터베이스오브젝트명명규칙</v>
          </cell>
          <cell r="D97" t="str">
            <v>○</v>
          </cell>
          <cell r="H97" t="str">
            <v>AN37-00</v>
          </cell>
        </row>
        <row r="98">
          <cell r="C98" t="str">
            <v>논리데이터정의서</v>
          </cell>
          <cell r="D98" t="str">
            <v>○</v>
          </cell>
          <cell r="H98" t="str">
            <v>AN08-00</v>
          </cell>
        </row>
        <row r="99">
          <cell r="C99" t="str">
            <v>논리ERD</v>
          </cell>
          <cell r="D99" t="str">
            <v>○</v>
          </cell>
          <cell r="H99" t="str">
            <v>AN09-00</v>
          </cell>
        </row>
        <row r="100">
          <cell r="C100" t="str">
            <v>인수테스트계획서</v>
          </cell>
          <cell r="D100" t="str">
            <v>○</v>
          </cell>
          <cell r="H100" t="str">
            <v>AN10-00</v>
          </cell>
        </row>
        <row r="101">
          <cell r="C101" t="str">
            <v>아키텍처정의서</v>
          </cell>
          <cell r="D101" t="str">
            <v>○</v>
          </cell>
          <cell r="E101" t="str">
            <v>○</v>
          </cell>
        </row>
        <row r="102">
          <cell r="C102" t="str">
            <v>개발표준정의서</v>
          </cell>
          <cell r="D102" t="str">
            <v>○</v>
          </cell>
        </row>
        <row r="103">
          <cell r="C103" t="str">
            <v>개발가이드</v>
          </cell>
          <cell r="D103" t="str">
            <v>○</v>
          </cell>
          <cell r="H103" t="str">
            <v>DG30-00</v>
          </cell>
        </row>
        <row r="104">
          <cell r="C104" t="str">
            <v>개발환경정의서</v>
          </cell>
          <cell r="D104" t="str">
            <v>○</v>
          </cell>
          <cell r="H104" t="str">
            <v>DG30-01</v>
          </cell>
        </row>
        <row r="105">
          <cell r="C105" t="str">
            <v>화면표준정의서(UI/UX)</v>
          </cell>
          <cell r="D105" t="str">
            <v>○</v>
          </cell>
          <cell r="H105" t="str">
            <v>DG30-02</v>
          </cell>
        </row>
        <row r="106">
          <cell r="C106" t="str">
            <v>시큐어코딩가이드</v>
          </cell>
          <cell r="D106" t="str">
            <v>○</v>
          </cell>
          <cell r="H106" t="str">
            <v>DG30-03</v>
          </cell>
        </row>
        <row r="107">
          <cell r="C107" t="str">
            <v>웹호환성준수가이드</v>
          </cell>
          <cell r="D107" t="str">
            <v>○</v>
          </cell>
          <cell r="H107" t="str">
            <v>DG30-04</v>
          </cell>
        </row>
        <row r="108">
          <cell r="C108" t="str">
            <v>웹접근성준수가이드</v>
          </cell>
          <cell r="D108" t="str">
            <v>○</v>
          </cell>
          <cell r="H108" t="str">
            <v>DG30-05</v>
          </cell>
        </row>
        <row r="109">
          <cell r="C109" t="str">
            <v>디자인기획서(시안)</v>
          </cell>
          <cell r="D109" t="str">
            <v>○</v>
          </cell>
          <cell r="H109" t="str">
            <v>DG01-00</v>
          </cell>
        </row>
        <row r="110">
          <cell r="C110" t="str">
            <v>화면설계서</v>
          </cell>
          <cell r="D110" t="str">
            <v>○</v>
          </cell>
          <cell r="H110" t="str">
            <v>DG02-00</v>
          </cell>
        </row>
        <row r="111">
          <cell r="C111" t="str">
            <v>인터페이스설계서</v>
          </cell>
          <cell r="D111" t="str">
            <v>○</v>
          </cell>
          <cell r="H111" t="str">
            <v>DG03-00</v>
          </cell>
        </row>
        <row r="112">
          <cell r="C112" t="str">
            <v>클래스다이어그램(VP)</v>
          </cell>
          <cell r="E112" t="str">
            <v>○</v>
          </cell>
          <cell r="F112" t="str">
            <v>○</v>
          </cell>
        </row>
        <row r="113">
          <cell r="C113" t="str">
            <v>시퀀스다이어그램(VP)</v>
          </cell>
          <cell r="F113" t="str">
            <v>○</v>
          </cell>
        </row>
        <row r="114">
          <cell r="C114" t="str">
            <v>프로그램목록</v>
          </cell>
          <cell r="D114" t="str">
            <v>○</v>
          </cell>
          <cell r="H114" t="str">
            <v>DG04-00</v>
          </cell>
        </row>
        <row r="115">
          <cell r="C115" t="str">
            <v>프로그램명세서</v>
          </cell>
          <cell r="D115" t="str">
            <v>○</v>
          </cell>
          <cell r="H115" t="str">
            <v>DG05-00</v>
          </cell>
        </row>
        <row r="116">
          <cell r="C116" t="str">
            <v>표준용어사전(메타관리시스템)</v>
          </cell>
          <cell r="F116" t="str">
            <v>○</v>
          </cell>
        </row>
        <row r="117">
          <cell r="C117" t="str">
            <v>논리모델품질검토서</v>
          </cell>
          <cell r="D117" t="str">
            <v>○</v>
          </cell>
          <cell r="H117" t="str">
            <v>DG31-00</v>
          </cell>
        </row>
        <row r="118">
          <cell r="C118" t="str">
            <v>데이터베이스설계서</v>
          </cell>
          <cell r="D118" t="str">
            <v>○</v>
          </cell>
          <cell r="H118" t="str">
            <v>DG06-00</v>
          </cell>
        </row>
        <row r="119">
          <cell r="C119" t="str">
            <v>코드설계서</v>
          </cell>
          <cell r="D119" t="str">
            <v>○</v>
          </cell>
          <cell r="H119" t="str">
            <v>DG07-00</v>
          </cell>
        </row>
        <row r="120">
          <cell r="C120" t="str">
            <v>물리ERD</v>
          </cell>
          <cell r="D120" t="str">
            <v>○</v>
          </cell>
          <cell r="H120" t="str">
            <v>DG08-00</v>
          </cell>
        </row>
        <row r="121">
          <cell r="C121" t="str">
            <v>물리모델품질검토서</v>
          </cell>
          <cell r="D121" t="str">
            <v>○</v>
          </cell>
          <cell r="H121" t="str">
            <v>DG32-00</v>
          </cell>
        </row>
        <row r="122">
          <cell r="C122" t="str">
            <v>SQL작성지침</v>
          </cell>
          <cell r="D122" t="str">
            <v>○</v>
          </cell>
          <cell r="H122" t="str">
            <v>DG33-00</v>
          </cell>
        </row>
        <row r="123">
          <cell r="C123" t="str">
            <v>데이터이행계획서</v>
          </cell>
          <cell r="D123" t="str">
            <v>○</v>
          </cell>
          <cell r="H123" t="str">
            <v>DG40-00</v>
          </cell>
        </row>
        <row r="124">
          <cell r="C124" t="str">
            <v>초기데이터구축계획서</v>
          </cell>
          <cell r="D124" t="str">
            <v>○</v>
          </cell>
          <cell r="H124" t="str">
            <v>DG40-01</v>
          </cell>
        </row>
        <row r="125">
          <cell r="C125" t="str">
            <v>데이터이행작업가이드</v>
          </cell>
          <cell r="D125" t="str">
            <v>○</v>
          </cell>
          <cell r="H125" t="str">
            <v>DG41-00</v>
          </cell>
        </row>
        <row r="126">
          <cell r="C126" t="str">
            <v>매핑정의서(Table/Column/Code)</v>
          </cell>
          <cell r="D126" t="str">
            <v>○</v>
          </cell>
          <cell r="H126" t="str">
            <v>DG42-00</v>
          </cell>
        </row>
        <row r="127">
          <cell r="C127" t="str">
            <v>문서중앙화설계서</v>
          </cell>
          <cell r="D127" t="str">
            <v>○</v>
          </cell>
          <cell r="H127" t="str">
            <v>DG60-00</v>
          </cell>
        </row>
        <row r="128">
          <cell r="C128" t="str">
            <v>총괄테스트계획서</v>
          </cell>
          <cell r="D128" t="str">
            <v>○</v>
          </cell>
          <cell r="H128" t="str">
            <v>DG09-00</v>
          </cell>
        </row>
        <row r="129">
          <cell r="C129" t="str">
            <v>단위테스트계획서</v>
          </cell>
          <cell r="D129" t="str">
            <v>○</v>
          </cell>
          <cell r="H129" t="str">
            <v>DG10-00</v>
          </cell>
        </row>
        <row r="130">
          <cell r="C130" t="str">
            <v>단위테스트케이스</v>
          </cell>
          <cell r="D130" t="str">
            <v>○</v>
          </cell>
          <cell r="H130" t="str">
            <v>DG11-00</v>
          </cell>
        </row>
        <row r="131">
          <cell r="C131" t="str">
            <v>프로그램소소(BPM SW 포함)</v>
          </cell>
          <cell r="G131" t="str">
            <v>○</v>
          </cell>
        </row>
        <row r="132">
          <cell r="C132" t="str">
            <v>데이터베이스</v>
          </cell>
          <cell r="G132" t="str">
            <v>○</v>
          </cell>
        </row>
        <row r="133">
          <cell r="C133" t="str">
            <v>단위테스트결과서</v>
          </cell>
          <cell r="D133" t="str">
            <v>○</v>
          </cell>
          <cell r="H133" t="str">
            <v>DE01-00</v>
          </cell>
        </row>
        <row r="134">
          <cell r="C134" t="str">
            <v>통합테스트계획서</v>
          </cell>
          <cell r="D134" t="str">
            <v>○</v>
          </cell>
          <cell r="H134" t="str">
            <v>DE02-00</v>
          </cell>
        </row>
        <row r="135">
          <cell r="C135" t="str">
            <v>통합테스트시나리오</v>
          </cell>
          <cell r="D135" t="str">
            <v>○</v>
          </cell>
          <cell r="H135" t="str">
            <v>DE03-00</v>
          </cell>
        </row>
        <row r="136">
          <cell r="C136" t="str">
            <v>초기데이터구축결과서</v>
          </cell>
          <cell r="D136" t="str">
            <v>○</v>
          </cell>
          <cell r="H136" t="str">
            <v>DE40-00</v>
          </cell>
        </row>
        <row r="137">
          <cell r="C137" t="str">
            <v>통합테스트시나리오</v>
          </cell>
          <cell r="D137" t="str">
            <v>○</v>
          </cell>
          <cell r="E137" t="str">
            <v>○</v>
          </cell>
        </row>
        <row r="138">
          <cell r="C138" t="str">
            <v>결함관리대장</v>
          </cell>
          <cell r="D138" t="str">
            <v>○</v>
          </cell>
          <cell r="H138" t="str">
            <v>TE01-00</v>
          </cell>
        </row>
        <row r="139">
          <cell r="C139" t="str">
            <v>통합테스트결과서</v>
          </cell>
          <cell r="D139" t="str">
            <v>○</v>
          </cell>
          <cell r="H139" t="str">
            <v>TE02-00</v>
          </cell>
        </row>
        <row r="140">
          <cell r="C140" t="str">
            <v>소스품질점검보고서</v>
          </cell>
          <cell r="D140" t="str">
            <v>○</v>
          </cell>
          <cell r="H140" t="str">
            <v>TE03-00</v>
          </cell>
        </row>
        <row r="141">
          <cell r="C141" t="str">
            <v>시큐어코딩점검보고서</v>
          </cell>
          <cell r="D141" t="str">
            <v>○</v>
          </cell>
          <cell r="H141" t="str">
            <v>TE03-01</v>
          </cell>
        </row>
        <row r="142">
          <cell r="C142" t="str">
            <v>웹호환성점검보고서</v>
          </cell>
          <cell r="D142" t="str">
            <v>○</v>
          </cell>
          <cell r="H142" t="str">
            <v>TE03-02</v>
          </cell>
        </row>
        <row r="143">
          <cell r="C143" t="str">
            <v>웹접근성점검보고서</v>
          </cell>
          <cell r="D143" t="str">
            <v>○</v>
          </cell>
          <cell r="H143" t="str">
            <v>TE03-03</v>
          </cell>
        </row>
        <row r="144">
          <cell r="C144" t="str">
            <v>DB튜닝계획서</v>
          </cell>
          <cell r="D144" t="str">
            <v>○</v>
          </cell>
          <cell r="H144" t="str">
            <v>TE30-00</v>
          </cell>
        </row>
        <row r="145">
          <cell r="C145" t="str">
            <v>DB튜닝결과서</v>
          </cell>
          <cell r="D145" t="str">
            <v>○</v>
          </cell>
          <cell r="H145" t="str">
            <v>TE31-00</v>
          </cell>
        </row>
        <row r="146">
          <cell r="C146" t="str">
            <v>시스템테스트계획서</v>
          </cell>
          <cell r="D146" t="str">
            <v>○</v>
          </cell>
          <cell r="H146" t="str">
            <v>TE04-00</v>
          </cell>
        </row>
        <row r="147">
          <cell r="C147" t="str">
            <v>시스템테스트시나리오</v>
          </cell>
          <cell r="D147" t="str">
            <v>○</v>
          </cell>
          <cell r="H147" t="str">
            <v>TE05-00</v>
          </cell>
        </row>
        <row r="148">
          <cell r="C148" t="str">
            <v>시스템테스트결과서</v>
          </cell>
          <cell r="D148" t="str">
            <v>○</v>
          </cell>
          <cell r="H148" t="str">
            <v>TE06-00</v>
          </cell>
        </row>
        <row r="149">
          <cell r="C149" t="str">
            <v>이행테스트계획서</v>
          </cell>
          <cell r="D149" t="str">
            <v>○</v>
          </cell>
          <cell r="H149" t="str">
            <v>TE40-00</v>
          </cell>
        </row>
        <row r="150">
          <cell r="C150" t="str">
            <v>이행테스트결과서</v>
          </cell>
          <cell r="D150" t="str">
            <v>○</v>
          </cell>
          <cell r="H150" t="str">
            <v>TE41-00</v>
          </cell>
        </row>
        <row r="151">
          <cell r="C151" t="str">
            <v>컨텐츠이관테스트계획서</v>
          </cell>
          <cell r="D151" t="str">
            <v>○</v>
          </cell>
          <cell r="H151" t="str">
            <v>TE60-00</v>
          </cell>
        </row>
        <row r="152">
          <cell r="C152" t="str">
            <v>컨텐츠이관테스트시나리오</v>
          </cell>
          <cell r="D152" t="str">
            <v>○</v>
          </cell>
          <cell r="H152" t="str">
            <v>TE61-00</v>
          </cell>
        </row>
        <row r="153">
          <cell r="C153" t="str">
            <v>컨텐츠이관테스트결과서</v>
          </cell>
          <cell r="D153" t="str">
            <v>○</v>
          </cell>
          <cell r="H153" t="str">
            <v>TE62-00</v>
          </cell>
        </row>
        <row r="154">
          <cell r="C154" t="str">
            <v>사용자지침서</v>
          </cell>
          <cell r="D154" t="str">
            <v>○</v>
          </cell>
          <cell r="H154" t="str">
            <v>TE07-00</v>
          </cell>
        </row>
        <row r="155">
          <cell r="C155" t="str">
            <v>운영자지침서</v>
          </cell>
          <cell r="D155" t="str">
            <v>○</v>
          </cell>
          <cell r="H155" t="str">
            <v>TE08-00</v>
          </cell>
        </row>
        <row r="156">
          <cell r="C156" t="str">
            <v>운영전환계획서</v>
          </cell>
          <cell r="D156" t="str">
            <v>○</v>
          </cell>
          <cell r="H156" t="str">
            <v>TE09-00</v>
          </cell>
        </row>
        <row r="157">
          <cell r="C157" t="str">
            <v>데이터이행결과서</v>
          </cell>
          <cell r="D157" t="str">
            <v>○</v>
          </cell>
          <cell r="H157" t="str">
            <v>TE63-00</v>
          </cell>
        </row>
        <row r="158">
          <cell r="C158" t="str">
            <v>인수테스트시나리오</v>
          </cell>
          <cell r="D158" t="str">
            <v>○</v>
          </cell>
          <cell r="H158" t="str">
            <v>TE10-00</v>
          </cell>
        </row>
        <row r="159">
          <cell r="C159" t="str">
            <v>인수테스트결과서</v>
          </cell>
          <cell r="D159" t="str">
            <v>○</v>
          </cell>
          <cell r="H159" t="str">
            <v>TE11-00</v>
          </cell>
        </row>
        <row r="160">
          <cell r="C160" t="str">
            <v>운영전환점검결과서</v>
          </cell>
          <cell r="D160" t="str">
            <v>○</v>
          </cell>
          <cell r="H160" t="str">
            <v>DP01-00</v>
          </cell>
        </row>
        <row r="161">
          <cell r="C161" t="str">
            <v>컨텐츠이관계획서</v>
          </cell>
          <cell r="D161" t="str">
            <v>○</v>
          </cell>
          <cell r="H161" t="str">
            <v>DP60-00</v>
          </cell>
        </row>
        <row r="162">
          <cell r="C162" t="str">
            <v>컨텐츠이관결과서</v>
          </cell>
          <cell r="D162" t="str">
            <v>○</v>
          </cell>
          <cell r="H162" t="str">
            <v>DP61-00</v>
          </cell>
        </row>
        <row r="163">
          <cell r="C163" t="str">
            <v>기술이전계획서</v>
          </cell>
          <cell r="D163" t="str">
            <v>○</v>
          </cell>
        </row>
        <row r="164">
          <cell r="C164" t="str">
            <v>기술이전결과서</v>
          </cell>
          <cell r="D164" t="str">
            <v>○</v>
          </cell>
        </row>
        <row r="165">
          <cell r="C165" t="str">
            <v>유지보수계획서</v>
          </cell>
          <cell r="D165" t="str">
            <v>○</v>
          </cell>
          <cell r="H165" t="str">
            <v>DP02-00</v>
          </cell>
        </row>
        <row r="166">
          <cell r="C166" t="str">
            <v>현행시스템분석서</v>
          </cell>
          <cell r="D166" t="str">
            <v>○</v>
          </cell>
          <cell r="H166" t="str">
            <v>AN50-00</v>
          </cell>
        </row>
        <row r="167">
          <cell r="C167" t="str">
            <v>요구사항정의서</v>
          </cell>
          <cell r="D167" t="str">
            <v>○</v>
          </cell>
          <cell r="H167" t="str">
            <v>AN51-00</v>
          </cell>
        </row>
        <row r="168">
          <cell r="C168" t="str">
            <v>개발환경구성계획서</v>
          </cell>
          <cell r="D168" t="str">
            <v>○</v>
          </cell>
          <cell r="H168" t="str">
            <v>AN52-00</v>
          </cell>
        </row>
        <row r="169">
          <cell r="C169" t="str">
            <v>시스템설치계획서</v>
          </cell>
          <cell r="D169" t="str">
            <v>○</v>
          </cell>
          <cell r="H169" t="str">
            <v>DG50-00</v>
          </cell>
        </row>
        <row r="170">
          <cell r="C170" t="str">
            <v>제조사공급증명서</v>
          </cell>
          <cell r="D170" t="str">
            <v>○</v>
          </cell>
          <cell r="H170" t="str">
            <v>DE50-00</v>
          </cell>
        </row>
        <row r="171">
          <cell r="C171" t="str">
            <v>라이선스</v>
          </cell>
          <cell r="D171" t="str">
            <v>○</v>
          </cell>
        </row>
        <row r="172">
          <cell r="C172" t="str">
            <v>제품보증서</v>
          </cell>
          <cell r="D172" t="str">
            <v>○</v>
          </cell>
        </row>
        <row r="173">
          <cell r="C173" t="str">
            <v>기술지원확약서</v>
          </cell>
          <cell r="D173" t="str">
            <v>○</v>
          </cell>
          <cell r="H173" t="str">
            <v>DE51-01</v>
          </cell>
        </row>
        <row r="174">
          <cell r="C174" t="str">
            <v>CC인증서</v>
          </cell>
          <cell r="D174" t="str">
            <v>○</v>
          </cell>
        </row>
        <row r="175">
          <cell r="C175" t="str">
            <v>국정원보안적합성필증</v>
          </cell>
          <cell r="D175" t="str">
            <v>○</v>
          </cell>
        </row>
        <row r="176">
          <cell r="C176" t="str">
            <v>납품확인서</v>
          </cell>
          <cell r="D176" t="str">
            <v>○</v>
          </cell>
          <cell r="H176" t="str">
            <v>DE52-01</v>
          </cell>
        </row>
        <row r="177">
          <cell r="C177" t="str">
            <v>시스템설치결과서</v>
          </cell>
          <cell r="D177" t="str">
            <v>○</v>
          </cell>
          <cell r="H177" t="str">
            <v>DE53-01</v>
          </cell>
        </row>
        <row r="178">
          <cell r="C178" t="str">
            <v>보안취약점점검결과서</v>
          </cell>
          <cell r="D178" t="str">
            <v>○</v>
          </cell>
          <cell r="H178" t="str">
            <v>DE54-01</v>
          </cell>
        </row>
        <row r="179">
          <cell r="C179" t="str">
            <v>네트워크컨설팅결과보고서</v>
          </cell>
          <cell r="D179" t="str">
            <v>○</v>
          </cell>
          <cell r="H179" t="str">
            <v>DE55-01</v>
          </cell>
        </row>
        <row r="180">
          <cell r="C180" t="str">
            <v>통합/시스템테스트계획서</v>
          </cell>
          <cell r="D180" t="str">
            <v>○</v>
          </cell>
          <cell r="H180" t="str">
            <v>TE50-01</v>
          </cell>
        </row>
        <row r="181">
          <cell r="C181" t="str">
            <v>통합/시스템테스트시나리오</v>
          </cell>
          <cell r="D181" t="str">
            <v>○</v>
          </cell>
          <cell r="H181" t="str">
            <v>TE51-01</v>
          </cell>
        </row>
        <row r="182">
          <cell r="C182" t="str">
            <v>통합/시스템테스트결과서</v>
          </cell>
          <cell r="D182" t="str">
            <v>○</v>
          </cell>
          <cell r="H182" t="str">
            <v>TE52-01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3"/>
  <sheetViews>
    <sheetView zoomScale="70" zoomScaleNormal="70" workbookViewId="0">
      <selection activeCell="D23" sqref="D23"/>
    </sheetView>
  </sheetViews>
  <sheetFormatPr defaultRowHeight="16.5"/>
  <cols>
    <col min="1" max="1" width="4.5" customWidth="1"/>
    <col min="2" max="2" width="26.125" customWidth="1"/>
    <col min="3" max="3" width="15.375" customWidth="1"/>
    <col min="4" max="4" width="25" customWidth="1"/>
    <col min="5" max="5" width="24.125" customWidth="1"/>
    <col min="6" max="6" width="15.125" customWidth="1"/>
    <col min="7" max="8" width="20.625" customWidth="1"/>
    <col min="10" max="10" width="29.75" customWidth="1"/>
  </cols>
  <sheetData>
    <row r="2" spans="2:8" ht="39">
      <c r="B2" s="301" t="s">
        <v>605</v>
      </c>
      <c r="C2" s="301"/>
      <c r="D2" s="301"/>
      <c r="E2" s="301"/>
      <c r="F2" s="301"/>
      <c r="G2" s="301"/>
      <c r="H2" s="301"/>
    </row>
    <row r="3" spans="2:8" ht="39" customHeight="1">
      <c r="H3" s="69">
        <f>WBS!I1</f>
        <v>44180</v>
      </c>
    </row>
    <row r="4" spans="2:8" ht="45.75" customHeight="1">
      <c r="B4" s="289" t="s">
        <v>577</v>
      </c>
      <c r="C4" s="289" t="s">
        <v>484</v>
      </c>
      <c r="D4" s="290" t="s">
        <v>479</v>
      </c>
      <c r="E4" s="290" t="s">
        <v>480</v>
      </c>
      <c r="F4" s="290" t="s">
        <v>481</v>
      </c>
      <c r="G4" s="290" t="s">
        <v>487</v>
      </c>
      <c r="H4" s="290" t="s">
        <v>482</v>
      </c>
    </row>
    <row r="5" spans="2:8" ht="60" customHeight="1">
      <c r="B5" s="253" t="s">
        <v>573</v>
      </c>
      <c r="C5" s="272" t="s">
        <v>485</v>
      </c>
      <c r="D5" s="71" t="e">
        <f>WBS!#REF!</f>
        <v>#REF!</v>
      </c>
      <c r="E5" s="71" t="e">
        <f>WBS!#REF!</f>
        <v>#REF!</v>
      </c>
      <c r="F5" s="71" t="e">
        <f t="shared" ref="F5:F6" si="0">E5-D5</f>
        <v>#REF!</v>
      </c>
      <c r="G5" s="71" t="e">
        <f>E5/D5</f>
        <v>#REF!</v>
      </c>
      <c r="H5" s="67" t="s">
        <v>47</v>
      </c>
    </row>
    <row r="6" spans="2:8" ht="60" customHeight="1">
      <c r="B6" s="253" t="s">
        <v>572</v>
      </c>
      <c r="C6" s="272" t="s">
        <v>486</v>
      </c>
      <c r="D6" s="71" t="e">
        <f>WBS!O4</f>
        <v>#REF!</v>
      </c>
      <c r="E6" s="71" t="e">
        <f>WBS!S4</f>
        <v>#REF!</v>
      </c>
      <c r="F6" s="71" t="e">
        <f t="shared" si="0"/>
        <v>#REF!</v>
      </c>
      <c r="G6" s="71" t="e">
        <f t="shared" ref="G6" si="1">E6/D6</f>
        <v>#REF!</v>
      </c>
      <c r="H6" s="67" t="s">
        <v>47</v>
      </c>
    </row>
    <row r="7" spans="2:8" ht="60" customHeight="1">
      <c r="B7" s="253" t="s">
        <v>574</v>
      </c>
      <c r="C7" s="272" t="s">
        <v>576</v>
      </c>
      <c r="D7" s="71" t="e">
        <f>WBS!#REF!</f>
        <v>#REF!</v>
      </c>
      <c r="E7" s="71" t="e">
        <f>WBS!#REF!</f>
        <v>#REF!</v>
      </c>
      <c r="F7" s="71" t="e">
        <f>E7-D7</f>
        <v>#REF!</v>
      </c>
      <c r="G7" s="71" t="e">
        <f>E7/D7</f>
        <v>#REF!</v>
      </c>
      <c r="H7" s="67" t="s">
        <v>47</v>
      </c>
    </row>
    <row r="8" spans="2:8" ht="51" customHeight="1">
      <c r="B8" s="254" t="s">
        <v>575</v>
      </c>
      <c r="C8" s="271">
        <f>C5+C6+C7</f>
        <v>1</v>
      </c>
      <c r="D8" s="72" t="e">
        <f>SUM(D5:D7)</f>
        <v>#REF!</v>
      </c>
      <c r="E8" s="73" t="e">
        <f>SUM(E5:E7)</f>
        <v>#REF!</v>
      </c>
      <c r="F8" s="73" t="e">
        <f>E8-D8</f>
        <v>#REF!</v>
      </c>
      <c r="G8" s="73" t="e">
        <f>E8/D8</f>
        <v>#REF!</v>
      </c>
      <c r="H8" s="68" t="s">
        <v>47</v>
      </c>
    </row>
    <row r="10" spans="2:8">
      <c r="H10" s="66" t="s">
        <v>483</v>
      </c>
    </row>
    <row r="12" spans="2:8">
      <c r="G12" s="70"/>
    </row>
    <row r="13" spans="2:8">
      <c r="G13" s="70"/>
    </row>
  </sheetData>
  <mergeCells count="1">
    <mergeCell ref="B2:H2"/>
  </mergeCells>
  <phoneticPr fontId="3" type="noConversion"/>
  <conditionalFormatting sqref="H10">
    <cfRule type="cellIs" dxfId="5" priority="1" operator="equal">
      <formula>"미흡"</formula>
    </cfRule>
  </conditionalFormatting>
  <pageMargins left="0.7" right="0.7" top="0.75" bottom="0.75" header="0.3" footer="0.3"/>
  <pageSetup paperSize="9" scale="79" fitToHeight="0" orientation="landscape" r:id="rId1"/>
  <ignoredErrors>
    <ignoredError sqref="C5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6"/>
  <sheetViews>
    <sheetView showGridLines="0" tabSelected="1" zoomScale="80" zoomScaleNormal="80" zoomScaleSheetLayoutView="90" workbookViewId="0">
      <selection activeCell="L18" sqref="L18"/>
    </sheetView>
  </sheetViews>
  <sheetFormatPr defaultColWidth="9" defaultRowHeight="16.5" customHeight="1"/>
  <cols>
    <col min="1" max="1" width="1.875" style="185" customWidth="1"/>
    <col min="2" max="2" width="4.375" style="186" customWidth="1"/>
    <col min="3" max="3" width="4.875" style="186" customWidth="1"/>
    <col min="4" max="4" width="6.375" style="186" customWidth="1"/>
    <col min="5" max="5" width="4.625" style="187" customWidth="1"/>
    <col min="6" max="6" width="36.5" style="187" customWidth="1"/>
    <col min="7" max="7" width="24.5" style="188" customWidth="1"/>
    <col min="8" max="8" width="11.5" style="189" customWidth="1"/>
    <col min="9" max="9" width="8" style="162" customWidth="1"/>
    <col min="10" max="10" width="6.375" style="190" customWidth="1"/>
    <col min="11" max="12" width="17.125" style="189" bestFit="1" customWidth="1"/>
    <col min="13" max="13" width="12.375" style="195" bestFit="1" customWidth="1"/>
    <col min="14" max="14" width="9.375" style="190" customWidth="1"/>
    <col min="15" max="15" width="16.5" style="195" customWidth="1"/>
    <col min="16" max="16" width="16.75" style="189" customWidth="1"/>
    <col min="17" max="17" width="15.5" style="189" customWidth="1"/>
    <col min="18" max="18" width="13" style="191" customWidth="1"/>
    <col min="19" max="19" width="16.5" style="195" customWidth="1"/>
    <col min="20" max="20" width="11.125" style="197" customWidth="1"/>
    <col min="21" max="21" width="10.125" style="197" customWidth="1"/>
    <col min="22" max="22" width="17.375" style="162" customWidth="1"/>
    <col min="23" max="16384" width="9" style="162"/>
  </cols>
  <sheetData>
    <row r="1" spans="1:21" s="75" customFormat="1" ht="16.5" customHeight="1">
      <c r="A1" s="74"/>
      <c r="B1" s="74"/>
      <c r="F1" s="77"/>
      <c r="G1" s="76"/>
      <c r="H1" s="75" t="s">
        <v>353</v>
      </c>
      <c r="I1" s="339">
        <v>44180</v>
      </c>
      <c r="J1" s="339"/>
      <c r="K1" s="78"/>
      <c r="L1" s="79"/>
      <c r="M1" s="80"/>
      <c r="N1" s="80"/>
      <c r="O1" s="80"/>
      <c r="P1" s="325"/>
      <c r="Q1" s="325"/>
      <c r="R1" s="81"/>
      <c r="S1" s="80"/>
      <c r="T1" s="82"/>
      <c r="U1" s="82"/>
    </row>
    <row r="2" spans="1:21" s="85" customFormat="1" ht="44.25" customHeight="1">
      <c r="A2" s="83"/>
      <c r="B2" s="256" t="s">
        <v>305</v>
      </c>
      <c r="C2" s="257" t="s">
        <v>1</v>
      </c>
      <c r="D2" s="258" t="s">
        <v>3</v>
      </c>
      <c r="E2" s="340" t="s">
        <v>2</v>
      </c>
      <c r="F2" s="341"/>
      <c r="G2" s="259" t="s">
        <v>597</v>
      </c>
      <c r="H2" s="260" t="s">
        <v>4</v>
      </c>
      <c r="I2" s="260"/>
      <c r="J2" s="260" t="s">
        <v>7</v>
      </c>
      <c r="K2" s="261" t="s">
        <v>5</v>
      </c>
      <c r="L2" s="277" t="s">
        <v>6</v>
      </c>
      <c r="M2" s="262" t="s">
        <v>356</v>
      </c>
      <c r="N2" s="263" t="s">
        <v>454</v>
      </c>
      <c r="O2" s="84" t="s">
        <v>469</v>
      </c>
      <c r="P2" s="277" t="s">
        <v>8</v>
      </c>
      <c r="Q2" s="277" t="s">
        <v>9</v>
      </c>
      <c r="R2" s="278" t="s">
        <v>447</v>
      </c>
      <c r="S2" s="84" t="s">
        <v>470</v>
      </c>
      <c r="T2" s="276" t="s">
        <v>432</v>
      </c>
    </row>
    <row r="3" spans="1:21" s="85" customFormat="1" ht="26.25" customHeight="1">
      <c r="A3" s="83"/>
      <c r="B3" s="326" t="s">
        <v>598</v>
      </c>
      <c r="C3" s="327"/>
      <c r="D3" s="327"/>
      <c r="E3" s="327"/>
      <c r="F3" s="328"/>
      <c r="G3" s="279"/>
      <c r="H3" s="280"/>
      <c r="I3" s="279"/>
      <c r="J3" s="287">
        <f t="shared" ref="J3" si="0">IF(OR(ISBLANK($K3), ISBLANK($L3)),"",NETWORKDAYS($K3,$L3,공휴일))</f>
        <v>405</v>
      </c>
      <c r="K3" s="288">
        <f>MIN(K4:K235)</f>
        <v>44017</v>
      </c>
      <c r="L3" s="288">
        <f>MAX(L4:L235)</f>
        <v>44589</v>
      </c>
      <c r="M3" s="286"/>
      <c r="N3" s="282"/>
      <c r="O3" s="283"/>
      <c r="P3" s="284"/>
      <c r="Q3" s="284"/>
      <c r="R3" s="281"/>
      <c r="S3" s="283"/>
      <c r="T3" s="285"/>
    </row>
    <row r="4" spans="1:21" s="94" customFormat="1" ht="24" customHeight="1">
      <c r="A4" s="86"/>
      <c r="B4" s="342" t="s">
        <v>608</v>
      </c>
      <c r="C4" s="343"/>
      <c r="D4" s="343"/>
      <c r="E4" s="343"/>
      <c r="F4" s="344"/>
      <c r="G4" s="114"/>
      <c r="H4" s="115"/>
      <c r="I4" s="115"/>
      <c r="J4" s="115"/>
      <c r="K4" s="116"/>
      <c r="L4" s="116"/>
      <c r="M4" s="117"/>
      <c r="N4" s="118">
        <f>가중치!$C$7</f>
        <v>0.5</v>
      </c>
      <c r="O4" s="119" t="e">
        <f>SUM(O5,O11,O69,O127,O155,O219)</f>
        <v>#REF!</v>
      </c>
      <c r="P4" s="116"/>
      <c r="Q4" s="116"/>
      <c r="R4" s="121"/>
      <c r="S4" s="233" t="e">
        <f>SUM(S5,S11,S69,S127,S155,S219)</f>
        <v>#REF!</v>
      </c>
      <c r="T4" s="119" t="e">
        <f>S4-O4</f>
        <v>#REF!</v>
      </c>
    </row>
    <row r="5" spans="1:21" s="94" customFormat="1" ht="16.5" customHeight="1">
      <c r="A5" s="86"/>
      <c r="B5" s="319"/>
      <c r="C5" s="122" t="s">
        <v>607</v>
      </c>
      <c r="D5" s="123"/>
      <c r="E5" s="124"/>
      <c r="F5" s="125"/>
      <c r="G5" s="126"/>
      <c r="H5" s="127"/>
      <c r="I5" s="127"/>
      <c r="J5" s="128">
        <f>IF(OR(ISBLANK($K5), ISBLANK($L5)),"",NETWORKDAYS($K5,$L5,공휴일))</f>
        <v>15</v>
      </c>
      <c r="K5" s="231">
        <f>MIN(K6:K10)</f>
        <v>44571</v>
      </c>
      <c r="L5" s="231">
        <f>MAX(L6:L10)</f>
        <v>44589</v>
      </c>
      <c r="M5" s="130" t="e">
        <f>AVERAGE(M6,#REF!,#REF!)</f>
        <v>#REF!</v>
      </c>
      <c r="N5" s="130">
        <f>$N$4*가중치!$C$15</f>
        <v>0.05</v>
      </c>
      <c r="O5" s="131" t="e">
        <f>M5*$N$5</f>
        <v>#REF!</v>
      </c>
      <c r="P5" s="223"/>
      <c r="Q5" s="223"/>
      <c r="R5" s="133" t="e">
        <f>AVERAGE(R6,#REF!,#REF!)</f>
        <v>#REF!</v>
      </c>
      <c r="S5" s="234" t="e">
        <f>$N$5*R5</f>
        <v>#REF!</v>
      </c>
      <c r="T5" s="228" t="e">
        <f>S5-O5</f>
        <v>#REF!</v>
      </c>
    </row>
    <row r="6" spans="1:21" s="94" customFormat="1" ht="16.5" customHeight="1">
      <c r="A6" s="86"/>
      <c r="B6" s="320"/>
      <c r="C6" s="305"/>
      <c r="D6" s="135" t="s">
        <v>546</v>
      </c>
      <c r="E6" s="135"/>
      <c r="F6" s="136"/>
      <c r="G6" s="148"/>
      <c r="H6" s="139" t="s">
        <v>613</v>
      </c>
      <c r="I6" s="139"/>
      <c r="J6" s="139">
        <f>IF(OR(ISBLANK($K6), ISBLANK($L6)),"",NETWORKDAYS($K6,$L6,공휴일))</f>
        <v>15</v>
      </c>
      <c r="K6" s="140">
        <f>MIN(K7:K10)</f>
        <v>44571</v>
      </c>
      <c r="L6" s="140">
        <f>MAX(L8:L10)</f>
        <v>44589</v>
      </c>
      <c r="M6" s="141">
        <f>AVERAGE(M8:M10)</f>
        <v>0</v>
      </c>
      <c r="N6" s="142"/>
      <c r="O6" s="141">
        <f>M6*$N$5</f>
        <v>0</v>
      </c>
      <c r="P6" s="140"/>
      <c r="Q6" s="140"/>
      <c r="R6" s="156">
        <f>AVERAGE(R8:R10)</f>
        <v>1</v>
      </c>
      <c r="S6" s="235">
        <f>$N$5*R6</f>
        <v>0.05</v>
      </c>
      <c r="T6" s="237">
        <f>S6-O6</f>
        <v>0.05</v>
      </c>
    </row>
    <row r="7" spans="1:21" s="94" customFormat="1" ht="16.5" customHeight="1">
      <c r="A7" s="86"/>
      <c r="B7" s="320"/>
      <c r="C7" s="305"/>
      <c r="D7" s="306"/>
      <c r="E7" s="110" t="s">
        <v>610</v>
      </c>
      <c r="F7" s="107"/>
      <c r="G7" s="144"/>
      <c r="H7" s="99"/>
      <c r="I7" s="99"/>
      <c r="J7" s="99"/>
      <c r="K7" s="100"/>
      <c r="L7" s="100"/>
      <c r="M7" s="101"/>
      <c r="N7" s="102"/>
      <c r="O7" s="101"/>
      <c r="P7" s="100"/>
      <c r="Q7" s="100"/>
      <c r="R7" s="104"/>
      <c r="S7" s="101"/>
      <c r="T7" s="105"/>
    </row>
    <row r="8" spans="1:21" s="94" customFormat="1" ht="16.5" customHeight="1">
      <c r="A8" s="86"/>
      <c r="B8" s="320"/>
      <c r="C8" s="305"/>
      <c r="D8" s="305"/>
      <c r="E8" s="306"/>
      <c r="F8" s="106" t="s">
        <v>609</v>
      </c>
      <c r="G8" s="144"/>
      <c r="H8" s="99" t="s">
        <v>613</v>
      </c>
      <c r="I8" s="145"/>
      <c r="J8" s="99">
        <f>IF(OR(ISBLANK($K8), ISBLANK($L8)),"",NETWORKDAYS($K8,$L8,공휴일))</f>
        <v>5</v>
      </c>
      <c r="K8" s="112">
        <v>44571</v>
      </c>
      <c r="L8" s="112">
        <v>44575</v>
      </c>
      <c r="M8" s="101">
        <f>IF(OR(ISBLANK($K8), ISBLANK($L8)), "", IF($I$1 &lt; $K8, 0, IF($I$1 &gt;= $L8, 1, NETWORKDAYS($K8,$I$1,공휴일)/$J8)))</f>
        <v>0</v>
      </c>
      <c r="N8" s="102"/>
      <c r="O8" s="101">
        <f t="shared" ref="O8:O10" si="1">M8*$N$5</f>
        <v>0</v>
      </c>
      <c r="P8" s="112">
        <v>44571</v>
      </c>
      <c r="Q8" s="112">
        <v>44575</v>
      </c>
      <c r="R8" s="104">
        <v>1</v>
      </c>
      <c r="S8" s="104">
        <f>R8*$N$5</f>
        <v>0.05</v>
      </c>
      <c r="T8" s="101">
        <f>S8-O8</f>
        <v>0.05</v>
      </c>
    </row>
    <row r="9" spans="1:21" s="94" customFormat="1" ht="16.5" customHeight="1">
      <c r="A9" s="86"/>
      <c r="B9" s="320"/>
      <c r="C9" s="305"/>
      <c r="D9" s="305"/>
      <c r="E9" s="305"/>
      <c r="F9" s="106" t="s">
        <v>611</v>
      </c>
      <c r="G9" s="144"/>
      <c r="H9" s="99" t="s">
        <v>613</v>
      </c>
      <c r="I9" s="145"/>
      <c r="J9" s="99">
        <f>IF(OR(ISBLANK($K9), ISBLANK($L9)),"",NETWORKDAYS($K9,$L9,공휴일))</f>
        <v>5</v>
      </c>
      <c r="K9" s="112">
        <v>44578</v>
      </c>
      <c r="L9" s="112">
        <v>44582</v>
      </c>
      <c r="M9" s="101">
        <f>IF(OR(ISBLANK($K9), ISBLANK($L9)), "", IF($I$1 &lt; $K9, 0, IF($I$1 &gt;= $L9, 1, NETWORKDAYS($K9,$I$1,공휴일)/$J9)))</f>
        <v>0</v>
      </c>
      <c r="N9" s="102"/>
      <c r="O9" s="101">
        <f>M9*$N$5</f>
        <v>0</v>
      </c>
      <c r="P9" s="112">
        <v>44578</v>
      </c>
      <c r="Q9" s="112">
        <v>44582</v>
      </c>
      <c r="R9" s="104">
        <v>1</v>
      </c>
      <c r="S9" s="104">
        <f t="shared" ref="S9:S10" si="2">R9*$N$5</f>
        <v>0.05</v>
      </c>
      <c r="T9" s="101">
        <f t="shared" ref="T9:T10" si="3">S9-O9</f>
        <v>0.05</v>
      </c>
    </row>
    <row r="10" spans="1:21" s="94" customFormat="1" ht="16.5" customHeight="1">
      <c r="A10" s="86"/>
      <c r="B10" s="320"/>
      <c r="C10" s="305"/>
      <c r="D10" s="305"/>
      <c r="E10" s="307"/>
      <c r="F10" s="106" t="s">
        <v>612</v>
      </c>
      <c r="G10" s="144"/>
      <c r="H10" s="99" t="s">
        <v>613</v>
      </c>
      <c r="I10" s="145"/>
      <c r="J10" s="99">
        <f>IF(OR(ISBLANK($K10), ISBLANK($L10)),"",NETWORKDAYS($K10,$L10,공휴일))</f>
        <v>5</v>
      </c>
      <c r="K10" s="112">
        <v>44585</v>
      </c>
      <c r="L10" s="112">
        <v>44589</v>
      </c>
      <c r="M10" s="101">
        <f>IF(OR(ISBLANK($K10), ISBLANK($L10)), "", IF($I$1 &lt; $K10, 0, IF($I$1 &gt;= $L10, 1, NETWORKDAYS($K10,$I$1,공휴일)/$J10)))</f>
        <v>0</v>
      </c>
      <c r="N10" s="102"/>
      <c r="O10" s="101">
        <f t="shared" si="1"/>
        <v>0</v>
      </c>
      <c r="P10" s="112">
        <v>44585</v>
      </c>
      <c r="Q10" s="112">
        <v>44589</v>
      </c>
      <c r="R10" s="104">
        <v>1</v>
      </c>
      <c r="S10" s="104">
        <f t="shared" si="2"/>
        <v>0.05</v>
      </c>
      <c r="T10" s="101">
        <f t="shared" si="3"/>
        <v>0.05</v>
      </c>
    </row>
    <row r="11" spans="1:21" s="94" customFormat="1" ht="16.5" customHeight="1">
      <c r="A11" s="86"/>
      <c r="B11" s="320"/>
      <c r="C11" s="149" t="s">
        <v>458</v>
      </c>
      <c r="D11" s="123"/>
      <c r="E11" s="124"/>
      <c r="F11" s="125"/>
      <c r="G11" s="126"/>
      <c r="H11" s="127"/>
      <c r="I11" s="127"/>
      <c r="J11" s="128">
        <f>IF(OR(ISBLANK($K11), ISBLANK($L11)),"",NETWORKDAYS($K11,$L11,공휴일))</f>
        <v>14</v>
      </c>
      <c r="K11" s="150">
        <f>MIN(K12:K68)</f>
        <v>44017</v>
      </c>
      <c r="L11" s="150">
        <f>MAX(L12:L68)</f>
        <v>44035</v>
      </c>
      <c r="M11" s="130">
        <f>AVERAGE(M12,M31,M50)</f>
        <v>1</v>
      </c>
      <c r="N11" s="130">
        <f>$N$4*가중치!$C$16</f>
        <v>7.4999999999999997E-2</v>
      </c>
      <c r="O11" s="130">
        <f>M11*$N$11</f>
        <v>7.4999999999999997E-2</v>
      </c>
      <c r="P11" s="223"/>
      <c r="Q11" s="223"/>
      <c r="R11" s="234">
        <f>AVERAGE(R12,R31,R50)</f>
        <v>1</v>
      </c>
      <c r="S11" s="234">
        <f>R11*$N$11</f>
        <v>7.4999999999999997E-2</v>
      </c>
      <c r="T11" s="234">
        <f>S11-O11</f>
        <v>0</v>
      </c>
    </row>
    <row r="12" spans="1:21" s="94" customFormat="1" ht="16.5" customHeight="1">
      <c r="A12" s="86"/>
      <c r="B12" s="320"/>
      <c r="C12" s="305"/>
      <c r="D12" s="135" t="s">
        <v>547</v>
      </c>
      <c r="E12" s="135"/>
      <c r="F12" s="136"/>
      <c r="G12" s="148"/>
      <c r="H12" s="139" t="s">
        <v>543</v>
      </c>
      <c r="I12" s="139"/>
      <c r="J12" s="139">
        <f>IF(OR(ISBLANK($K12), ISBLANK($L12)),"",NETWORKDAYS($K12,$L12,공휴일))</f>
        <v>14</v>
      </c>
      <c r="K12" s="140">
        <f>MIN(K13:K30)</f>
        <v>44017</v>
      </c>
      <c r="L12" s="140">
        <f>MAX(L22:L30)</f>
        <v>44035</v>
      </c>
      <c r="M12" s="141">
        <f>AVERAGE(M22:M30)</f>
        <v>1</v>
      </c>
      <c r="N12" s="142"/>
      <c r="O12" s="141">
        <f>M12*$N$11</f>
        <v>7.4999999999999997E-2</v>
      </c>
      <c r="P12" s="224"/>
      <c r="Q12" s="224"/>
      <c r="R12" s="146">
        <f>AVERAGE(R13:R30)</f>
        <v>1</v>
      </c>
      <c r="S12" s="236">
        <f>$N$11*R12</f>
        <v>7.4999999999999997E-2</v>
      </c>
      <c r="T12" s="147">
        <f>S12-O12</f>
        <v>0</v>
      </c>
    </row>
    <row r="13" spans="1:21" s="94" customFormat="1" ht="16.5" customHeight="1">
      <c r="A13" s="86"/>
      <c r="B13" s="320"/>
      <c r="C13" s="305"/>
      <c r="D13" s="306"/>
      <c r="E13" s="110" t="s">
        <v>376</v>
      </c>
      <c r="F13" s="107"/>
      <c r="G13" s="144"/>
      <c r="H13" s="99"/>
      <c r="I13" s="99"/>
      <c r="J13" s="99"/>
      <c r="K13" s="100"/>
      <c r="L13" s="100"/>
      <c r="M13" s="101"/>
      <c r="N13" s="102"/>
      <c r="O13" s="101"/>
      <c r="P13" s="100"/>
      <c r="Q13" s="100"/>
      <c r="R13" s="104"/>
      <c r="S13" s="101"/>
      <c r="T13" s="105"/>
    </row>
    <row r="14" spans="1:21" s="94" customFormat="1" ht="16.5" customHeight="1">
      <c r="A14" s="86"/>
      <c r="B14" s="320"/>
      <c r="C14" s="305"/>
      <c r="D14" s="305"/>
      <c r="E14" s="306"/>
      <c r="F14" s="110" t="s">
        <v>381</v>
      </c>
      <c r="G14" s="108" t="s">
        <v>388</v>
      </c>
      <c r="H14" s="99"/>
      <c r="I14" s="99"/>
      <c r="J14" s="99">
        <f t="shared" ref="J14:J21" si="4">IF(OR(ISBLANK($K14), ISBLANK($L14)),"",NETWORKDAYS($K14,$L14,공휴일))</f>
        <v>4</v>
      </c>
      <c r="K14" s="112">
        <v>44031</v>
      </c>
      <c r="L14" s="112">
        <v>44035</v>
      </c>
      <c r="M14" s="101">
        <f t="shared" ref="M14:M21" si="5">IF(OR(ISBLANK($K14), ISBLANK($L14)), "", IF($I$1 &lt; $K14, 0, IF($I$1 &gt;= $L14, 1, NETWORKDAYS($K14,$I$1,공휴일)/$J14)))</f>
        <v>1</v>
      </c>
      <c r="N14" s="102"/>
      <c r="O14" s="101">
        <f t="shared" ref="O14:O21" si="6">M14*$N$11</f>
        <v>7.4999999999999997E-2</v>
      </c>
      <c r="P14" s="100">
        <v>44035</v>
      </c>
      <c r="Q14" s="100">
        <v>44060</v>
      </c>
      <c r="R14" s="104">
        <v>1</v>
      </c>
      <c r="S14" s="269">
        <f t="shared" ref="S14:S21" si="7">$N$11*R14</f>
        <v>7.4999999999999997E-2</v>
      </c>
      <c r="T14" s="101">
        <f t="shared" ref="T14:T21" si="8">S14-O14</f>
        <v>0</v>
      </c>
    </row>
    <row r="15" spans="1:21" s="94" customFormat="1" ht="16.5" customHeight="1">
      <c r="A15" s="86"/>
      <c r="B15" s="320"/>
      <c r="C15" s="305"/>
      <c r="D15" s="305"/>
      <c r="E15" s="305"/>
      <c r="F15" s="110" t="s">
        <v>382</v>
      </c>
      <c r="G15" s="108" t="s">
        <v>389</v>
      </c>
      <c r="H15" s="99"/>
      <c r="I15" s="99"/>
      <c r="J15" s="99">
        <f t="shared" si="4"/>
        <v>7</v>
      </c>
      <c r="K15" s="112">
        <v>44017</v>
      </c>
      <c r="L15" s="112">
        <v>44026</v>
      </c>
      <c r="M15" s="101">
        <f t="shared" si="5"/>
        <v>1</v>
      </c>
      <c r="N15" s="102"/>
      <c r="O15" s="101">
        <f t="shared" si="6"/>
        <v>7.4999999999999997E-2</v>
      </c>
      <c r="P15" s="112">
        <v>44017</v>
      </c>
      <c r="Q15" s="112">
        <v>44035</v>
      </c>
      <c r="R15" s="104">
        <v>1</v>
      </c>
      <c r="S15" s="238">
        <f t="shared" si="7"/>
        <v>7.4999999999999997E-2</v>
      </c>
      <c r="T15" s="101">
        <f t="shared" si="8"/>
        <v>0</v>
      </c>
    </row>
    <row r="16" spans="1:21" s="94" customFormat="1" ht="16.5" customHeight="1">
      <c r="A16" s="86"/>
      <c r="B16" s="320"/>
      <c r="C16" s="305"/>
      <c r="D16" s="305"/>
      <c r="E16" s="305"/>
      <c r="F16" s="110" t="s">
        <v>384</v>
      </c>
      <c r="G16" s="108" t="s">
        <v>390</v>
      </c>
      <c r="H16" s="99"/>
      <c r="I16" s="99"/>
      <c r="J16" s="99">
        <f t="shared" si="4"/>
        <v>14</v>
      </c>
      <c r="K16" s="112">
        <v>44017</v>
      </c>
      <c r="L16" s="112">
        <v>44035</v>
      </c>
      <c r="M16" s="101">
        <f t="shared" si="5"/>
        <v>1</v>
      </c>
      <c r="N16" s="102"/>
      <c r="O16" s="101">
        <f t="shared" si="6"/>
        <v>7.4999999999999997E-2</v>
      </c>
      <c r="P16" s="112">
        <v>44017</v>
      </c>
      <c r="Q16" s="112">
        <v>44035</v>
      </c>
      <c r="R16" s="104">
        <v>1</v>
      </c>
      <c r="S16" s="238">
        <f t="shared" si="7"/>
        <v>7.4999999999999997E-2</v>
      </c>
      <c r="T16" s="101">
        <f t="shared" si="8"/>
        <v>0</v>
      </c>
    </row>
    <row r="17" spans="1:20" s="94" customFormat="1" ht="16.5" customHeight="1">
      <c r="A17" s="86"/>
      <c r="B17" s="320"/>
      <c r="C17" s="305"/>
      <c r="D17" s="305"/>
      <c r="E17" s="305"/>
      <c r="F17" s="110" t="s">
        <v>385</v>
      </c>
      <c r="G17" s="108" t="s">
        <v>391</v>
      </c>
      <c r="H17" s="99"/>
      <c r="I17" s="99"/>
      <c r="J17" s="99">
        <f t="shared" si="4"/>
        <v>7</v>
      </c>
      <c r="K17" s="112">
        <v>44017</v>
      </c>
      <c r="L17" s="112">
        <v>44026</v>
      </c>
      <c r="M17" s="101">
        <f t="shared" si="5"/>
        <v>1</v>
      </c>
      <c r="N17" s="102"/>
      <c r="O17" s="101">
        <f t="shared" si="6"/>
        <v>7.4999999999999997E-2</v>
      </c>
      <c r="P17" s="112">
        <v>44017</v>
      </c>
      <c r="Q17" s="112">
        <v>44035</v>
      </c>
      <c r="R17" s="104">
        <v>1</v>
      </c>
      <c r="S17" s="238">
        <f t="shared" si="7"/>
        <v>7.4999999999999997E-2</v>
      </c>
      <c r="T17" s="101">
        <f t="shared" si="8"/>
        <v>0</v>
      </c>
    </row>
    <row r="18" spans="1:20" s="94" customFormat="1" ht="16.5" customHeight="1">
      <c r="A18" s="86"/>
      <c r="B18" s="320"/>
      <c r="C18" s="305"/>
      <c r="D18" s="305"/>
      <c r="E18" s="305"/>
      <c r="F18" s="110" t="s">
        <v>383</v>
      </c>
      <c r="G18" s="108" t="s">
        <v>392</v>
      </c>
      <c r="H18" s="99"/>
      <c r="I18" s="99"/>
      <c r="J18" s="99">
        <f t="shared" si="4"/>
        <v>7</v>
      </c>
      <c r="K18" s="112">
        <v>44027</v>
      </c>
      <c r="L18" s="112">
        <v>44035</v>
      </c>
      <c r="M18" s="101">
        <f t="shared" si="5"/>
        <v>1</v>
      </c>
      <c r="N18" s="102"/>
      <c r="O18" s="101">
        <f t="shared" si="6"/>
        <v>7.4999999999999997E-2</v>
      </c>
      <c r="P18" s="112">
        <v>44027</v>
      </c>
      <c r="Q18" s="112">
        <v>44035</v>
      </c>
      <c r="R18" s="104">
        <v>1</v>
      </c>
      <c r="S18" s="238">
        <f t="shared" si="7"/>
        <v>7.4999999999999997E-2</v>
      </c>
      <c r="T18" s="101">
        <f t="shared" si="8"/>
        <v>0</v>
      </c>
    </row>
    <row r="19" spans="1:20" s="94" customFormat="1" ht="16.5" customHeight="1">
      <c r="A19" s="86"/>
      <c r="B19" s="320"/>
      <c r="C19" s="305"/>
      <c r="D19" s="305"/>
      <c r="E19" s="305"/>
      <c r="F19" s="110" t="s">
        <v>387</v>
      </c>
      <c r="G19" s="108" t="s">
        <v>394</v>
      </c>
      <c r="H19" s="99"/>
      <c r="I19" s="99"/>
      <c r="J19" s="99">
        <f t="shared" si="4"/>
        <v>14</v>
      </c>
      <c r="K19" s="112">
        <v>44017</v>
      </c>
      <c r="L19" s="112">
        <v>44035</v>
      </c>
      <c r="M19" s="101">
        <f t="shared" si="5"/>
        <v>1</v>
      </c>
      <c r="N19" s="102"/>
      <c r="O19" s="101">
        <f t="shared" si="6"/>
        <v>7.4999999999999997E-2</v>
      </c>
      <c r="P19" s="112">
        <v>44017</v>
      </c>
      <c r="Q19" s="112">
        <v>44035</v>
      </c>
      <c r="R19" s="104">
        <v>1</v>
      </c>
      <c r="S19" s="238">
        <f t="shared" si="7"/>
        <v>7.4999999999999997E-2</v>
      </c>
      <c r="T19" s="101">
        <f t="shared" si="8"/>
        <v>0</v>
      </c>
    </row>
    <row r="20" spans="1:20" s="94" customFormat="1" ht="16.5" customHeight="1">
      <c r="A20" s="86"/>
      <c r="B20" s="320"/>
      <c r="C20" s="305"/>
      <c r="D20" s="305"/>
      <c r="E20" s="305"/>
      <c r="F20" s="110" t="s">
        <v>386</v>
      </c>
      <c r="G20" s="108" t="s">
        <v>393</v>
      </c>
      <c r="H20" s="99"/>
      <c r="I20" s="145"/>
      <c r="J20" s="99">
        <f t="shared" si="4"/>
        <v>14</v>
      </c>
      <c r="K20" s="112">
        <v>44017</v>
      </c>
      <c r="L20" s="112">
        <v>44035</v>
      </c>
      <c r="M20" s="101">
        <f t="shared" si="5"/>
        <v>1</v>
      </c>
      <c r="N20" s="102"/>
      <c r="O20" s="101">
        <f t="shared" si="6"/>
        <v>7.4999999999999997E-2</v>
      </c>
      <c r="P20" s="112">
        <v>44017</v>
      </c>
      <c r="Q20" s="112">
        <v>44056</v>
      </c>
      <c r="R20" s="104">
        <v>1</v>
      </c>
      <c r="S20" s="238">
        <f t="shared" si="7"/>
        <v>7.4999999999999997E-2</v>
      </c>
      <c r="T20" s="101">
        <f t="shared" si="8"/>
        <v>0</v>
      </c>
    </row>
    <row r="21" spans="1:20" s="94" customFormat="1" ht="16.5" customHeight="1">
      <c r="A21" s="86"/>
      <c r="B21" s="320"/>
      <c r="C21" s="305"/>
      <c r="D21" s="305"/>
      <c r="E21" s="305"/>
      <c r="F21" s="110" t="s">
        <v>473</v>
      </c>
      <c r="G21" s="144" t="s">
        <v>474</v>
      </c>
      <c r="H21" s="99"/>
      <c r="I21" s="145"/>
      <c r="J21" s="99">
        <f t="shared" si="4"/>
        <v>14</v>
      </c>
      <c r="K21" s="112">
        <v>44017</v>
      </c>
      <c r="L21" s="112">
        <v>44035</v>
      </c>
      <c r="M21" s="101">
        <f t="shared" si="5"/>
        <v>1</v>
      </c>
      <c r="N21" s="102"/>
      <c r="O21" s="101">
        <f t="shared" si="6"/>
        <v>7.4999999999999997E-2</v>
      </c>
      <c r="P21" s="112">
        <v>44017</v>
      </c>
      <c r="Q21" s="112">
        <v>44035</v>
      </c>
      <c r="R21" s="104">
        <v>1</v>
      </c>
      <c r="S21" s="238">
        <f t="shared" si="7"/>
        <v>7.4999999999999997E-2</v>
      </c>
      <c r="T21" s="101">
        <f t="shared" si="8"/>
        <v>0</v>
      </c>
    </row>
    <row r="22" spans="1:20" s="94" customFormat="1" ht="16.5" customHeight="1">
      <c r="A22" s="86"/>
      <c r="B22" s="320"/>
      <c r="C22" s="305"/>
      <c r="D22" s="305"/>
      <c r="E22" s="110" t="s">
        <v>377</v>
      </c>
      <c r="F22" s="106"/>
      <c r="G22" s="144"/>
      <c r="H22" s="99"/>
      <c r="I22" s="99"/>
      <c r="J22" s="99"/>
      <c r="K22" s="100"/>
      <c r="L22" s="100"/>
      <c r="M22" s="101"/>
      <c r="N22" s="102"/>
      <c r="O22" s="101"/>
      <c r="P22" s="100"/>
      <c r="Q22" s="100"/>
      <c r="R22" s="104"/>
      <c r="S22" s="101"/>
      <c r="T22" s="105"/>
    </row>
    <row r="23" spans="1:20" s="94" customFormat="1" ht="16.5" customHeight="1">
      <c r="A23" s="86"/>
      <c r="B23" s="320"/>
      <c r="C23" s="305"/>
      <c r="D23" s="305"/>
      <c r="E23" s="306"/>
      <c r="F23" s="110" t="s">
        <v>381</v>
      </c>
      <c r="G23" s="108" t="s">
        <v>388</v>
      </c>
      <c r="H23" s="99"/>
      <c r="I23" s="99"/>
      <c r="J23" s="99">
        <f t="shared" ref="J23:J30" si="9">IF(OR(ISBLANK($K23), ISBLANK($L23)),"",NETWORKDAYS($K23,$L23,공휴일))</f>
        <v>4</v>
      </c>
      <c r="K23" s="112">
        <v>44031</v>
      </c>
      <c r="L23" s="112">
        <v>44035</v>
      </c>
      <c r="M23" s="101">
        <f t="shared" ref="M23:M30" si="10">IF(OR(ISBLANK($K23), ISBLANK($L23)), "", IF($I$1 &lt; $K23, 0, IF($I$1 &gt;= $L23, 1, NETWORKDAYS($K23,$I$1,공휴일)/$J23)))</f>
        <v>1</v>
      </c>
      <c r="N23" s="102"/>
      <c r="O23" s="101">
        <f t="shared" ref="O23:O30" si="11">M23*$N$11</f>
        <v>7.4999999999999997E-2</v>
      </c>
      <c r="P23" s="100">
        <v>44035</v>
      </c>
      <c r="Q23" s="100">
        <v>44060</v>
      </c>
      <c r="R23" s="104">
        <v>1</v>
      </c>
      <c r="S23" s="238">
        <f t="shared" ref="S23:S30" si="12">$N$11*R23</f>
        <v>7.4999999999999997E-2</v>
      </c>
      <c r="T23" s="101">
        <f t="shared" ref="T23:T30" si="13">S23-O23</f>
        <v>0</v>
      </c>
    </row>
    <row r="24" spans="1:20" s="94" customFormat="1" ht="16.5" customHeight="1">
      <c r="A24" s="86"/>
      <c r="B24" s="320"/>
      <c r="C24" s="305"/>
      <c r="D24" s="305"/>
      <c r="E24" s="305"/>
      <c r="F24" s="110" t="s">
        <v>382</v>
      </c>
      <c r="G24" s="108" t="s">
        <v>389</v>
      </c>
      <c r="H24" s="99"/>
      <c r="I24" s="99"/>
      <c r="J24" s="99">
        <f t="shared" si="9"/>
        <v>7</v>
      </c>
      <c r="K24" s="112">
        <v>44017</v>
      </c>
      <c r="L24" s="112">
        <v>44026</v>
      </c>
      <c r="M24" s="101">
        <f t="shared" si="10"/>
        <v>1</v>
      </c>
      <c r="N24" s="102"/>
      <c r="O24" s="101">
        <f t="shared" si="11"/>
        <v>7.4999999999999997E-2</v>
      </c>
      <c r="P24" s="112">
        <v>44017</v>
      </c>
      <c r="Q24" s="112">
        <v>44035</v>
      </c>
      <c r="R24" s="104">
        <v>1</v>
      </c>
      <c r="S24" s="238">
        <f t="shared" si="12"/>
        <v>7.4999999999999997E-2</v>
      </c>
      <c r="T24" s="101">
        <f t="shared" si="13"/>
        <v>0</v>
      </c>
    </row>
    <row r="25" spans="1:20" s="94" customFormat="1" ht="16.5" customHeight="1">
      <c r="A25" s="86"/>
      <c r="B25" s="320"/>
      <c r="C25" s="305"/>
      <c r="D25" s="305"/>
      <c r="E25" s="305"/>
      <c r="F25" s="110" t="s">
        <v>384</v>
      </c>
      <c r="G25" s="108" t="s">
        <v>390</v>
      </c>
      <c r="H25" s="99"/>
      <c r="I25" s="99"/>
      <c r="J25" s="99">
        <f t="shared" si="9"/>
        <v>14</v>
      </c>
      <c r="K25" s="112">
        <v>44017</v>
      </c>
      <c r="L25" s="112">
        <v>44035</v>
      </c>
      <c r="M25" s="101">
        <f t="shared" si="10"/>
        <v>1</v>
      </c>
      <c r="N25" s="102"/>
      <c r="O25" s="101">
        <f t="shared" si="11"/>
        <v>7.4999999999999997E-2</v>
      </c>
      <c r="P25" s="112">
        <v>44017</v>
      </c>
      <c r="Q25" s="112">
        <v>44035</v>
      </c>
      <c r="R25" s="104">
        <v>1</v>
      </c>
      <c r="S25" s="238">
        <f t="shared" si="12"/>
        <v>7.4999999999999997E-2</v>
      </c>
      <c r="T25" s="101">
        <f t="shared" si="13"/>
        <v>0</v>
      </c>
    </row>
    <row r="26" spans="1:20" s="94" customFormat="1" ht="16.5" customHeight="1">
      <c r="A26" s="86"/>
      <c r="B26" s="320"/>
      <c r="C26" s="305"/>
      <c r="D26" s="305"/>
      <c r="E26" s="305"/>
      <c r="F26" s="110" t="s">
        <v>385</v>
      </c>
      <c r="G26" s="108" t="s">
        <v>391</v>
      </c>
      <c r="H26" s="99"/>
      <c r="I26" s="99"/>
      <c r="J26" s="99">
        <f t="shared" si="9"/>
        <v>7</v>
      </c>
      <c r="K26" s="112">
        <v>44017</v>
      </c>
      <c r="L26" s="112">
        <v>44026</v>
      </c>
      <c r="M26" s="101">
        <f t="shared" si="10"/>
        <v>1</v>
      </c>
      <c r="N26" s="102"/>
      <c r="O26" s="101">
        <f t="shared" si="11"/>
        <v>7.4999999999999997E-2</v>
      </c>
      <c r="P26" s="112">
        <v>44017</v>
      </c>
      <c r="Q26" s="112">
        <v>44035</v>
      </c>
      <c r="R26" s="104">
        <v>1</v>
      </c>
      <c r="S26" s="238">
        <f t="shared" si="12"/>
        <v>7.4999999999999997E-2</v>
      </c>
      <c r="T26" s="101">
        <f t="shared" si="13"/>
        <v>0</v>
      </c>
    </row>
    <row r="27" spans="1:20" s="94" customFormat="1" ht="16.5" customHeight="1">
      <c r="A27" s="86"/>
      <c r="B27" s="320"/>
      <c r="C27" s="305"/>
      <c r="D27" s="305"/>
      <c r="E27" s="305"/>
      <c r="F27" s="110" t="s">
        <v>383</v>
      </c>
      <c r="G27" s="108" t="s">
        <v>392</v>
      </c>
      <c r="H27" s="99"/>
      <c r="I27" s="99"/>
      <c r="J27" s="99">
        <f t="shared" si="9"/>
        <v>7</v>
      </c>
      <c r="K27" s="112">
        <v>44027</v>
      </c>
      <c r="L27" s="112">
        <v>44035</v>
      </c>
      <c r="M27" s="101">
        <f t="shared" si="10"/>
        <v>1</v>
      </c>
      <c r="N27" s="102"/>
      <c r="O27" s="101">
        <f t="shared" si="11"/>
        <v>7.4999999999999997E-2</v>
      </c>
      <c r="P27" s="112">
        <v>44027</v>
      </c>
      <c r="Q27" s="112">
        <v>44035</v>
      </c>
      <c r="R27" s="104">
        <v>1</v>
      </c>
      <c r="S27" s="238">
        <f t="shared" si="12"/>
        <v>7.4999999999999997E-2</v>
      </c>
      <c r="T27" s="101">
        <f t="shared" si="13"/>
        <v>0</v>
      </c>
    </row>
    <row r="28" spans="1:20" s="94" customFormat="1" ht="16.5" customHeight="1">
      <c r="A28" s="86"/>
      <c r="B28" s="320"/>
      <c r="C28" s="305"/>
      <c r="D28" s="305"/>
      <c r="E28" s="305"/>
      <c r="F28" s="110" t="s">
        <v>387</v>
      </c>
      <c r="G28" s="108" t="s">
        <v>394</v>
      </c>
      <c r="H28" s="99"/>
      <c r="I28" s="99"/>
      <c r="J28" s="99">
        <f t="shared" si="9"/>
        <v>14</v>
      </c>
      <c r="K28" s="112">
        <v>44017</v>
      </c>
      <c r="L28" s="112">
        <v>44035</v>
      </c>
      <c r="M28" s="101">
        <f t="shared" si="10"/>
        <v>1</v>
      </c>
      <c r="N28" s="102"/>
      <c r="O28" s="101">
        <f t="shared" si="11"/>
        <v>7.4999999999999997E-2</v>
      </c>
      <c r="P28" s="112">
        <v>44017</v>
      </c>
      <c r="Q28" s="112">
        <v>44035</v>
      </c>
      <c r="R28" s="104">
        <v>1</v>
      </c>
      <c r="S28" s="238">
        <f t="shared" si="12"/>
        <v>7.4999999999999997E-2</v>
      </c>
      <c r="T28" s="101">
        <f t="shared" si="13"/>
        <v>0</v>
      </c>
    </row>
    <row r="29" spans="1:20" s="94" customFormat="1" ht="16.5" customHeight="1">
      <c r="A29" s="86"/>
      <c r="B29" s="320"/>
      <c r="C29" s="305"/>
      <c r="D29" s="305"/>
      <c r="E29" s="305"/>
      <c r="F29" s="110" t="s">
        <v>386</v>
      </c>
      <c r="G29" s="108" t="s">
        <v>393</v>
      </c>
      <c r="H29" s="99"/>
      <c r="I29" s="145"/>
      <c r="J29" s="99">
        <f t="shared" si="9"/>
        <v>14</v>
      </c>
      <c r="K29" s="112">
        <v>44017</v>
      </c>
      <c r="L29" s="112">
        <v>44035</v>
      </c>
      <c r="M29" s="101">
        <f t="shared" si="10"/>
        <v>1</v>
      </c>
      <c r="N29" s="102"/>
      <c r="O29" s="101">
        <f t="shared" si="11"/>
        <v>7.4999999999999997E-2</v>
      </c>
      <c r="P29" s="112">
        <v>44017</v>
      </c>
      <c r="Q29" s="112">
        <v>44056</v>
      </c>
      <c r="R29" s="104">
        <v>1</v>
      </c>
      <c r="S29" s="238">
        <f t="shared" si="12"/>
        <v>7.4999999999999997E-2</v>
      </c>
      <c r="T29" s="101">
        <f t="shared" si="13"/>
        <v>0</v>
      </c>
    </row>
    <row r="30" spans="1:20" s="94" customFormat="1" ht="16.5" customHeight="1">
      <c r="A30" s="86"/>
      <c r="B30" s="320"/>
      <c r="C30" s="305"/>
      <c r="D30" s="305"/>
      <c r="E30" s="305"/>
      <c r="F30" s="110" t="s">
        <v>473</v>
      </c>
      <c r="G30" s="144" t="s">
        <v>474</v>
      </c>
      <c r="H30" s="99"/>
      <c r="I30" s="145"/>
      <c r="J30" s="99">
        <f t="shared" si="9"/>
        <v>14</v>
      </c>
      <c r="K30" s="112">
        <v>44017</v>
      </c>
      <c r="L30" s="112">
        <v>44035</v>
      </c>
      <c r="M30" s="101">
        <f t="shared" si="10"/>
        <v>1</v>
      </c>
      <c r="N30" s="102"/>
      <c r="O30" s="101">
        <f t="shared" si="11"/>
        <v>7.4999999999999997E-2</v>
      </c>
      <c r="P30" s="112">
        <v>44017</v>
      </c>
      <c r="Q30" s="112">
        <v>44035</v>
      </c>
      <c r="R30" s="104">
        <v>1</v>
      </c>
      <c r="S30" s="238">
        <f t="shared" si="12"/>
        <v>7.4999999999999997E-2</v>
      </c>
      <c r="T30" s="101">
        <f t="shared" si="13"/>
        <v>0</v>
      </c>
    </row>
    <row r="31" spans="1:20" s="94" customFormat="1" ht="16.5" customHeight="1">
      <c r="A31" s="86"/>
      <c r="B31" s="320"/>
      <c r="C31" s="305"/>
      <c r="D31" s="135" t="s">
        <v>549</v>
      </c>
      <c r="E31" s="135"/>
      <c r="F31" s="136"/>
      <c r="G31" s="148"/>
      <c r="H31" s="139" t="s">
        <v>545</v>
      </c>
      <c r="I31" s="139"/>
      <c r="J31" s="139">
        <f>IF(OR(ISBLANK($K31), ISBLANK($L31)),"",NETWORKDAYS($K31,$L31,공휴일))</f>
        <v>14</v>
      </c>
      <c r="K31" s="140">
        <f>MIN(K32:K49)</f>
        <v>44017</v>
      </c>
      <c r="L31" s="140">
        <f>MAX(L32:L49)</f>
        <v>44035</v>
      </c>
      <c r="M31" s="141">
        <f>AVERAGE(M32:M49)</f>
        <v>1</v>
      </c>
      <c r="N31" s="142"/>
      <c r="O31" s="141">
        <f>M31*$N$11</f>
        <v>7.4999999999999997E-2</v>
      </c>
      <c r="P31" s="224"/>
      <c r="Q31" s="224"/>
      <c r="R31" s="146">
        <f>AVERAGE(R32:R49)</f>
        <v>1</v>
      </c>
      <c r="S31" s="236">
        <f>$N$11*R31</f>
        <v>7.4999999999999997E-2</v>
      </c>
      <c r="T31" s="147">
        <f>S31-O31</f>
        <v>0</v>
      </c>
    </row>
    <row r="32" spans="1:20" s="94" customFormat="1" ht="16.5" customHeight="1">
      <c r="A32" s="86"/>
      <c r="B32" s="320"/>
      <c r="C32" s="305"/>
      <c r="D32" s="305"/>
      <c r="E32" s="110" t="s">
        <v>551</v>
      </c>
      <c r="F32" s="106"/>
      <c r="G32" s="144"/>
      <c r="H32" s="99"/>
      <c r="I32" s="99"/>
      <c r="J32" s="99"/>
      <c r="K32" s="100"/>
      <c r="L32" s="100"/>
      <c r="M32" s="101"/>
      <c r="N32" s="102"/>
      <c r="O32" s="101"/>
      <c r="P32" s="100"/>
      <c r="Q32" s="100"/>
      <c r="R32" s="104"/>
      <c r="S32" s="101"/>
      <c r="T32" s="105"/>
    </row>
    <row r="33" spans="1:20" s="94" customFormat="1" ht="16.5" customHeight="1">
      <c r="A33" s="86"/>
      <c r="B33" s="320"/>
      <c r="C33" s="305"/>
      <c r="D33" s="305"/>
      <c r="E33" s="306"/>
      <c r="F33" s="110" t="s">
        <v>381</v>
      </c>
      <c r="G33" s="108" t="s">
        <v>388</v>
      </c>
      <c r="H33" s="99"/>
      <c r="I33" s="99"/>
      <c r="J33" s="99">
        <f t="shared" ref="J33:J40" si="14">IF(OR(ISBLANK($K33), ISBLANK($L33)),"",NETWORKDAYS($K33,$L33,공휴일))</f>
        <v>4</v>
      </c>
      <c r="K33" s="112">
        <v>44031</v>
      </c>
      <c r="L33" s="112">
        <v>44035</v>
      </c>
      <c r="M33" s="101">
        <f t="shared" ref="M33:M40" si="15">IF(OR(ISBLANK($K33), ISBLANK($L33)), "", IF($I$1 &lt; $K33, 0, IF($I$1 &gt;= $L33, 1, NETWORKDAYS($K33,$I$1,공휴일)/$J33)))</f>
        <v>1</v>
      </c>
      <c r="N33" s="102"/>
      <c r="O33" s="101">
        <f t="shared" ref="O33:O40" si="16">M33*$N$11</f>
        <v>7.4999999999999997E-2</v>
      </c>
      <c r="P33" s="100">
        <v>44035</v>
      </c>
      <c r="Q33" s="100">
        <v>44060</v>
      </c>
      <c r="R33" s="104">
        <v>1</v>
      </c>
      <c r="S33" s="238">
        <f t="shared" ref="S33:S40" si="17">$N$11*R33</f>
        <v>7.4999999999999997E-2</v>
      </c>
      <c r="T33" s="101">
        <f t="shared" ref="T33:T40" si="18">S33-O33</f>
        <v>0</v>
      </c>
    </row>
    <row r="34" spans="1:20" s="94" customFormat="1" ht="16.5" customHeight="1">
      <c r="A34" s="86"/>
      <c r="B34" s="320"/>
      <c r="C34" s="305"/>
      <c r="D34" s="305"/>
      <c r="E34" s="305"/>
      <c r="F34" s="110" t="s">
        <v>382</v>
      </c>
      <c r="G34" s="108" t="s">
        <v>389</v>
      </c>
      <c r="H34" s="99"/>
      <c r="I34" s="99"/>
      <c r="J34" s="99">
        <f t="shared" si="14"/>
        <v>7</v>
      </c>
      <c r="K34" s="112">
        <v>44017</v>
      </c>
      <c r="L34" s="112">
        <v>44026</v>
      </c>
      <c r="M34" s="101">
        <f t="shared" si="15"/>
        <v>1</v>
      </c>
      <c r="N34" s="102"/>
      <c r="O34" s="101">
        <f t="shared" si="16"/>
        <v>7.4999999999999997E-2</v>
      </c>
      <c r="P34" s="112">
        <v>44017</v>
      </c>
      <c r="Q34" s="112">
        <v>44035</v>
      </c>
      <c r="R34" s="104">
        <v>1</v>
      </c>
      <c r="S34" s="238">
        <f t="shared" si="17"/>
        <v>7.4999999999999997E-2</v>
      </c>
      <c r="T34" s="101">
        <f t="shared" si="18"/>
        <v>0</v>
      </c>
    </row>
    <row r="35" spans="1:20" s="94" customFormat="1" ht="16.5" customHeight="1">
      <c r="A35" s="86"/>
      <c r="B35" s="320"/>
      <c r="C35" s="305"/>
      <c r="D35" s="305"/>
      <c r="E35" s="305"/>
      <c r="F35" s="110" t="s">
        <v>384</v>
      </c>
      <c r="G35" s="108" t="s">
        <v>390</v>
      </c>
      <c r="H35" s="99"/>
      <c r="I35" s="99"/>
      <c r="J35" s="99">
        <f t="shared" si="14"/>
        <v>14</v>
      </c>
      <c r="K35" s="112">
        <v>44017</v>
      </c>
      <c r="L35" s="112">
        <v>44035</v>
      </c>
      <c r="M35" s="101">
        <f t="shared" si="15"/>
        <v>1</v>
      </c>
      <c r="N35" s="102"/>
      <c r="O35" s="101">
        <f t="shared" si="16"/>
        <v>7.4999999999999997E-2</v>
      </c>
      <c r="P35" s="112">
        <v>44017</v>
      </c>
      <c r="Q35" s="112">
        <v>44035</v>
      </c>
      <c r="R35" s="104">
        <v>1</v>
      </c>
      <c r="S35" s="238">
        <f t="shared" si="17"/>
        <v>7.4999999999999997E-2</v>
      </c>
      <c r="T35" s="101">
        <f t="shared" si="18"/>
        <v>0</v>
      </c>
    </row>
    <row r="36" spans="1:20" s="94" customFormat="1" ht="16.5" customHeight="1">
      <c r="A36" s="86"/>
      <c r="B36" s="320"/>
      <c r="C36" s="305"/>
      <c r="D36" s="305"/>
      <c r="E36" s="305"/>
      <c r="F36" s="110" t="s">
        <v>385</v>
      </c>
      <c r="G36" s="108" t="s">
        <v>391</v>
      </c>
      <c r="H36" s="99"/>
      <c r="I36" s="99"/>
      <c r="J36" s="99">
        <f t="shared" si="14"/>
        <v>7</v>
      </c>
      <c r="K36" s="112">
        <v>44017</v>
      </c>
      <c r="L36" s="112">
        <v>44026</v>
      </c>
      <c r="M36" s="101">
        <f t="shared" si="15"/>
        <v>1</v>
      </c>
      <c r="N36" s="102"/>
      <c r="O36" s="101">
        <f t="shared" si="16"/>
        <v>7.4999999999999997E-2</v>
      </c>
      <c r="P36" s="112">
        <v>44017</v>
      </c>
      <c r="Q36" s="112">
        <v>44035</v>
      </c>
      <c r="R36" s="104">
        <v>1</v>
      </c>
      <c r="S36" s="238">
        <f t="shared" si="17"/>
        <v>7.4999999999999997E-2</v>
      </c>
      <c r="T36" s="101">
        <f t="shared" si="18"/>
        <v>0</v>
      </c>
    </row>
    <row r="37" spans="1:20" s="94" customFormat="1" ht="16.5" customHeight="1">
      <c r="A37" s="86"/>
      <c r="B37" s="320"/>
      <c r="C37" s="305"/>
      <c r="D37" s="305"/>
      <c r="E37" s="305"/>
      <c r="F37" s="110" t="s">
        <v>383</v>
      </c>
      <c r="G37" s="108" t="s">
        <v>392</v>
      </c>
      <c r="H37" s="99"/>
      <c r="I37" s="99"/>
      <c r="J37" s="99">
        <f t="shared" si="14"/>
        <v>7</v>
      </c>
      <c r="K37" s="112">
        <v>44027</v>
      </c>
      <c r="L37" s="112">
        <v>44035</v>
      </c>
      <c r="M37" s="101">
        <f t="shared" si="15"/>
        <v>1</v>
      </c>
      <c r="N37" s="102"/>
      <c r="O37" s="101">
        <f t="shared" si="16"/>
        <v>7.4999999999999997E-2</v>
      </c>
      <c r="P37" s="112">
        <v>44027</v>
      </c>
      <c r="Q37" s="112">
        <v>44035</v>
      </c>
      <c r="R37" s="104">
        <v>1</v>
      </c>
      <c r="S37" s="238">
        <f t="shared" si="17"/>
        <v>7.4999999999999997E-2</v>
      </c>
      <c r="T37" s="101">
        <f t="shared" si="18"/>
        <v>0</v>
      </c>
    </row>
    <row r="38" spans="1:20" s="94" customFormat="1" ht="16.5" customHeight="1">
      <c r="A38" s="86"/>
      <c r="B38" s="320"/>
      <c r="C38" s="305"/>
      <c r="D38" s="305"/>
      <c r="E38" s="305"/>
      <c r="F38" s="110" t="s">
        <v>387</v>
      </c>
      <c r="G38" s="108" t="s">
        <v>394</v>
      </c>
      <c r="H38" s="99"/>
      <c r="I38" s="99"/>
      <c r="J38" s="99">
        <f t="shared" si="14"/>
        <v>14</v>
      </c>
      <c r="K38" s="112">
        <v>44017</v>
      </c>
      <c r="L38" s="112">
        <v>44035</v>
      </c>
      <c r="M38" s="101">
        <f t="shared" si="15"/>
        <v>1</v>
      </c>
      <c r="N38" s="102"/>
      <c r="O38" s="101">
        <f t="shared" si="16"/>
        <v>7.4999999999999997E-2</v>
      </c>
      <c r="P38" s="112">
        <v>44017</v>
      </c>
      <c r="Q38" s="112">
        <v>44035</v>
      </c>
      <c r="R38" s="104">
        <v>1</v>
      </c>
      <c r="S38" s="238">
        <f t="shared" si="17"/>
        <v>7.4999999999999997E-2</v>
      </c>
      <c r="T38" s="101">
        <f t="shared" si="18"/>
        <v>0</v>
      </c>
    </row>
    <row r="39" spans="1:20" s="94" customFormat="1" ht="16.5" customHeight="1">
      <c r="A39" s="86"/>
      <c r="B39" s="320"/>
      <c r="C39" s="305"/>
      <c r="D39" s="305"/>
      <c r="E39" s="305"/>
      <c r="F39" s="110" t="s">
        <v>386</v>
      </c>
      <c r="G39" s="108" t="s">
        <v>393</v>
      </c>
      <c r="H39" s="99"/>
      <c r="I39" s="145"/>
      <c r="J39" s="99">
        <f t="shared" si="14"/>
        <v>14</v>
      </c>
      <c r="K39" s="112">
        <v>44017</v>
      </c>
      <c r="L39" s="112">
        <v>44035</v>
      </c>
      <c r="M39" s="101">
        <f t="shared" si="15"/>
        <v>1</v>
      </c>
      <c r="N39" s="102"/>
      <c r="O39" s="101">
        <f t="shared" si="16"/>
        <v>7.4999999999999997E-2</v>
      </c>
      <c r="P39" s="112">
        <v>44017</v>
      </c>
      <c r="Q39" s="112">
        <v>44056</v>
      </c>
      <c r="R39" s="104">
        <v>1</v>
      </c>
      <c r="S39" s="238">
        <f t="shared" si="17"/>
        <v>7.4999999999999997E-2</v>
      </c>
      <c r="T39" s="101">
        <f t="shared" si="18"/>
        <v>0</v>
      </c>
    </row>
    <row r="40" spans="1:20" s="94" customFormat="1" ht="16.5" customHeight="1">
      <c r="A40" s="86"/>
      <c r="B40" s="320"/>
      <c r="C40" s="305"/>
      <c r="D40" s="305"/>
      <c r="E40" s="305"/>
      <c r="F40" s="110" t="s">
        <v>473</v>
      </c>
      <c r="G40" s="144" t="s">
        <v>474</v>
      </c>
      <c r="H40" s="99"/>
      <c r="I40" s="145"/>
      <c r="J40" s="99">
        <f t="shared" si="14"/>
        <v>14</v>
      </c>
      <c r="K40" s="112">
        <v>44017</v>
      </c>
      <c r="L40" s="112">
        <v>44035</v>
      </c>
      <c r="M40" s="101">
        <f t="shared" si="15"/>
        <v>1</v>
      </c>
      <c r="N40" s="102"/>
      <c r="O40" s="101">
        <f t="shared" si="16"/>
        <v>7.4999999999999997E-2</v>
      </c>
      <c r="P40" s="112">
        <v>44017</v>
      </c>
      <c r="Q40" s="112">
        <v>44035</v>
      </c>
      <c r="R40" s="104">
        <v>1</v>
      </c>
      <c r="S40" s="238">
        <f t="shared" si="17"/>
        <v>7.4999999999999997E-2</v>
      </c>
      <c r="T40" s="101">
        <f t="shared" si="18"/>
        <v>0</v>
      </c>
    </row>
    <row r="41" spans="1:20" s="94" customFormat="1" ht="16.5" customHeight="1">
      <c r="A41" s="86"/>
      <c r="B41" s="320"/>
      <c r="C41" s="305"/>
      <c r="D41" s="305"/>
      <c r="E41" s="110" t="s">
        <v>552</v>
      </c>
      <c r="F41" s="106"/>
      <c r="G41" s="144"/>
      <c r="H41" s="99"/>
      <c r="I41" s="99"/>
      <c r="J41" s="99"/>
      <c r="K41" s="100"/>
      <c r="L41" s="100"/>
      <c r="M41" s="101"/>
      <c r="N41" s="102"/>
      <c r="O41" s="101"/>
      <c r="P41" s="100"/>
      <c r="Q41" s="100"/>
      <c r="R41" s="104"/>
      <c r="S41" s="101"/>
      <c r="T41" s="105"/>
    </row>
    <row r="42" spans="1:20" s="94" customFormat="1" ht="16.5" customHeight="1">
      <c r="A42" s="86"/>
      <c r="B42" s="320"/>
      <c r="C42" s="305"/>
      <c r="D42" s="305"/>
      <c r="E42" s="306"/>
      <c r="F42" s="110" t="s">
        <v>381</v>
      </c>
      <c r="G42" s="108" t="s">
        <v>388</v>
      </c>
      <c r="H42" s="99"/>
      <c r="I42" s="99"/>
      <c r="J42" s="99">
        <f t="shared" ref="J42:J49" si="19">IF(OR(ISBLANK($K42), ISBLANK($L42)),"",NETWORKDAYS($K42,$L42,공휴일))</f>
        <v>4</v>
      </c>
      <c r="K42" s="112">
        <v>44031</v>
      </c>
      <c r="L42" s="112">
        <v>44035</v>
      </c>
      <c r="M42" s="101">
        <f t="shared" ref="M42:M49" si="20">IF(OR(ISBLANK($K42), ISBLANK($L42)), "", IF($I$1 &lt; $K42, 0, IF($I$1 &gt;= $L42, 1, NETWORKDAYS($K42,$I$1,공휴일)/$J42)))</f>
        <v>1</v>
      </c>
      <c r="N42" s="102"/>
      <c r="O42" s="101">
        <f t="shared" ref="O42:O49" si="21">M42*$N$11</f>
        <v>7.4999999999999997E-2</v>
      </c>
      <c r="P42" s="100">
        <v>44035</v>
      </c>
      <c r="Q42" s="100">
        <v>44060</v>
      </c>
      <c r="R42" s="104">
        <v>1</v>
      </c>
      <c r="S42" s="238">
        <f t="shared" ref="S42:S49" si="22">$N$11*R42</f>
        <v>7.4999999999999997E-2</v>
      </c>
      <c r="T42" s="101">
        <f t="shared" ref="T42:T49" si="23">S42-O42</f>
        <v>0</v>
      </c>
    </row>
    <row r="43" spans="1:20" s="94" customFormat="1" ht="16.5" customHeight="1">
      <c r="A43" s="86"/>
      <c r="B43" s="320"/>
      <c r="C43" s="305"/>
      <c r="D43" s="305"/>
      <c r="E43" s="305"/>
      <c r="F43" s="110" t="s">
        <v>382</v>
      </c>
      <c r="G43" s="108" t="s">
        <v>389</v>
      </c>
      <c r="H43" s="99"/>
      <c r="I43" s="99"/>
      <c r="J43" s="99">
        <f t="shared" si="19"/>
        <v>7</v>
      </c>
      <c r="K43" s="112">
        <v>44017</v>
      </c>
      <c r="L43" s="112">
        <v>44026</v>
      </c>
      <c r="M43" s="101">
        <f t="shared" si="20"/>
        <v>1</v>
      </c>
      <c r="N43" s="102"/>
      <c r="O43" s="101">
        <f t="shared" si="21"/>
        <v>7.4999999999999997E-2</v>
      </c>
      <c r="P43" s="112">
        <v>44017</v>
      </c>
      <c r="Q43" s="112">
        <v>44035</v>
      </c>
      <c r="R43" s="104">
        <v>1</v>
      </c>
      <c r="S43" s="238">
        <f t="shared" si="22"/>
        <v>7.4999999999999997E-2</v>
      </c>
      <c r="T43" s="101">
        <f t="shared" si="23"/>
        <v>0</v>
      </c>
    </row>
    <row r="44" spans="1:20" s="94" customFormat="1" ht="16.5" customHeight="1">
      <c r="A44" s="86"/>
      <c r="B44" s="320"/>
      <c r="C44" s="305"/>
      <c r="D44" s="305"/>
      <c r="E44" s="305"/>
      <c r="F44" s="110" t="s">
        <v>384</v>
      </c>
      <c r="G44" s="108" t="s">
        <v>390</v>
      </c>
      <c r="H44" s="99"/>
      <c r="I44" s="99"/>
      <c r="J44" s="99">
        <f t="shared" si="19"/>
        <v>14</v>
      </c>
      <c r="K44" s="112">
        <v>44017</v>
      </c>
      <c r="L44" s="112">
        <v>44035</v>
      </c>
      <c r="M44" s="101">
        <f t="shared" si="20"/>
        <v>1</v>
      </c>
      <c r="N44" s="102"/>
      <c r="O44" s="101">
        <f t="shared" si="21"/>
        <v>7.4999999999999997E-2</v>
      </c>
      <c r="P44" s="112">
        <v>44017</v>
      </c>
      <c r="Q44" s="112">
        <v>44035</v>
      </c>
      <c r="R44" s="104">
        <v>1</v>
      </c>
      <c r="S44" s="238">
        <f t="shared" si="22"/>
        <v>7.4999999999999997E-2</v>
      </c>
      <c r="T44" s="101">
        <f t="shared" si="23"/>
        <v>0</v>
      </c>
    </row>
    <row r="45" spans="1:20" s="94" customFormat="1" ht="16.5" customHeight="1">
      <c r="A45" s="86"/>
      <c r="B45" s="320"/>
      <c r="C45" s="305"/>
      <c r="D45" s="305"/>
      <c r="E45" s="305"/>
      <c r="F45" s="110" t="s">
        <v>385</v>
      </c>
      <c r="G45" s="108" t="s">
        <v>391</v>
      </c>
      <c r="H45" s="99"/>
      <c r="I45" s="99"/>
      <c r="J45" s="99">
        <f t="shared" si="19"/>
        <v>7</v>
      </c>
      <c r="K45" s="112">
        <v>44017</v>
      </c>
      <c r="L45" s="112">
        <v>44026</v>
      </c>
      <c r="M45" s="101">
        <f t="shared" si="20"/>
        <v>1</v>
      </c>
      <c r="N45" s="102"/>
      <c r="O45" s="101">
        <f t="shared" si="21"/>
        <v>7.4999999999999997E-2</v>
      </c>
      <c r="P45" s="112">
        <v>44017</v>
      </c>
      <c r="Q45" s="112">
        <v>44035</v>
      </c>
      <c r="R45" s="104">
        <v>1</v>
      </c>
      <c r="S45" s="238">
        <f t="shared" si="22"/>
        <v>7.4999999999999997E-2</v>
      </c>
      <c r="T45" s="101">
        <f t="shared" si="23"/>
        <v>0</v>
      </c>
    </row>
    <row r="46" spans="1:20" s="94" customFormat="1" ht="16.5" customHeight="1">
      <c r="A46" s="86"/>
      <c r="B46" s="320"/>
      <c r="C46" s="305"/>
      <c r="D46" s="305"/>
      <c r="E46" s="305"/>
      <c r="F46" s="110" t="s">
        <v>383</v>
      </c>
      <c r="G46" s="108" t="s">
        <v>392</v>
      </c>
      <c r="H46" s="99"/>
      <c r="I46" s="99"/>
      <c r="J46" s="99">
        <f t="shared" si="19"/>
        <v>7</v>
      </c>
      <c r="K46" s="112">
        <v>44027</v>
      </c>
      <c r="L46" s="112">
        <v>44035</v>
      </c>
      <c r="M46" s="101">
        <f t="shared" si="20"/>
        <v>1</v>
      </c>
      <c r="N46" s="102"/>
      <c r="O46" s="101">
        <f t="shared" si="21"/>
        <v>7.4999999999999997E-2</v>
      </c>
      <c r="P46" s="112">
        <v>44027</v>
      </c>
      <c r="Q46" s="112">
        <v>44035</v>
      </c>
      <c r="R46" s="104">
        <v>1</v>
      </c>
      <c r="S46" s="238">
        <f t="shared" si="22"/>
        <v>7.4999999999999997E-2</v>
      </c>
      <c r="T46" s="101">
        <f t="shared" si="23"/>
        <v>0</v>
      </c>
    </row>
    <row r="47" spans="1:20" s="94" customFormat="1" ht="16.5" customHeight="1">
      <c r="A47" s="86"/>
      <c r="B47" s="320"/>
      <c r="C47" s="305"/>
      <c r="D47" s="305"/>
      <c r="E47" s="305"/>
      <c r="F47" s="110" t="s">
        <v>387</v>
      </c>
      <c r="G47" s="108" t="s">
        <v>394</v>
      </c>
      <c r="H47" s="99"/>
      <c r="I47" s="99"/>
      <c r="J47" s="99">
        <f t="shared" si="19"/>
        <v>14</v>
      </c>
      <c r="K47" s="112">
        <v>44017</v>
      </c>
      <c r="L47" s="112">
        <v>44035</v>
      </c>
      <c r="M47" s="101">
        <f t="shared" si="20"/>
        <v>1</v>
      </c>
      <c r="N47" s="102"/>
      <c r="O47" s="101">
        <f t="shared" si="21"/>
        <v>7.4999999999999997E-2</v>
      </c>
      <c r="P47" s="112">
        <v>44017</v>
      </c>
      <c r="Q47" s="112">
        <v>44035</v>
      </c>
      <c r="R47" s="104">
        <v>1</v>
      </c>
      <c r="S47" s="238">
        <f t="shared" si="22"/>
        <v>7.4999999999999997E-2</v>
      </c>
      <c r="T47" s="101">
        <f t="shared" si="23"/>
        <v>0</v>
      </c>
    </row>
    <row r="48" spans="1:20" s="94" customFormat="1" ht="16.5" customHeight="1">
      <c r="A48" s="86"/>
      <c r="B48" s="320"/>
      <c r="C48" s="305"/>
      <c r="D48" s="305"/>
      <c r="E48" s="305"/>
      <c r="F48" s="110" t="s">
        <v>386</v>
      </c>
      <c r="G48" s="108" t="s">
        <v>393</v>
      </c>
      <c r="H48" s="99"/>
      <c r="I48" s="145"/>
      <c r="J48" s="99">
        <f t="shared" si="19"/>
        <v>14</v>
      </c>
      <c r="K48" s="112">
        <v>44017</v>
      </c>
      <c r="L48" s="112">
        <v>44035</v>
      </c>
      <c r="M48" s="101">
        <f t="shared" si="20"/>
        <v>1</v>
      </c>
      <c r="N48" s="102"/>
      <c r="O48" s="101">
        <f t="shared" si="21"/>
        <v>7.4999999999999997E-2</v>
      </c>
      <c r="P48" s="112">
        <v>44017</v>
      </c>
      <c r="Q48" s="112">
        <v>44056</v>
      </c>
      <c r="R48" s="104">
        <v>1</v>
      </c>
      <c r="S48" s="238">
        <f t="shared" si="22"/>
        <v>7.4999999999999997E-2</v>
      </c>
      <c r="T48" s="101">
        <f t="shared" si="23"/>
        <v>0</v>
      </c>
    </row>
    <row r="49" spans="1:20" s="94" customFormat="1" ht="16.5" customHeight="1">
      <c r="A49" s="86"/>
      <c r="B49" s="320"/>
      <c r="C49" s="305"/>
      <c r="D49" s="305"/>
      <c r="E49" s="305"/>
      <c r="F49" s="110" t="s">
        <v>473</v>
      </c>
      <c r="G49" s="144" t="s">
        <v>474</v>
      </c>
      <c r="H49" s="99"/>
      <c r="I49" s="145"/>
      <c r="J49" s="99">
        <f t="shared" si="19"/>
        <v>14</v>
      </c>
      <c r="K49" s="112">
        <v>44017</v>
      </c>
      <c r="L49" s="112">
        <v>44035</v>
      </c>
      <c r="M49" s="101">
        <f t="shared" si="20"/>
        <v>1</v>
      </c>
      <c r="N49" s="102"/>
      <c r="O49" s="101">
        <f t="shared" si="21"/>
        <v>7.4999999999999997E-2</v>
      </c>
      <c r="P49" s="112">
        <v>44017</v>
      </c>
      <c r="Q49" s="112">
        <v>44035</v>
      </c>
      <c r="R49" s="104">
        <v>1</v>
      </c>
      <c r="S49" s="238">
        <f t="shared" si="22"/>
        <v>7.4999999999999997E-2</v>
      </c>
      <c r="T49" s="101">
        <f t="shared" si="23"/>
        <v>0</v>
      </c>
    </row>
    <row r="50" spans="1:20" s="94" customFormat="1" ht="16.5" customHeight="1">
      <c r="A50" s="86"/>
      <c r="B50" s="320"/>
      <c r="C50" s="305"/>
      <c r="D50" s="135" t="s">
        <v>553</v>
      </c>
      <c r="E50" s="135"/>
      <c r="F50" s="136"/>
      <c r="G50" s="148"/>
      <c r="H50" s="139" t="s">
        <v>545</v>
      </c>
      <c r="I50" s="139"/>
      <c r="J50" s="139">
        <f t="shared" ref="J50" si="24">IF(OR(ISBLANK($K50), ISBLANK($L50)),"",NETWORKDAYS($K50,$L50,공휴일))</f>
        <v>14</v>
      </c>
      <c r="K50" s="140">
        <f>MIN(K60:K68)</f>
        <v>44017</v>
      </c>
      <c r="L50" s="140">
        <f>MAX(L60:L68)</f>
        <v>44035</v>
      </c>
      <c r="M50" s="141">
        <f>AVERAGE(M60:M68)</f>
        <v>1</v>
      </c>
      <c r="N50" s="142"/>
      <c r="O50" s="141">
        <f>M50*$N$11</f>
        <v>7.4999999999999997E-2</v>
      </c>
      <c r="P50" s="224"/>
      <c r="Q50" s="224"/>
      <c r="R50" s="146">
        <f>AVERAGE(R51:R68)</f>
        <v>1</v>
      </c>
      <c r="S50" s="236">
        <f>$N$11*R50</f>
        <v>7.4999999999999997E-2</v>
      </c>
      <c r="T50" s="147">
        <f>S50-O50</f>
        <v>0</v>
      </c>
    </row>
    <row r="51" spans="1:20" s="94" customFormat="1" ht="16.5" customHeight="1">
      <c r="A51" s="86"/>
      <c r="B51" s="320"/>
      <c r="C51" s="305"/>
      <c r="D51" s="306"/>
      <c r="E51" s="110" t="s">
        <v>378</v>
      </c>
      <c r="F51" s="107"/>
      <c r="G51" s="144"/>
      <c r="H51" s="99"/>
      <c r="I51" s="99"/>
      <c r="J51" s="99"/>
      <c r="K51" s="100"/>
      <c r="L51" s="100"/>
      <c r="M51" s="101"/>
      <c r="N51" s="102"/>
      <c r="O51" s="101"/>
      <c r="P51" s="100"/>
      <c r="Q51" s="100"/>
      <c r="R51" s="104"/>
      <c r="S51" s="101"/>
      <c r="T51" s="105"/>
    </row>
    <row r="52" spans="1:20" s="94" customFormat="1" ht="16.5" customHeight="1">
      <c r="A52" s="86"/>
      <c r="B52" s="320"/>
      <c r="C52" s="305"/>
      <c r="D52" s="305"/>
      <c r="E52" s="306"/>
      <c r="F52" s="110" t="s">
        <v>381</v>
      </c>
      <c r="G52" s="108" t="s">
        <v>388</v>
      </c>
      <c r="H52" s="99"/>
      <c r="I52" s="99"/>
      <c r="J52" s="99">
        <f t="shared" ref="J52:J59" si="25">IF(OR(ISBLANK($K52), ISBLANK($L52)),"",NETWORKDAYS($K52,$L52,공휴일))</f>
        <v>4</v>
      </c>
      <c r="K52" s="112">
        <v>44031</v>
      </c>
      <c r="L52" s="112">
        <v>44035</v>
      </c>
      <c r="M52" s="101">
        <f t="shared" ref="M52:M59" si="26">IF(OR(ISBLANK($K52), ISBLANK($L52)), "", IF($I$1 &lt; $K52, 0, IF($I$1 &gt;= $L52, 1, NETWORKDAYS($K52,$I$1,공휴일)/$J52)))</f>
        <v>1</v>
      </c>
      <c r="N52" s="102"/>
      <c r="O52" s="101">
        <f t="shared" ref="O52:O59" si="27">M52*$N$11</f>
        <v>7.4999999999999997E-2</v>
      </c>
      <c r="P52" s="100">
        <v>44035</v>
      </c>
      <c r="Q52" s="100">
        <v>44060</v>
      </c>
      <c r="R52" s="104">
        <v>1</v>
      </c>
      <c r="S52" s="238">
        <f t="shared" ref="S52:S59" si="28">$N$11*R52</f>
        <v>7.4999999999999997E-2</v>
      </c>
      <c r="T52" s="101">
        <f t="shared" ref="T52:T59" si="29">S52-O52</f>
        <v>0</v>
      </c>
    </row>
    <row r="53" spans="1:20" s="94" customFormat="1" ht="16.5" customHeight="1">
      <c r="A53" s="86"/>
      <c r="B53" s="320"/>
      <c r="C53" s="305"/>
      <c r="D53" s="305"/>
      <c r="E53" s="305"/>
      <c r="F53" s="110" t="s">
        <v>382</v>
      </c>
      <c r="G53" s="108" t="s">
        <v>389</v>
      </c>
      <c r="H53" s="99"/>
      <c r="I53" s="99"/>
      <c r="J53" s="99">
        <f t="shared" si="25"/>
        <v>7</v>
      </c>
      <c r="K53" s="112">
        <v>44017</v>
      </c>
      <c r="L53" s="112">
        <v>44026</v>
      </c>
      <c r="M53" s="101">
        <f t="shared" si="26"/>
        <v>1</v>
      </c>
      <c r="N53" s="102"/>
      <c r="O53" s="101">
        <f t="shared" si="27"/>
        <v>7.4999999999999997E-2</v>
      </c>
      <c r="P53" s="112">
        <v>44017</v>
      </c>
      <c r="Q53" s="112">
        <v>44035</v>
      </c>
      <c r="R53" s="104">
        <v>1</v>
      </c>
      <c r="S53" s="238">
        <f t="shared" si="28"/>
        <v>7.4999999999999997E-2</v>
      </c>
      <c r="T53" s="101">
        <f t="shared" si="29"/>
        <v>0</v>
      </c>
    </row>
    <row r="54" spans="1:20" s="94" customFormat="1" ht="16.5" customHeight="1">
      <c r="A54" s="86"/>
      <c r="B54" s="320"/>
      <c r="C54" s="305"/>
      <c r="D54" s="305"/>
      <c r="E54" s="305"/>
      <c r="F54" s="110" t="s">
        <v>384</v>
      </c>
      <c r="G54" s="108" t="s">
        <v>390</v>
      </c>
      <c r="H54" s="99"/>
      <c r="I54" s="99"/>
      <c r="J54" s="99">
        <f t="shared" si="25"/>
        <v>14</v>
      </c>
      <c r="K54" s="112">
        <v>44017</v>
      </c>
      <c r="L54" s="112">
        <v>44035</v>
      </c>
      <c r="M54" s="101">
        <f t="shared" si="26"/>
        <v>1</v>
      </c>
      <c r="N54" s="102"/>
      <c r="O54" s="101">
        <f t="shared" si="27"/>
        <v>7.4999999999999997E-2</v>
      </c>
      <c r="P54" s="112">
        <v>44017</v>
      </c>
      <c r="Q54" s="112">
        <v>44035</v>
      </c>
      <c r="R54" s="104">
        <v>1</v>
      </c>
      <c r="S54" s="238">
        <f t="shared" si="28"/>
        <v>7.4999999999999997E-2</v>
      </c>
      <c r="T54" s="101">
        <f t="shared" si="29"/>
        <v>0</v>
      </c>
    </row>
    <row r="55" spans="1:20" s="94" customFormat="1" ht="16.5" customHeight="1">
      <c r="A55" s="86"/>
      <c r="B55" s="320"/>
      <c r="C55" s="305"/>
      <c r="D55" s="305"/>
      <c r="E55" s="305"/>
      <c r="F55" s="110" t="s">
        <v>385</v>
      </c>
      <c r="G55" s="108" t="s">
        <v>391</v>
      </c>
      <c r="H55" s="99"/>
      <c r="I55" s="99"/>
      <c r="J55" s="99">
        <f t="shared" si="25"/>
        <v>7</v>
      </c>
      <c r="K55" s="112">
        <v>44017</v>
      </c>
      <c r="L55" s="112">
        <v>44026</v>
      </c>
      <c r="M55" s="101">
        <f t="shared" si="26"/>
        <v>1</v>
      </c>
      <c r="N55" s="102"/>
      <c r="O55" s="101">
        <f t="shared" si="27"/>
        <v>7.4999999999999997E-2</v>
      </c>
      <c r="P55" s="112">
        <v>44017</v>
      </c>
      <c r="Q55" s="112">
        <v>44035</v>
      </c>
      <c r="R55" s="104">
        <v>1</v>
      </c>
      <c r="S55" s="238">
        <f t="shared" si="28"/>
        <v>7.4999999999999997E-2</v>
      </c>
      <c r="T55" s="101">
        <f t="shared" si="29"/>
        <v>0</v>
      </c>
    </row>
    <row r="56" spans="1:20" s="94" customFormat="1" ht="16.5" customHeight="1">
      <c r="A56" s="86"/>
      <c r="B56" s="320"/>
      <c r="C56" s="305"/>
      <c r="D56" s="305"/>
      <c r="E56" s="305"/>
      <c r="F56" s="110" t="s">
        <v>383</v>
      </c>
      <c r="G56" s="108" t="s">
        <v>392</v>
      </c>
      <c r="H56" s="99"/>
      <c r="I56" s="99"/>
      <c r="J56" s="99">
        <f t="shared" si="25"/>
        <v>7</v>
      </c>
      <c r="K56" s="112">
        <v>44027</v>
      </c>
      <c r="L56" s="112">
        <v>44035</v>
      </c>
      <c r="M56" s="101">
        <f t="shared" si="26"/>
        <v>1</v>
      </c>
      <c r="N56" s="102"/>
      <c r="O56" s="101">
        <f t="shared" si="27"/>
        <v>7.4999999999999997E-2</v>
      </c>
      <c r="P56" s="112">
        <v>44027</v>
      </c>
      <c r="Q56" s="112">
        <v>44035</v>
      </c>
      <c r="R56" s="104">
        <v>1</v>
      </c>
      <c r="S56" s="238">
        <f t="shared" si="28"/>
        <v>7.4999999999999997E-2</v>
      </c>
      <c r="T56" s="101">
        <f t="shared" si="29"/>
        <v>0</v>
      </c>
    </row>
    <row r="57" spans="1:20" s="94" customFormat="1" ht="16.5" customHeight="1">
      <c r="A57" s="86"/>
      <c r="B57" s="320"/>
      <c r="C57" s="305"/>
      <c r="D57" s="305"/>
      <c r="E57" s="305"/>
      <c r="F57" s="110" t="s">
        <v>387</v>
      </c>
      <c r="G57" s="108" t="s">
        <v>394</v>
      </c>
      <c r="H57" s="99"/>
      <c r="I57" s="99"/>
      <c r="J57" s="99">
        <f t="shared" si="25"/>
        <v>14</v>
      </c>
      <c r="K57" s="112">
        <v>44017</v>
      </c>
      <c r="L57" s="112">
        <v>44035</v>
      </c>
      <c r="M57" s="101">
        <f t="shared" si="26"/>
        <v>1</v>
      </c>
      <c r="N57" s="102"/>
      <c r="O57" s="101">
        <f t="shared" si="27"/>
        <v>7.4999999999999997E-2</v>
      </c>
      <c r="P57" s="112">
        <v>44017</v>
      </c>
      <c r="Q57" s="112">
        <v>44035</v>
      </c>
      <c r="R57" s="104">
        <v>1</v>
      </c>
      <c r="S57" s="238">
        <f t="shared" si="28"/>
        <v>7.4999999999999997E-2</v>
      </c>
      <c r="T57" s="101">
        <f t="shared" si="29"/>
        <v>0</v>
      </c>
    </row>
    <row r="58" spans="1:20" s="94" customFormat="1" ht="16.5" customHeight="1">
      <c r="A58" s="86"/>
      <c r="B58" s="320"/>
      <c r="C58" s="305"/>
      <c r="D58" s="305"/>
      <c r="E58" s="305"/>
      <c r="F58" s="110" t="s">
        <v>386</v>
      </c>
      <c r="G58" s="108" t="s">
        <v>393</v>
      </c>
      <c r="H58" s="99"/>
      <c r="I58" s="145"/>
      <c r="J58" s="99">
        <f t="shared" si="25"/>
        <v>14</v>
      </c>
      <c r="K58" s="112">
        <v>44017</v>
      </c>
      <c r="L58" s="112">
        <v>44035</v>
      </c>
      <c r="M58" s="101">
        <f t="shared" si="26"/>
        <v>1</v>
      </c>
      <c r="N58" s="102"/>
      <c r="O58" s="101">
        <f t="shared" si="27"/>
        <v>7.4999999999999997E-2</v>
      </c>
      <c r="P58" s="112">
        <v>44017</v>
      </c>
      <c r="Q58" s="112">
        <v>44056</v>
      </c>
      <c r="R58" s="104">
        <v>1</v>
      </c>
      <c r="S58" s="238">
        <f t="shared" si="28"/>
        <v>7.4999999999999997E-2</v>
      </c>
      <c r="T58" s="101">
        <f t="shared" si="29"/>
        <v>0</v>
      </c>
    </row>
    <row r="59" spans="1:20" s="94" customFormat="1" ht="16.5" customHeight="1">
      <c r="A59" s="86"/>
      <c r="B59" s="320"/>
      <c r="C59" s="305"/>
      <c r="D59" s="305"/>
      <c r="E59" s="305"/>
      <c r="F59" s="110" t="s">
        <v>473</v>
      </c>
      <c r="G59" s="144" t="s">
        <v>474</v>
      </c>
      <c r="H59" s="99"/>
      <c r="I59" s="145"/>
      <c r="J59" s="99">
        <f t="shared" si="25"/>
        <v>14</v>
      </c>
      <c r="K59" s="112">
        <v>44017</v>
      </c>
      <c r="L59" s="112">
        <v>44035</v>
      </c>
      <c r="M59" s="101">
        <f t="shared" si="26"/>
        <v>1</v>
      </c>
      <c r="N59" s="102"/>
      <c r="O59" s="101">
        <f t="shared" si="27"/>
        <v>7.4999999999999997E-2</v>
      </c>
      <c r="P59" s="112">
        <v>44017</v>
      </c>
      <c r="Q59" s="112">
        <v>44035</v>
      </c>
      <c r="R59" s="104">
        <v>1</v>
      </c>
      <c r="S59" s="238">
        <f t="shared" si="28"/>
        <v>7.4999999999999997E-2</v>
      </c>
      <c r="T59" s="101">
        <f t="shared" si="29"/>
        <v>0</v>
      </c>
    </row>
    <row r="60" spans="1:20" s="94" customFormat="1" ht="16.5" customHeight="1">
      <c r="A60" s="86"/>
      <c r="B60" s="320"/>
      <c r="C60" s="305"/>
      <c r="D60" s="305"/>
      <c r="E60" s="110" t="s">
        <v>380</v>
      </c>
      <c r="F60" s="106"/>
      <c r="G60" s="144"/>
      <c r="H60" s="99"/>
      <c r="I60" s="99"/>
      <c r="J60" s="99"/>
      <c r="K60" s="100"/>
      <c r="L60" s="100"/>
      <c r="M60" s="101"/>
      <c r="N60" s="102"/>
      <c r="O60" s="101"/>
      <c r="P60" s="100"/>
      <c r="Q60" s="100"/>
      <c r="R60" s="104"/>
      <c r="S60" s="101"/>
      <c r="T60" s="105"/>
    </row>
    <row r="61" spans="1:20" s="94" customFormat="1" ht="16.5" customHeight="1">
      <c r="A61" s="86"/>
      <c r="B61" s="320"/>
      <c r="C61" s="305"/>
      <c r="D61" s="305"/>
      <c r="E61" s="306"/>
      <c r="F61" s="110" t="s">
        <v>381</v>
      </c>
      <c r="G61" s="108" t="s">
        <v>388</v>
      </c>
      <c r="H61" s="99"/>
      <c r="I61" s="99"/>
      <c r="J61" s="99">
        <f t="shared" ref="J61:J68" si="30">IF(OR(ISBLANK($K61), ISBLANK($L61)),"",NETWORKDAYS($K61,$L61,공휴일))</f>
        <v>4</v>
      </c>
      <c r="K61" s="112">
        <v>44031</v>
      </c>
      <c r="L61" s="112">
        <v>44035</v>
      </c>
      <c r="M61" s="101">
        <f t="shared" ref="M61:M68" si="31">IF(OR(ISBLANK($K61), ISBLANK($L61)), "", IF($I$1 &lt; $K61, 0, IF($I$1 &gt;= $L61, 1, NETWORKDAYS($K61,$I$1,공휴일)/$J61)))</f>
        <v>1</v>
      </c>
      <c r="N61" s="102"/>
      <c r="O61" s="101">
        <f t="shared" ref="O61:O68" si="32">M61*$N$11</f>
        <v>7.4999999999999997E-2</v>
      </c>
      <c r="P61" s="100">
        <v>44035</v>
      </c>
      <c r="Q61" s="100">
        <v>44060</v>
      </c>
      <c r="R61" s="104">
        <v>1</v>
      </c>
      <c r="S61" s="238">
        <f t="shared" ref="S61:S68" si="33">$N$11*R61</f>
        <v>7.4999999999999997E-2</v>
      </c>
      <c r="T61" s="101">
        <f t="shared" ref="T61:T68" si="34">S61-O61</f>
        <v>0</v>
      </c>
    </row>
    <row r="62" spans="1:20" s="94" customFormat="1" ht="16.5" customHeight="1">
      <c r="A62" s="86"/>
      <c r="B62" s="320"/>
      <c r="C62" s="305"/>
      <c r="D62" s="305"/>
      <c r="E62" s="305"/>
      <c r="F62" s="110" t="s">
        <v>382</v>
      </c>
      <c r="G62" s="108" t="s">
        <v>389</v>
      </c>
      <c r="H62" s="99"/>
      <c r="I62" s="99"/>
      <c r="J62" s="99">
        <f t="shared" si="30"/>
        <v>7</v>
      </c>
      <c r="K62" s="112">
        <v>44017</v>
      </c>
      <c r="L62" s="112">
        <v>44026</v>
      </c>
      <c r="M62" s="101">
        <f t="shared" si="31"/>
        <v>1</v>
      </c>
      <c r="N62" s="102"/>
      <c r="O62" s="101">
        <f t="shared" si="32"/>
        <v>7.4999999999999997E-2</v>
      </c>
      <c r="P62" s="112">
        <v>44017</v>
      </c>
      <c r="Q62" s="112">
        <v>44035</v>
      </c>
      <c r="R62" s="104">
        <v>1</v>
      </c>
      <c r="S62" s="238">
        <f t="shared" si="33"/>
        <v>7.4999999999999997E-2</v>
      </c>
      <c r="T62" s="101">
        <f t="shared" si="34"/>
        <v>0</v>
      </c>
    </row>
    <row r="63" spans="1:20" s="94" customFormat="1" ht="16.5" customHeight="1">
      <c r="A63" s="86"/>
      <c r="B63" s="320"/>
      <c r="C63" s="305"/>
      <c r="D63" s="305"/>
      <c r="E63" s="305"/>
      <c r="F63" s="110" t="s">
        <v>384</v>
      </c>
      <c r="G63" s="108" t="s">
        <v>390</v>
      </c>
      <c r="H63" s="99"/>
      <c r="I63" s="99"/>
      <c r="J63" s="99">
        <f t="shared" si="30"/>
        <v>14</v>
      </c>
      <c r="K63" s="112">
        <v>44017</v>
      </c>
      <c r="L63" s="112">
        <v>44035</v>
      </c>
      <c r="M63" s="101">
        <f t="shared" si="31"/>
        <v>1</v>
      </c>
      <c r="N63" s="102"/>
      <c r="O63" s="101">
        <f t="shared" si="32"/>
        <v>7.4999999999999997E-2</v>
      </c>
      <c r="P63" s="112">
        <v>44017</v>
      </c>
      <c r="Q63" s="112">
        <v>44035</v>
      </c>
      <c r="R63" s="104">
        <v>1</v>
      </c>
      <c r="S63" s="238">
        <f t="shared" si="33"/>
        <v>7.4999999999999997E-2</v>
      </c>
      <c r="T63" s="101">
        <f t="shared" si="34"/>
        <v>0</v>
      </c>
    </row>
    <row r="64" spans="1:20" s="94" customFormat="1" ht="16.5" customHeight="1">
      <c r="A64" s="86"/>
      <c r="B64" s="320"/>
      <c r="C64" s="305"/>
      <c r="D64" s="305"/>
      <c r="E64" s="305"/>
      <c r="F64" s="110" t="s">
        <v>385</v>
      </c>
      <c r="G64" s="108" t="s">
        <v>391</v>
      </c>
      <c r="H64" s="99"/>
      <c r="I64" s="99"/>
      <c r="J64" s="99">
        <f t="shared" si="30"/>
        <v>7</v>
      </c>
      <c r="K64" s="112">
        <v>44017</v>
      </c>
      <c r="L64" s="112">
        <v>44026</v>
      </c>
      <c r="M64" s="101">
        <f t="shared" si="31"/>
        <v>1</v>
      </c>
      <c r="N64" s="102"/>
      <c r="O64" s="101">
        <f t="shared" si="32"/>
        <v>7.4999999999999997E-2</v>
      </c>
      <c r="P64" s="112">
        <v>44017</v>
      </c>
      <c r="Q64" s="112">
        <v>44035</v>
      </c>
      <c r="R64" s="104">
        <v>1</v>
      </c>
      <c r="S64" s="238">
        <f t="shared" si="33"/>
        <v>7.4999999999999997E-2</v>
      </c>
      <c r="T64" s="101">
        <f t="shared" si="34"/>
        <v>0</v>
      </c>
    </row>
    <row r="65" spans="1:20" s="94" customFormat="1" ht="16.5" customHeight="1">
      <c r="A65" s="86"/>
      <c r="B65" s="320"/>
      <c r="C65" s="305"/>
      <c r="D65" s="305"/>
      <c r="E65" s="305"/>
      <c r="F65" s="110" t="s">
        <v>383</v>
      </c>
      <c r="G65" s="108" t="s">
        <v>392</v>
      </c>
      <c r="H65" s="99"/>
      <c r="I65" s="99"/>
      <c r="J65" s="99">
        <f t="shared" si="30"/>
        <v>7</v>
      </c>
      <c r="K65" s="112">
        <v>44027</v>
      </c>
      <c r="L65" s="112">
        <v>44035</v>
      </c>
      <c r="M65" s="101">
        <f t="shared" si="31"/>
        <v>1</v>
      </c>
      <c r="N65" s="102"/>
      <c r="O65" s="101">
        <f t="shared" si="32"/>
        <v>7.4999999999999997E-2</v>
      </c>
      <c r="P65" s="112">
        <v>44027</v>
      </c>
      <c r="Q65" s="112">
        <v>44035</v>
      </c>
      <c r="R65" s="104">
        <v>1</v>
      </c>
      <c r="S65" s="238">
        <f t="shared" si="33"/>
        <v>7.4999999999999997E-2</v>
      </c>
      <c r="T65" s="101">
        <f t="shared" si="34"/>
        <v>0</v>
      </c>
    </row>
    <row r="66" spans="1:20" s="94" customFormat="1" ht="16.5" customHeight="1">
      <c r="A66" s="86"/>
      <c r="B66" s="320"/>
      <c r="C66" s="305"/>
      <c r="D66" s="305"/>
      <c r="E66" s="305"/>
      <c r="F66" s="110" t="s">
        <v>387</v>
      </c>
      <c r="G66" s="108" t="s">
        <v>394</v>
      </c>
      <c r="H66" s="99"/>
      <c r="I66" s="99"/>
      <c r="J66" s="99">
        <f t="shared" si="30"/>
        <v>14</v>
      </c>
      <c r="K66" s="112">
        <v>44017</v>
      </c>
      <c r="L66" s="112">
        <v>44035</v>
      </c>
      <c r="M66" s="101">
        <f t="shared" si="31"/>
        <v>1</v>
      </c>
      <c r="N66" s="102"/>
      <c r="O66" s="101">
        <f t="shared" si="32"/>
        <v>7.4999999999999997E-2</v>
      </c>
      <c r="P66" s="112">
        <v>44017</v>
      </c>
      <c r="Q66" s="112">
        <v>44035</v>
      </c>
      <c r="R66" s="104">
        <v>1</v>
      </c>
      <c r="S66" s="238">
        <f t="shared" si="33"/>
        <v>7.4999999999999997E-2</v>
      </c>
      <c r="T66" s="101">
        <f t="shared" si="34"/>
        <v>0</v>
      </c>
    </row>
    <row r="67" spans="1:20" s="94" customFormat="1" ht="16.5" customHeight="1">
      <c r="A67" s="86"/>
      <c r="B67" s="320"/>
      <c r="C67" s="305"/>
      <c r="D67" s="305"/>
      <c r="E67" s="305"/>
      <c r="F67" s="110" t="s">
        <v>386</v>
      </c>
      <c r="G67" s="108" t="s">
        <v>393</v>
      </c>
      <c r="H67" s="99"/>
      <c r="I67" s="145"/>
      <c r="J67" s="99">
        <f t="shared" si="30"/>
        <v>14</v>
      </c>
      <c r="K67" s="112">
        <v>44017</v>
      </c>
      <c r="L67" s="112">
        <v>44035</v>
      </c>
      <c r="M67" s="101">
        <f t="shared" si="31"/>
        <v>1</v>
      </c>
      <c r="N67" s="102"/>
      <c r="O67" s="101">
        <f t="shared" si="32"/>
        <v>7.4999999999999997E-2</v>
      </c>
      <c r="P67" s="112">
        <v>44017</v>
      </c>
      <c r="Q67" s="112">
        <v>44056</v>
      </c>
      <c r="R67" s="104">
        <v>1</v>
      </c>
      <c r="S67" s="238">
        <f t="shared" si="33"/>
        <v>7.4999999999999997E-2</v>
      </c>
      <c r="T67" s="101">
        <f t="shared" si="34"/>
        <v>0</v>
      </c>
    </row>
    <row r="68" spans="1:20" s="94" customFormat="1" ht="16.5" customHeight="1">
      <c r="A68" s="86"/>
      <c r="B68" s="320"/>
      <c r="C68" s="305"/>
      <c r="D68" s="305"/>
      <c r="E68" s="305"/>
      <c r="F68" s="110" t="s">
        <v>473</v>
      </c>
      <c r="G68" s="144" t="s">
        <v>474</v>
      </c>
      <c r="H68" s="99"/>
      <c r="I68" s="145"/>
      <c r="J68" s="99">
        <f t="shared" si="30"/>
        <v>14</v>
      </c>
      <c r="K68" s="112">
        <v>44017</v>
      </c>
      <c r="L68" s="112">
        <v>44035</v>
      </c>
      <c r="M68" s="101">
        <f t="shared" si="31"/>
        <v>1</v>
      </c>
      <c r="N68" s="102"/>
      <c r="O68" s="101">
        <f t="shared" si="32"/>
        <v>7.4999999999999997E-2</v>
      </c>
      <c r="P68" s="112">
        <v>44017</v>
      </c>
      <c r="Q68" s="112">
        <v>44035</v>
      </c>
      <c r="R68" s="104">
        <v>1</v>
      </c>
      <c r="S68" s="238">
        <f t="shared" si="33"/>
        <v>7.4999999999999997E-2</v>
      </c>
      <c r="T68" s="101">
        <f t="shared" si="34"/>
        <v>0</v>
      </c>
    </row>
    <row r="69" spans="1:20" s="94" customFormat="1" ht="16.5" customHeight="1">
      <c r="A69" s="86"/>
      <c r="B69" s="320"/>
      <c r="C69" s="149" t="s">
        <v>459</v>
      </c>
      <c r="D69" s="123"/>
      <c r="E69" s="124"/>
      <c r="F69" s="125"/>
      <c r="G69" s="126"/>
      <c r="H69" s="127"/>
      <c r="I69" s="127"/>
      <c r="J69" s="127"/>
      <c r="K69" s="150"/>
      <c r="L69" s="150"/>
      <c r="M69" s="152">
        <f>AVERAGE(M70,M89,M108)</f>
        <v>1</v>
      </c>
      <c r="N69" s="131">
        <f>$N$4*가중치!$C$17</f>
        <v>0.125</v>
      </c>
      <c r="O69" s="130">
        <f>$N$69*M69</f>
        <v>0.125</v>
      </c>
      <c r="P69" s="223"/>
      <c r="Q69" s="223"/>
      <c r="R69" s="234">
        <f>AVERAGE(R70,R89,R108)</f>
        <v>0.98124999999999984</v>
      </c>
      <c r="S69" s="130">
        <f>$N$69*R69</f>
        <v>0.12265624999999998</v>
      </c>
      <c r="T69" s="130">
        <f>S69-O69</f>
        <v>-2.3437500000000194E-3</v>
      </c>
    </row>
    <row r="70" spans="1:20" s="94" customFormat="1" ht="16.5" customHeight="1">
      <c r="A70" s="86"/>
      <c r="B70" s="320"/>
      <c r="C70" s="305"/>
      <c r="D70" s="135" t="s">
        <v>547</v>
      </c>
      <c r="E70" s="135"/>
      <c r="F70" s="136"/>
      <c r="G70" s="148"/>
      <c r="H70" s="139" t="s">
        <v>543</v>
      </c>
      <c r="I70" s="252"/>
      <c r="J70" s="139">
        <f>IF(OR(ISBLANK($K70), ISBLANK($L70)),"",NETWORKDAYS($K70,$L70,공휴일))</f>
        <v>89</v>
      </c>
      <c r="K70" s="140">
        <f>MIN(K71:K88)</f>
        <v>44031</v>
      </c>
      <c r="L70" s="140">
        <f>MAX(L80:L88)</f>
        <v>44154</v>
      </c>
      <c r="M70" s="141">
        <f>AVERAGE(M72:M88)</f>
        <v>1</v>
      </c>
      <c r="N70" s="142"/>
      <c r="O70" s="141">
        <f>$N$69*M70</f>
        <v>0.125</v>
      </c>
      <c r="P70" s="140"/>
      <c r="Q70" s="140"/>
      <c r="R70" s="156">
        <f>AVERAGE(R71:R88)</f>
        <v>0.98124999999999996</v>
      </c>
      <c r="S70" s="141">
        <f>$N$69*R70</f>
        <v>0.12265624999999999</v>
      </c>
      <c r="T70" s="237">
        <f>S70-O70</f>
        <v>-2.3437500000000056E-3</v>
      </c>
    </row>
    <row r="71" spans="1:20" s="94" customFormat="1" ht="16.5" customHeight="1">
      <c r="A71" s="86"/>
      <c r="B71" s="320"/>
      <c r="C71" s="305"/>
      <c r="D71" s="306"/>
      <c r="E71" s="110" t="s">
        <v>376</v>
      </c>
      <c r="F71" s="107"/>
      <c r="G71" s="144"/>
      <c r="H71" s="99"/>
      <c r="I71" s="247"/>
      <c r="J71" s="99"/>
      <c r="K71" s="100"/>
      <c r="L71" s="100"/>
      <c r="M71" s="101"/>
      <c r="N71" s="102"/>
      <c r="O71" s="101"/>
      <c r="P71" s="100"/>
      <c r="Q71" s="100"/>
      <c r="R71" s="104"/>
      <c r="S71" s="101"/>
      <c r="T71" s="105"/>
    </row>
    <row r="72" spans="1:20" s="94" customFormat="1" ht="16.5" customHeight="1">
      <c r="A72" s="86"/>
      <c r="B72" s="320"/>
      <c r="C72" s="305"/>
      <c r="D72" s="305"/>
      <c r="E72" s="316"/>
      <c r="F72" s="110" t="s">
        <v>395</v>
      </c>
      <c r="G72" s="155" t="s">
        <v>400</v>
      </c>
      <c r="H72" s="151"/>
      <c r="I72" s="249"/>
      <c r="J72" s="99">
        <f t="shared" ref="J72:J79" si="35">IF(OR(ISBLANK($K72), ISBLANK($L72)),"",NETWORKDAYS($K72,$L72,공휴일))</f>
        <v>53</v>
      </c>
      <c r="K72" s="112">
        <v>44031</v>
      </c>
      <c r="L72" s="112">
        <v>44104</v>
      </c>
      <c r="M72" s="101">
        <f t="shared" ref="M72:M79" si="36">IF(OR(ISBLANK($K72), ISBLANK($L72)), "", IF($I$1 &lt; $K72, 0, IF($I$1 &gt;= $L72, 1, NETWORKDAYS($K72,$I$1,공휴일)/$J72)))</f>
        <v>1</v>
      </c>
      <c r="N72" s="102"/>
      <c r="O72" s="101">
        <f t="shared" ref="O72:O79" si="37">M72*$N$69</f>
        <v>0.125</v>
      </c>
      <c r="P72" s="100">
        <v>44045</v>
      </c>
      <c r="Q72" s="100"/>
      <c r="R72" s="104">
        <v>1</v>
      </c>
      <c r="S72" s="269">
        <f t="shared" ref="S72:S79" si="38">$N$69*R72</f>
        <v>0.125</v>
      </c>
      <c r="T72" s="101">
        <f t="shared" ref="T72:T88" si="39">S72-O72</f>
        <v>0</v>
      </c>
    </row>
    <row r="73" spans="1:20" s="94" customFormat="1" ht="16.5" customHeight="1">
      <c r="A73" s="86"/>
      <c r="B73" s="320"/>
      <c r="C73" s="305"/>
      <c r="D73" s="305"/>
      <c r="E73" s="317"/>
      <c r="F73" s="110" t="s">
        <v>396</v>
      </c>
      <c r="G73" s="155" t="s">
        <v>401</v>
      </c>
      <c r="H73" s="151"/>
      <c r="I73" s="249"/>
      <c r="J73" s="99">
        <f t="shared" si="35"/>
        <v>9</v>
      </c>
      <c r="K73" s="112">
        <v>44115</v>
      </c>
      <c r="L73" s="112">
        <v>44126</v>
      </c>
      <c r="M73" s="101">
        <f t="shared" si="36"/>
        <v>1</v>
      </c>
      <c r="N73" s="102"/>
      <c r="O73" s="101">
        <f t="shared" si="37"/>
        <v>0.125</v>
      </c>
      <c r="P73" s="100"/>
      <c r="Q73" s="100"/>
      <c r="R73" s="104">
        <v>1</v>
      </c>
      <c r="S73" s="238">
        <f t="shared" si="38"/>
        <v>0.125</v>
      </c>
      <c r="T73" s="101">
        <f t="shared" si="39"/>
        <v>0</v>
      </c>
    </row>
    <row r="74" spans="1:20" s="94" customFormat="1" ht="16.5" customHeight="1">
      <c r="A74" s="86"/>
      <c r="B74" s="320"/>
      <c r="C74" s="305"/>
      <c r="D74" s="305"/>
      <c r="E74" s="317"/>
      <c r="F74" s="110" t="s">
        <v>405</v>
      </c>
      <c r="G74" s="155" t="s">
        <v>392</v>
      </c>
      <c r="H74" s="151"/>
      <c r="I74" s="249"/>
      <c r="J74" s="99">
        <f t="shared" si="35"/>
        <v>14</v>
      </c>
      <c r="K74" s="112">
        <v>44066</v>
      </c>
      <c r="L74" s="112">
        <v>44084</v>
      </c>
      <c r="M74" s="101">
        <f t="shared" si="36"/>
        <v>1</v>
      </c>
      <c r="N74" s="102"/>
      <c r="O74" s="101">
        <f t="shared" si="37"/>
        <v>0.125</v>
      </c>
      <c r="P74" s="112">
        <v>44066</v>
      </c>
      <c r="Q74" s="100">
        <v>44098</v>
      </c>
      <c r="R74" s="104">
        <v>1</v>
      </c>
      <c r="S74" s="238">
        <f t="shared" si="38"/>
        <v>0.125</v>
      </c>
      <c r="T74" s="101">
        <f t="shared" si="39"/>
        <v>0</v>
      </c>
    </row>
    <row r="75" spans="1:20" s="94" customFormat="1" ht="16.5" customHeight="1">
      <c r="A75" s="86"/>
      <c r="B75" s="320"/>
      <c r="C75" s="305"/>
      <c r="D75" s="305"/>
      <c r="E75" s="317"/>
      <c r="F75" s="110" t="s">
        <v>397</v>
      </c>
      <c r="G75" s="155" t="s">
        <v>402</v>
      </c>
      <c r="H75" s="151"/>
      <c r="I75" s="249"/>
      <c r="J75" s="99">
        <f t="shared" si="35"/>
        <v>4</v>
      </c>
      <c r="K75" s="112">
        <v>44087</v>
      </c>
      <c r="L75" s="112">
        <v>44091</v>
      </c>
      <c r="M75" s="101">
        <f t="shared" si="36"/>
        <v>1</v>
      </c>
      <c r="N75" s="102"/>
      <c r="O75" s="101">
        <f t="shared" si="37"/>
        <v>0.125</v>
      </c>
      <c r="P75" s="112">
        <v>44087</v>
      </c>
      <c r="Q75" s="100"/>
      <c r="R75" s="104">
        <v>1</v>
      </c>
      <c r="S75" s="238">
        <f t="shared" si="38"/>
        <v>0.125</v>
      </c>
      <c r="T75" s="101">
        <f t="shared" si="39"/>
        <v>0</v>
      </c>
    </row>
    <row r="76" spans="1:20" s="94" customFormat="1" ht="16.5" customHeight="1">
      <c r="A76" s="86"/>
      <c r="B76" s="320"/>
      <c r="C76" s="305"/>
      <c r="D76" s="305"/>
      <c r="E76" s="317"/>
      <c r="F76" s="110" t="s">
        <v>398</v>
      </c>
      <c r="G76" s="155" t="s">
        <v>403</v>
      </c>
      <c r="H76" s="151"/>
      <c r="I76" s="249"/>
      <c r="J76" s="99">
        <f t="shared" si="35"/>
        <v>39</v>
      </c>
      <c r="K76" s="112">
        <v>44094</v>
      </c>
      <c r="L76" s="112">
        <v>44147</v>
      </c>
      <c r="M76" s="101">
        <f t="shared" si="36"/>
        <v>1</v>
      </c>
      <c r="N76" s="102"/>
      <c r="O76" s="101">
        <f t="shared" si="37"/>
        <v>0.125</v>
      </c>
      <c r="P76" s="112">
        <v>44094</v>
      </c>
      <c r="Q76" s="100"/>
      <c r="R76" s="104">
        <v>0.95</v>
      </c>
      <c r="S76" s="238">
        <f t="shared" si="38"/>
        <v>0.11874999999999999</v>
      </c>
      <c r="T76" s="101">
        <f t="shared" si="39"/>
        <v>-6.2500000000000056E-3</v>
      </c>
    </row>
    <row r="77" spans="1:20" s="94" customFormat="1" ht="16.5" customHeight="1">
      <c r="A77" s="86"/>
      <c r="B77" s="320"/>
      <c r="C77" s="305"/>
      <c r="D77" s="305"/>
      <c r="E77" s="317"/>
      <c r="F77" s="110" t="s">
        <v>399</v>
      </c>
      <c r="G77" s="155" t="s">
        <v>404</v>
      </c>
      <c r="H77" s="151"/>
      <c r="I77" s="249"/>
      <c r="J77" s="99">
        <f t="shared" si="35"/>
        <v>64</v>
      </c>
      <c r="K77" s="112">
        <v>44045</v>
      </c>
      <c r="L77" s="112">
        <v>44133</v>
      </c>
      <c r="M77" s="101">
        <f t="shared" si="36"/>
        <v>1</v>
      </c>
      <c r="N77" s="102"/>
      <c r="O77" s="101">
        <f t="shared" si="37"/>
        <v>0.125</v>
      </c>
      <c r="P77" s="100">
        <v>44045</v>
      </c>
      <c r="Q77" s="100"/>
      <c r="R77" s="104">
        <v>1</v>
      </c>
      <c r="S77" s="238">
        <f t="shared" si="38"/>
        <v>0.125</v>
      </c>
      <c r="T77" s="101">
        <f t="shared" si="39"/>
        <v>0</v>
      </c>
    </row>
    <row r="78" spans="1:20" s="94" customFormat="1" ht="16.5" customHeight="1">
      <c r="A78" s="86"/>
      <c r="B78" s="320"/>
      <c r="C78" s="305"/>
      <c r="D78" s="305"/>
      <c r="E78" s="317"/>
      <c r="F78" s="110" t="s">
        <v>406</v>
      </c>
      <c r="G78" s="155" t="s">
        <v>407</v>
      </c>
      <c r="H78" s="151"/>
      <c r="I78" s="249"/>
      <c r="J78" s="99">
        <f t="shared" si="35"/>
        <v>14</v>
      </c>
      <c r="K78" s="112">
        <v>44115</v>
      </c>
      <c r="L78" s="112">
        <v>44133</v>
      </c>
      <c r="M78" s="101">
        <f t="shared" si="36"/>
        <v>1</v>
      </c>
      <c r="N78" s="102"/>
      <c r="O78" s="101">
        <f t="shared" si="37"/>
        <v>0.125</v>
      </c>
      <c r="P78" s="100"/>
      <c r="Q78" s="100"/>
      <c r="R78" s="104">
        <v>0.95</v>
      </c>
      <c r="S78" s="238">
        <f t="shared" si="38"/>
        <v>0.11874999999999999</v>
      </c>
      <c r="T78" s="101">
        <f t="shared" si="39"/>
        <v>-6.2500000000000056E-3</v>
      </c>
    </row>
    <row r="79" spans="1:20" s="94" customFormat="1" ht="16.5" customHeight="1">
      <c r="A79" s="86"/>
      <c r="B79" s="320"/>
      <c r="C79" s="305"/>
      <c r="D79" s="305"/>
      <c r="E79" s="318"/>
      <c r="F79" s="110" t="s">
        <v>408</v>
      </c>
      <c r="G79" s="154" t="s">
        <v>409</v>
      </c>
      <c r="H79" s="151"/>
      <c r="I79" s="249"/>
      <c r="J79" s="99">
        <f t="shared" si="35"/>
        <v>4</v>
      </c>
      <c r="K79" s="112">
        <v>44150</v>
      </c>
      <c r="L79" s="112">
        <v>44154</v>
      </c>
      <c r="M79" s="101">
        <f t="shared" si="36"/>
        <v>1</v>
      </c>
      <c r="N79" s="102"/>
      <c r="O79" s="101">
        <f t="shared" si="37"/>
        <v>0.125</v>
      </c>
      <c r="P79" s="100"/>
      <c r="Q79" s="100"/>
      <c r="R79" s="104">
        <v>0.95</v>
      </c>
      <c r="S79" s="238">
        <f t="shared" si="38"/>
        <v>0.11874999999999999</v>
      </c>
      <c r="T79" s="101">
        <f t="shared" si="39"/>
        <v>-6.2500000000000056E-3</v>
      </c>
    </row>
    <row r="80" spans="1:20" s="94" customFormat="1" ht="16.5" customHeight="1">
      <c r="A80" s="86"/>
      <c r="B80" s="320"/>
      <c r="C80" s="305"/>
      <c r="D80" s="305"/>
      <c r="E80" s="110" t="s">
        <v>377</v>
      </c>
      <c r="F80" s="106"/>
      <c r="G80" s="144"/>
      <c r="H80" s="99"/>
      <c r="I80" s="247"/>
      <c r="J80" s="99"/>
      <c r="K80" s="100"/>
      <c r="L80" s="100"/>
      <c r="M80" s="101"/>
      <c r="N80" s="102"/>
      <c r="O80" s="102"/>
      <c r="P80" s="102"/>
      <c r="Q80" s="425"/>
      <c r="R80" s="102"/>
      <c r="S80" s="102"/>
      <c r="T80" s="102"/>
    </row>
    <row r="81" spans="1:20" s="94" customFormat="1" ht="16.5" customHeight="1">
      <c r="A81" s="86"/>
      <c r="B81" s="320"/>
      <c r="C81" s="305"/>
      <c r="D81" s="305"/>
      <c r="E81" s="316"/>
      <c r="F81" s="110" t="s">
        <v>395</v>
      </c>
      <c r="G81" s="155" t="s">
        <v>400</v>
      </c>
      <c r="H81" s="151"/>
      <c r="I81" s="249"/>
      <c r="J81" s="99">
        <f t="shared" ref="J81:J88" si="40">IF(OR(ISBLANK($K81), ISBLANK($L81)),"",NETWORKDAYS($K81,$L81,공휴일))</f>
        <v>53</v>
      </c>
      <c r="K81" s="112">
        <v>44031</v>
      </c>
      <c r="L81" s="112">
        <v>44104</v>
      </c>
      <c r="M81" s="101">
        <f t="shared" ref="M81:M88" si="41">IF(OR(ISBLANK($K81), ISBLANK($L81)), "", IF($I$1 &lt; $K81, 0, IF($I$1 &gt;= $L81, 1, NETWORKDAYS($K81,$I$1,공휴일)/$J81)))</f>
        <v>1</v>
      </c>
      <c r="N81" s="102"/>
      <c r="O81" s="101">
        <f t="shared" ref="O81:O88" si="42">M81*$N$69</f>
        <v>0.125</v>
      </c>
      <c r="P81" s="100">
        <v>44045</v>
      </c>
      <c r="Q81" s="100"/>
      <c r="R81" s="104">
        <v>1</v>
      </c>
      <c r="S81" s="238">
        <f t="shared" ref="S81:S89" si="43">$N$69*R81</f>
        <v>0.125</v>
      </c>
      <c r="T81" s="101">
        <f t="shared" si="39"/>
        <v>0</v>
      </c>
    </row>
    <row r="82" spans="1:20" s="94" customFormat="1" ht="16.5" customHeight="1">
      <c r="A82" s="86"/>
      <c r="B82" s="320"/>
      <c r="C82" s="305"/>
      <c r="D82" s="305"/>
      <c r="E82" s="317"/>
      <c r="F82" s="110" t="s">
        <v>396</v>
      </c>
      <c r="G82" s="155" t="s">
        <v>401</v>
      </c>
      <c r="H82" s="151"/>
      <c r="I82" s="249"/>
      <c r="J82" s="99">
        <f t="shared" si="40"/>
        <v>9</v>
      </c>
      <c r="K82" s="112">
        <v>44115</v>
      </c>
      <c r="L82" s="112">
        <v>44126</v>
      </c>
      <c r="M82" s="101">
        <f t="shared" si="41"/>
        <v>1</v>
      </c>
      <c r="N82" s="102"/>
      <c r="O82" s="101">
        <f t="shared" si="42"/>
        <v>0.125</v>
      </c>
      <c r="P82" s="100"/>
      <c r="Q82" s="100"/>
      <c r="R82" s="104">
        <v>1</v>
      </c>
      <c r="S82" s="238">
        <f t="shared" si="43"/>
        <v>0.125</v>
      </c>
      <c r="T82" s="101">
        <f t="shared" si="39"/>
        <v>0</v>
      </c>
    </row>
    <row r="83" spans="1:20" s="94" customFormat="1" ht="16.5" customHeight="1">
      <c r="A83" s="86"/>
      <c r="B83" s="320"/>
      <c r="C83" s="305"/>
      <c r="D83" s="305"/>
      <c r="E83" s="317"/>
      <c r="F83" s="110" t="s">
        <v>405</v>
      </c>
      <c r="G83" s="155" t="s">
        <v>392</v>
      </c>
      <c r="H83" s="151"/>
      <c r="I83" s="249"/>
      <c r="J83" s="99">
        <f t="shared" si="40"/>
        <v>14</v>
      </c>
      <c r="K83" s="112">
        <v>44066</v>
      </c>
      <c r="L83" s="112">
        <v>44084</v>
      </c>
      <c r="M83" s="101">
        <f t="shared" si="41"/>
        <v>1</v>
      </c>
      <c r="N83" s="102"/>
      <c r="O83" s="101">
        <f t="shared" si="42"/>
        <v>0.125</v>
      </c>
      <c r="P83" s="112">
        <v>44066</v>
      </c>
      <c r="Q83" s="100">
        <v>44098</v>
      </c>
      <c r="R83" s="104">
        <v>1</v>
      </c>
      <c r="S83" s="238">
        <f t="shared" si="43"/>
        <v>0.125</v>
      </c>
      <c r="T83" s="101">
        <f t="shared" si="39"/>
        <v>0</v>
      </c>
    </row>
    <row r="84" spans="1:20" s="94" customFormat="1" ht="16.5" customHeight="1">
      <c r="A84" s="86"/>
      <c r="B84" s="320"/>
      <c r="C84" s="305"/>
      <c r="D84" s="305"/>
      <c r="E84" s="317"/>
      <c r="F84" s="110" t="s">
        <v>397</v>
      </c>
      <c r="G84" s="155" t="s">
        <v>402</v>
      </c>
      <c r="H84" s="151"/>
      <c r="I84" s="249"/>
      <c r="J84" s="99">
        <f t="shared" si="40"/>
        <v>4</v>
      </c>
      <c r="K84" s="112">
        <v>44087</v>
      </c>
      <c r="L84" s="112">
        <v>44091</v>
      </c>
      <c r="M84" s="101">
        <f t="shared" si="41"/>
        <v>1</v>
      </c>
      <c r="N84" s="102"/>
      <c r="O84" s="101">
        <f t="shared" si="42"/>
        <v>0.125</v>
      </c>
      <c r="P84" s="112">
        <v>44087</v>
      </c>
      <c r="Q84" s="100"/>
      <c r="R84" s="104">
        <v>1</v>
      </c>
      <c r="S84" s="238">
        <f t="shared" si="43"/>
        <v>0.125</v>
      </c>
      <c r="T84" s="101">
        <f t="shared" si="39"/>
        <v>0</v>
      </c>
    </row>
    <row r="85" spans="1:20" s="94" customFormat="1" ht="16.5" customHeight="1">
      <c r="A85" s="86"/>
      <c r="B85" s="320"/>
      <c r="C85" s="305"/>
      <c r="D85" s="305"/>
      <c r="E85" s="317"/>
      <c r="F85" s="110" t="s">
        <v>398</v>
      </c>
      <c r="G85" s="155" t="s">
        <v>403</v>
      </c>
      <c r="H85" s="151"/>
      <c r="I85" s="249"/>
      <c r="J85" s="99">
        <f t="shared" si="40"/>
        <v>39</v>
      </c>
      <c r="K85" s="112">
        <v>44094</v>
      </c>
      <c r="L85" s="112">
        <v>44147</v>
      </c>
      <c r="M85" s="101">
        <f t="shared" si="41"/>
        <v>1</v>
      </c>
      <c r="N85" s="102"/>
      <c r="O85" s="101">
        <f t="shared" si="42"/>
        <v>0.125</v>
      </c>
      <c r="P85" s="112">
        <v>44094</v>
      </c>
      <c r="Q85" s="100"/>
      <c r="R85" s="104">
        <v>0.95</v>
      </c>
      <c r="S85" s="238">
        <f t="shared" si="43"/>
        <v>0.11874999999999999</v>
      </c>
      <c r="T85" s="101">
        <f t="shared" si="39"/>
        <v>-6.2500000000000056E-3</v>
      </c>
    </row>
    <row r="86" spans="1:20" s="94" customFormat="1" ht="16.5" customHeight="1">
      <c r="A86" s="86"/>
      <c r="B86" s="320"/>
      <c r="C86" s="305"/>
      <c r="D86" s="305"/>
      <c r="E86" s="317"/>
      <c r="F86" s="110" t="s">
        <v>399</v>
      </c>
      <c r="G86" s="155" t="s">
        <v>404</v>
      </c>
      <c r="H86" s="151"/>
      <c r="I86" s="249"/>
      <c r="J86" s="99">
        <f t="shared" si="40"/>
        <v>64</v>
      </c>
      <c r="K86" s="112">
        <v>44045</v>
      </c>
      <c r="L86" s="112">
        <v>44133</v>
      </c>
      <c r="M86" s="101">
        <f t="shared" si="41"/>
        <v>1</v>
      </c>
      <c r="N86" s="102"/>
      <c r="O86" s="101">
        <f t="shared" si="42"/>
        <v>0.125</v>
      </c>
      <c r="P86" s="100">
        <v>44045</v>
      </c>
      <c r="Q86" s="100"/>
      <c r="R86" s="104">
        <v>1</v>
      </c>
      <c r="S86" s="238">
        <f t="shared" si="43"/>
        <v>0.125</v>
      </c>
      <c r="T86" s="101">
        <f t="shared" si="39"/>
        <v>0</v>
      </c>
    </row>
    <row r="87" spans="1:20" s="94" customFormat="1" ht="16.5" customHeight="1">
      <c r="A87" s="86"/>
      <c r="B87" s="320"/>
      <c r="C87" s="305"/>
      <c r="D87" s="305"/>
      <c r="E87" s="317"/>
      <c r="F87" s="110" t="s">
        <v>406</v>
      </c>
      <c r="G87" s="155" t="s">
        <v>407</v>
      </c>
      <c r="H87" s="151"/>
      <c r="I87" s="249"/>
      <c r="J87" s="99">
        <f t="shared" si="40"/>
        <v>14</v>
      </c>
      <c r="K87" s="112">
        <v>44115</v>
      </c>
      <c r="L87" s="112">
        <v>44133</v>
      </c>
      <c r="M87" s="101">
        <f t="shared" si="41"/>
        <v>1</v>
      </c>
      <c r="N87" s="102"/>
      <c r="O87" s="101">
        <f t="shared" si="42"/>
        <v>0.125</v>
      </c>
      <c r="P87" s="100"/>
      <c r="Q87" s="100"/>
      <c r="R87" s="104">
        <v>0.95</v>
      </c>
      <c r="S87" s="238">
        <f t="shared" si="43"/>
        <v>0.11874999999999999</v>
      </c>
      <c r="T87" s="101">
        <f t="shared" si="39"/>
        <v>-6.2500000000000056E-3</v>
      </c>
    </row>
    <row r="88" spans="1:20" s="94" customFormat="1" ht="16.5" customHeight="1">
      <c r="A88" s="86"/>
      <c r="B88" s="320"/>
      <c r="C88" s="305"/>
      <c r="D88" s="305"/>
      <c r="E88" s="318"/>
      <c r="F88" s="110" t="s">
        <v>408</v>
      </c>
      <c r="G88" s="154" t="s">
        <v>409</v>
      </c>
      <c r="H88" s="151"/>
      <c r="I88" s="249"/>
      <c r="J88" s="99">
        <f t="shared" si="40"/>
        <v>4</v>
      </c>
      <c r="K88" s="112">
        <v>44150</v>
      </c>
      <c r="L88" s="112">
        <v>44154</v>
      </c>
      <c r="M88" s="101">
        <f t="shared" si="41"/>
        <v>1</v>
      </c>
      <c r="N88" s="102"/>
      <c r="O88" s="101">
        <f t="shared" si="42"/>
        <v>0.125</v>
      </c>
      <c r="P88" s="100"/>
      <c r="Q88" s="100"/>
      <c r="R88" s="104">
        <v>0.95</v>
      </c>
      <c r="S88" s="238">
        <f t="shared" si="43"/>
        <v>0.11874999999999999</v>
      </c>
      <c r="T88" s="101">
        <f t="shared" si="39"/>
        <v>-6.2500000000000056E-3</v>
      </c>
    </row>
    <row r="89" spans="1:20" s="94" customFormat="1" ht="16.5" customHeight="1">
      <c r="A89" s="86"/>
      <c r="B89" s="320"/>
      <c r="C89" s="305"/>
      <c r="D89" s="135" t="s">
        <v>555</v>
      </c>
      <c r="E89" s="135"/>
      <c r="F89" s="136"/>
      <c r="G89" s="148"/>
      <c r="H89" s="139" t="s">
        <v>545</v>
      </c>
      <c r="I89" s="252"/>
      <c r="J89" s="139">
        <f t="shared" ref="J89" si="44">IF(OR(ISBLANK($K89), ISBLANK($L89)),"",NETWORKDAYS($K89,$L89,공휴일))</f>
        <v>89</v>
      </c>
      <c r="K89" s="140">
        <f>MIN(K90:K107)</f>
        <v>44031</v>
      </c>
      <c r="L89" s="140">
        <f>MAX(L90:L107)</f>
        <v>44154</v>
      </c>
      <c r="M89" s="141">
        <f>AVERAGE(M90:M125)</f>
        <v>1</v>
      </c>
      <c r="N89" s="142"/>
      <c r="O89" s="141">
        <f>$N$69*M89</f>
        <v>0.125</v>
      </c>
      <c r="P89" s="140"/>
      <c r="Q89" s="140"/>
      <c r="R89" s="156">
        <f>AVERAGE(R90:R107)</f>
        <v>0.98124999999999996</v>
      </c>
      <c r="S89" s="270">
        <f t="shared" si="43"/>
        <v>0.12265624999999999</v>
      </c>
      <c r="T89" s="237">
        <f>S89-O89</f>
        <v>-2.3437500000000056E-3</v>
      </c>
    </row>
    <row r="90" spans="1:20" s="94" customFormat="1" ht="16.5" customHeight="1">
      <c r="A90" s="86"/>
      <c r="B90" s="320"/>
      <c r="C90" s="305"/>
      <c r="D90" s="305"/>
      <c r="E90" s="110" t="s">
        <v>550</v>
      </c>
      <c r="F90" s="106"/>
      <c r="G90" s="144"/>
      <c r="H90" s="99"/>
      <c r="I90" s="247"/>
      <c r="J90" s="99"/>
      <c r="K90" s="100"/>
      <c r="L90" s="100"/>
      <c r="M90" s="101"/>
      <c r="N90" s="101"/>
      <c r="O90" s="101"/>
      <c r="P90" s="101"/>
      <c r="Q90" s="104"/>
      <c r="R90" s="101"/>
      <c r="S90" s="101"/>
      <c r="T90" s="101"/>
    </row>
    <row r="91" spans="1:20" s="94" customFormat="1" ht="16.5" customHeight="1">
      <c r="A91" s="86"/>
      <c r="B91" s="320"/>
      <c r="C91" s="305"/>
      <c r="D91" s="305"/>
      <c r="E91" s="316"/>
      <c r="F91" s="110" t="s">
        <v>395</v>
      </c>
      <c r="G91" s="155" t="s">
        <v>400</v>
      </c>
      <c r="H91" s="151"/>
      <c r="I91" s="249"/>
      <c r="J91" s="99">
        <f t="shared" ref="J91:J98" si="45">IF(OR(ISBLANK($K91), ISBLANK($L91)),"",NETWORKDAYS($K91,$L91,공휴일))</f>
        <v>53</v>
      </c>
      <c r="K91" s="112">
        <v>44031</v>
      </c>
      <c r="L91" s="112">
        <v>44104</v>
      </c>
      <c r="M91" s="101">
        <f t="shared" ref="M91:M98" si="46">IF(OR(ISBLANK($K91), ISBLANK($L91)), "", IF($I$1 &lt; $K91, 0, IF($I$1 &gt;= $L91, 1, NETWORKDAYS($K91,$I$1,공휴일)/$J91)))</f>
        <v>1</v>
      </c>
      <c r="N91" s="102"/>
      <c r="O91" s="101">
        <f t="shared" ref="O91:O98" si="47">M91*$N$69</f>
        <v>0.125</v>
      </c>
      <c r="P91" s="100">
        <v>44045</v>
      </c>
      <c r="Q91" s="100"/>
      <c r="R91" s="104">
        <v>1</v>
      </c>
      <c r="S91" s="238">
        <f t="shared" ref="S91:S98" si="48">$N$69*R91</f>
        <v>0.125</v>
      </c>
      <c r="T91" s="101">
        <f t="shared" ref="T91:T107" si="49">S91-O91</f>
        <v>0</v>
      </c>
    </row>
    <row r="92" spans="1:20" s="94" customFormat="1" ht="16.5" customHeight="1">
      <c r="A92" s="86"/>
      <c r="B92" s="320"/>
      <c r="C92" s="305"/>
      <c r="D92" s="305"/>
      <c r="E92" s="317"/>
      <c r="F92" s="110" t="s">
        <v>396</v>
      </c>
      <c r="G92" s="155" t="s">
        <v>401</v>
      </c>
      <c r="H92" s="151"/>
      <c r="I92" s="249"/>
      <c r="J92" s="99">
        <f t="shared" si="45"/>
        <v>9</v>
      </c>
      <c r="K92" s="112">
        <v>44115</v>
      </c>
      <c r="L92" s="112">
        <v>44126</v>
      </c>
      <c r="M92" s="101">
        <f t="shared" si="46"/>
        <v>1</v>
      </c>
      <c r="N92" s="102"/>
      <c r="O92" s="101">
        <f t="shared" si="47"/>
        <v>0.125</v>
      </c>
      <c r="P92" s="100"/>
      <c r="Q92" s="100"/>
      <c r="R92" s="104">
        <v>1</v>
      </c>
      <c r="S92" s="238">
        <f t="shared" si="48"/>
        <v>0.125</v>
      </c>
      <c r="T92" s="101">
        <f t="shared" si="49"/>
        <v>0</v>
      </c>
    </row>
    <row r="93" spans="1:20" s="94" customFormat="1" ht="16.5" customHeight="1">
      <c r="A93" s="86"/>
      <c r="B93" s="320"/>
      <c r="C93" s="305"/>
      <c r="D93" s="305"/>
      <c r="E93" s="317"/>
      <c r="F93" s="110" t="s">
        <v>405</v>
      </c>
      <c r="G93" s="155" t="s">
        <v>392</v>
      </c>
      <c r="H93" s="151"/>
      <c r="I93" s="249"/>
      <c r="J93" s="99">
        <f t="shared" si="45"/>
        <v>14</v>
      </c>
      <c r="K93" s="112">
        <v>44066</v>
      </c>
      <c r="L93" s="112">
        <v>44084</v>
      </c>
      <c r="M93" s="101">
        <f t="shared" si="46"/>
        <v>1</v>
      </c>
      <c r="N93" s="102"/>
      <c r="O93" s="101">
        <f t="shared" si="47"/>
        <v>0.125</v>
      </c>
      <c r="P93" s="112">
        <v>44066</v>
      </c>
      <c r="Q93" s="100">
        <v>44098</v>
      </c>
      <c r="R93" s="104">
        <v>1</v>
      </c>
      <c r="S93" s="238">
        <f t="shared" si="48"/>
        <v>0.125</v>
      </c>
      <c r="T93" s="101">
        <f t="shared" si="49"/>
        <v>0</v>
      </c>
    </row>
    <row r="94" spans="1:20" s="94" customFormat="1" ht="16.5" customHeight="1">
      <c r="A94" s="86"/>
      <c r="B94" s="320"/>
      <c r="C94" s="305"/>
      <c r="D94" s="305"/>
      <c r="E94" s="317"/>
      <c r="F94" s="110" t="s">
        <v>397</v>
      </c>
      <c r="G94" s="155" t="s">
        <v>402</v>
      </c>
      <c r="H94" s="151"/>
      <c r="I94" s="249"/>
      <c r="J94" s="99">
        <f t="shared" si="45"/>
        <v>4</v>
      </c>
      <c r="K94" s="112">
        <v>44087</v>
      </c>
      <c r="L94" s="112">
        <v>44091</v>
      </c>
      <c r="M94" s="101">
        <f t="shared" si="46"/>
        <v>1</v>
      </c>
      <c r="N94" s="102"/>
      <c r="O94" s="101">
        <f t="shared" si="47"/>
        <v>0.125</v>
      </c>
      <c r="P94" s="112">
        <v>44087</v>
      </c>
      <c r="Q94" s="100"/>
      <c r="R94" s="104">
        <v>1</v>
      </c>
      <c r="S94" s="238">
        <f t="shared" si="48"/>
        <v>0.125</v>
      </c>
      <c r="T94" s="101">
        <f t="shared" si="49"/>
        <v>0</v>
      </c>
    </row>
    <row r="95" spans="1:20" s="94" customFormat="1" ht="16.5" customHeight="1">
      <c r="A95" s="86"/>
      <c r="B95" s="320"/>
      <c r="C95" s="305"/>
      <c r="D95" s="305"/>
      <c r="E95" s="317"/>
      <c r="F95" s="110" t="s">
        <v>398</v>
      </c>
      <c r="G95" s="155" t="s">
        <v>403</v>
      </c>
      <c r="H95" s="151"/>
      <c r="I95" s="249"/>
      <c r="J95" s="99">
        <f t="shared" si="45"/>
        <v>39</v>
      </c>
      <c r="K95" s="112">
        <v>44094</v>
      </c>
      <c r="L95" s="112">
        <v>44147</v>
      </c>
      <c r="M95" s="101">
        <f t="shared" si="46"/>
        <v>1</v>
      </c>
      <c r="N95" s="102"/>
      <c r="O95" s="101">
        <f t="shared" si="47"/>
        <v>0.125</v>
      </c>
      <c r="P95" s="112">
        <v>44094</v>
      </c>
      <c r="Q95" s="100"/>
      <c r="R95" s="104">
        <v>0.95</v>
      </c>
      <c r="S95" s="238">
        <f t="shared" si="48"/>
        <v>0.11874999999999999</v>
      </c>
      <c r="T95" s="101">
        <f t="shared" si="49"/>
        <v>-6.2500000000000056E-3</v>
      </c>
    </row>
    <row r="96" spans="1:20" s="94" customFormat="1" ht="16.5" customHeight="1">
      <c r="A96" s="86"/>
      <c r="B96" s="320"/>
      <c r="C96" s="305"/>
      <c r="D96" s="305"/>
      <c r="E96" s="317"/>
      <c r="F96" s="110" t="s">
        <v>399</v>
      </c>
      <c r="G96" s="155" t="s">
        <v>404</v>
      </c>
      <c r="H96" s="151"/>
      <c r="I96" s="249"/>
      <c r="J96" s="99">
        <f t="shared" si="45"/>
        <v>64</v>
      </c>
      <c r="K96" s="112">
        <v>44045</v>
      </c>
      <c r="L96" s="112">
        <v>44133</v>
      </c>
      <c r="M96" s="101">
        <f t="shared" si="46"/>
        <v>1</v>
      </c>
      <c r="N96" s="102"/>
      <c r="O96" s="101">
        <f t="shared" si="47"/>
        <v>0.125</v>
      </c>
      <c r="P96" s="100">
        <v>44045</v>
      </c>
      <c r="Q96" s="100"/>
      <c r="R96" s="104">
        <v>1</v>
      </c>
      <c r="S96" s="238">
        <f t="shared" si="48"/>
        <v>0.125</v>
      </c>
      <c r="T96" s="101">
        <f t="shared" si="49"/>
        <v>0</v>
      </c>
    </row>
    <row r="97" spans="1:20" s="94" customFormat="1" ht="16.5" customHeight="1">
      <c r="A97" s="86"/>
      <c r="B97" s="320"/>
      <c r="C97" s="305"/>
      <c r="D97" s="305"/>
      <c r="E97" s="317"/>
      <c r="F97" s="110" t="s">
        <v>406</v>
      </c>
      <c r="G97" s="155" t="s">
        <v>407</v>
      </c>
      <c r="H97" s="151"/>
      <c r="I97" s="249"/>
      <c r="J97" s="99">
        <f t="shared" si="45"/>
        <v>14</v>
      </c>
      <c r="K97" s="112">
        <v>44115</v>
      </c>
      <c r="L97" s="112">
        <v>44133</v>
      </c>
      <c r="M97" s="101">
        <f t="shared" si="46"/>
        <v>1</v>
      </c>
      <c r="N97" s="102"/>
      <c r="O97" s="101">
        <f t="shared" si="47"/>
        <v>0.125</v>
      </c>
      <c r="P97" s="100"/>
      <c r="Q97" s="100"/>
      <c r="R97" s="104">
        <v>0.95</v>
      </c>
      <c r="S97" s="238">
        <f t="shared" si="48"/>
        <v>0.11874999999999999</v>
      </c>
      <c r="T97" s="101">
        <f t="shared" si="49"/>
        <v>-6.2500000000000056E-3</v>
      </c>
    </row>
    <row r="98" spans="1:20" s="94" customFormat="1" ht="16.5" customHeight="1">
      <c r="A98" s="86"/>
      <c r="B98" s="320"/>
      <c r="C98" s="305"/>
      <c r="D98" s="305"/>
      <c r="E98" s="318"/>
      <c r="F98" s="110" t="s">
        <v>408</v>
      </c>
      <c r="G98" s="154" t="s">
        <v>409</v>
      </c>
      <c r="H98" s="151"/>
      <c r="I98" s="249"/>
      <c r="J98" s="99">
        <f t="shared" si="45"/>
        <v>4</v>
      </c>
      <c r="K98" s="112">
        <v>44150</v>
      </c>
      <c r="L98" s="112">
        <v>44154</v>
      </c>
      <c r="M98" s="101">
        <f t="shared" si="46"/>
        <v>1</v>
      </c>
      <c r="N98" s="102"/>
      <c r="O98" s="101">
        <f t="shared" si="47"/>
        <v>0.125</v>
      </c>
      <c r="P98" s="100"/>
      <c r="Q98" s="100"/>
      <c r="R98" s="104">
        <v>0.95</v>
      </c>
      <c r="S98" s="238">
        <f t="shared" si="48"/>
        <v>0.11874999999999999</v>
      </c>
      <c r="T98" s="101">
        <f t="shared" si="49"/>
        <v>-6.2500000000000056E-3</v>
      </c>
    </row>
    <row r="99" spans="1:20" s="94" customFormat="1" ht="16.5" customHeight="1">
      <c r="A99" s="86"/>
      <c r="B99" s="320"/>
      <c r="C99" s="305"/>
      <c r="D99" s="305"/>
      <c r="E99" s="110" t="s">
        <v>552</v>
      </c>
      <c r="F99" s="106"/>
      <c r="G99" s="144"/>
      <c r="H99" s="99"/>
      <c r="I99" s="247"/>
      <c r="J99" s="99"/>
      <c r="K99" s="100"/>
      <c r="L99" s="100"/>
      <c r="M99" s="101"/>
      <c r="N99" s="102"/>
      <c r="O99" s="102"/>
      <c r="P99" s="102"/>
      <c r="Q99" s="425"/>
      <c r="R99" s="102"/>
      <c r="S99" s="102"/>
      <c r="T99" s="102"/>
    </row>
    <row r="100" spans="1:20" s="94" customFormat="1" ht="16.5" customHeight="1">
      <c r="A100" s="86"/>
      <c r="B100" s="320"/>
      <c r="C100" s="305"/>
      <c r="D100" s="305"/>
      <c r="E100" s="316"/>
      <c r="F100" s="110" t="s">
        <v>395</v>
      </c>
      <c r="G100" s="155" t="s">
        <v>400</v>
      </c>
      <c r="H100" s="151"/>
      <c r="I100" s="249"/>
      <c r="J100" s="99">
        <f t="shared" ref="J100:J107" si="50">IF(OR(ISBLANK($K100), ISBLANK($L100)),"",NETWORKDAYS($K100,$L100,공휴일))</f>
        <v>53</v>
      </c>
      <c r="K100" s="112">
        <v>44031</v>
      </c>
      <c r="L100" s="112">
        <v>44104</v>
      </c>
      <c r="M100" s="101">
        <f t="shared" ref="M100:M107" si="51">IF(OR(ISBLANK($K100), ISBLANK($L100)), "", IF($I$1 &lt; $K100, 0, IF($I$1 &gt;= $L100, 1, NETWORKDAYS($K100,$I$1,공휴일)/$J100)))</f>
        <v>1</v>
      </c>
      <c r="N100" s="102"/>
      <c r="O100" s="101">
        <f t="shared" ref="O100:O107" si="52">M100*$N$69</f>
        <v>0.125</v>
      </c>
      <c r="P100" s="100">
        <v>44045</v>
      </c>
      <c r="Q100" s="100"/>
      <c r="R100" s="104">
        <v>1</v>
      </c>
      <c r="S100" s="238">
        <f t="shared" ref="S100:S108" si="53">$N$69*R100</f>
        <v>0.125</v>
      </c>
      <c r="T100" s="101">
        <f t="shared" si="49"/>
        <v>0</v>
      </c>
    </row>
    <row r="101" spans="1:20" s="94" customFormat="1" ht="16.5" customHeight="1">
      <c r="A101" s="86"/>
      <c r="B101" s="320"/>
      <c r="C101" s="305"/>
      <c r="D101" s="305"/>
      <c r="E101" s="317"/>
      <c r="F101" s="110" t="s">
        <v>396</v>
      </c>
      <c r="G101" s="155" t="s">
        <v>401</v>
      </c>
      <c r="H101" s="151"/>
      <c r="I101" s="249"/>
      <c r="J101" s="99">
        <f t="shared" si="50"/>
        <v>9</v>
      </c>
      <c r="K101" s="112">
        <v>44115</v>
      </c>
      <c r="L101" s="112">
        <v>44126</v>
      </c>
      <c r="M101" s="101">
        <f t="shared" si="51"/>
        <v>1</v>
      </c>
      <c r="N101" s="102"/>
      <c r="O101" s="101">
        <f t="shared" si="52"/>
        <v>0.125</v>
      </c>
      <c r="P101" s="100"/>
      <c r="Q101" s="100"/>
      <c r="R101" s="104">
        <v>1</v>
      </c>
      <c r="S101" s="238">
        <f t="shared" si="53"/>
        <v>0.125</v>
      </c>
      <c r="T101" s="101">
        <f t="shared" si="49"/>
        <v>0</v>
      </c>
    </row>
    <row r="102" spans="1:20" s="94" customFormat="1" ht="16.5" customHeight="1">
      <c r="A102" s="86"/>
      <c r="B102" s="320"/>
      <c r="C102" s="305"/>
      <c r="D102" s="305"/>
      <c r="E102" s="317"/>
      <c r="F102" s="110" t="s">
        <v>405</v>
      </c>
      <c r="G102" s="155" t="s">
        <v>392</v>
      </c>
      <c r="H102" s="151"/>
      <c r="I102" s="249"/>
      <c r="J102" s="99">
        <f t="shared" si="50"/>
        <v>14</v>
      </c>
      <c r="K102" s="112">
        <v>44066</v>
      </c>
      <c r="L102" s="112">
        <v>44084</v>
      </c>
      <c r="M102" s="101">
        <f t="shared" si="51"/>
        <v>1</v>
      </c>
      <c r="N102" s="102"/>
      <c r="O102" s="101">
        <f t="shared" si="52"/>
        <v>0.125</v>
      </c>
      <c r="P102" s="112">
        <v>44066</v>
      </c>
      <c r="Q102" s="100">
        <v>44098</v>
      </c>
      <c r="R102" s="104">
        <v>1</v>
      </c>
      <c r="S102" s="238">
        <f t="shared" si="53"/>
        <v>0.125</v>
      </c>
      <c r="T102" s="101">
        <f t="shared" si="49"/>
        <v>0</v>
      </c>
    </row>
    <row r="103" spans="1:20" s="94" customFormat="1" ht="16.5" customHeight="1">
      <c r="A103" s="86"/>
      <c r="B103" s="320"/>
      <c r="C103" s="305"/>
      <c r="D103" s="305"/>
      <c r="E103" s="317"/>
      <c r="F103" s="110" t="s">
        <v>397</v>
      </c>
      <c r="G103" s="155" t="s">
        <v>402</v>
      </c>
      <c r="H103" s="151"/>
      <c r="I103" s="249"/>
      <c r="J103" s="99">
        <f t="shared" si="50"/>
        <v>4</v>
      </c>
      <c r="K103" s="112">
        <v>44087</v>
      </c>
      <c r="L103" s="112">
        <v>44091</v>
      </c>
      <c r="M103" s="101">
        <f t="shared" si="51"/>
        <v>1</v>
      </c>
      <c r="N103" s="102"/>
      <c r="O103" s="101">
        <f t="shared" si="52"/>
        <v>0.125</v>
      </c>
      <c r="P103" s="112">
        <v>44087</v>
      </c>
      <c r="Q103" s="100"/>
      <c r="R103" s="104">
        <v>1</v>
      </c>
      <c r="S103" s="238">
        <f t="shared" si="53"/>
        <v>0.125</v>
      </c>
      <c r="T103" s="101">
        <f t="shared" si="49"/>
        <v>0</v>
      </c>
    </row>
    <row r="104" spans="1:20" s="94" customFormat="1" ht="16.5" customHeight="1">
      <c r="A104" s="86"/>
      <c r="B104" s="320"/>
      <c r="C104" s="305"/>
      <c r="D104" s="305"/>
      <c r="E104" s="317"/>
      <c r="F104" s="110" t="s">
        <v>398</v>
      </c>
      <c r="G104" s="155" t="s">
        <v>403</v>
      </c>
      <c r="H104" s="151"/>
      <c r="I104" s="249"/>
      <c r="J104" s="99">
        <f t="shared" si="50"/>
        <v>39</v>
      </c>
      <c r="K104" s="112">
        <v>44094</v>
      </c>
      <c r="L104" s="112">
        <v>44147</v>
      </c>
      <c r="M104" s="101">
        <f t="shared" si="51"/>
        <v>1</v>
      </c>
      <c r="N104" s="102"/>
      <c r="O104" s="101">
        <f t="shared" si="52"/>
        <v>0.125</v>
      </c>
      <c r="P104" s="112">
        <v>44094</v>
      </c>
      <c r="Q104" s="100"/>
      <c r="R104" s="104">
        <v>0.95</v>
      </c>
      <c r="S104" s="238">
        <f t="shared" si="53"/>
        <v>0.11874999999999999</v>
      </c>
      <c r="T104" s="101">
        <f t="shared" si="49"/>
        <v>-6.2500000000000056E-3</v>
      </c>
    </row>
    <row r="105" spans="1:20" s="94" customFormat="1" ht="16.5" customHeight="1">
      <c r="A105" s="86"/>
      <c r="B105" s="320"/>
      <c r="C105" s="305"/>
      <c r="D105" s="305"/>
      <c r="E105" s="317"/>
      <c r="F105" s="110" t="s">
        <v>399</v>
      </c>
      <c r="G105" s="155" t="s">
        <v>404</v>
      </c>
      <c r="H105" s="151"/>
      <c r="I105" s="249"/>
      <c r="J105" s="99">
        <f t="shared" si="50"/>
        <v>64</v>
      </c>
      <c r="K105" s="112">
        <v>44045</v>
      </c>
      <c r="L105" s="112">
        <v>44133</v>
      </c>
      <c r="M105" s="101">
        <f t="shared" si="51"/>
        <v>1</v>
      </c>
      <c r="N105" s="102"/>
      <c r="O105" s="101">
        <f t="shared" si="52"/>
        <v>0.125</v>
      </c>
      <c r="P105" s="100">
        <v>44045</v>
      </c>
      <c r="Q105" s="100"/>
      <c r="R105" s="104">
        <v>1</v>
      </c>
      <c r="S105" s="238">
        <f t="shared" si="53"/>
        <v>0.125</v>
      </c>
      <c r="T105" s="101">
        <f t="shared" si="49"/>
        <v>0</v>
      </c>
    </row>
    <row r="106" spans="1:20" s="94" customFormat="1" ht="16.5" customHeight="1">
      <c r="A106" s="86"/>
      <c r="B106" s="320"/>
      <c r="C106" s="305"/>
      <c r="D106" s="305"/>
      <c r="E106" s="317"/>
      <c r="F106" s="110" t="s">
        <v>406</v>
      </c>
      <c r="G106" s="155" t="s">
        <v>407</v>
      </c>
      <c r="H106" s="151"/>
      <c r="I106" s="249"/>
      <c r="J106" s="99">
        <f t="shared" si="50"/>
        <v>14</v>
      </c>
      <c r="K106" s="112">
        <v>44115</v>
      </c>
      <c r="L106" s="112">
        <v>44133</v>
      </c>
      <c r="M106" s="101">
        <f t="shared" si="51"/>
        <v>1</v>
      </c>
      <c r="N106" s="102"/>
      <c r="O106" s="101">
        <f t="shared" si="52"/>
        <v>0.125</v>
      </c>
      <c r="P106" s="100"/>
      <c r="Q106" s="100"/>
      <c r="R106" s="104">
        <v>0.95</v>
      </c>
      <c r="S106" s="238">
        <f t="shared" si="53"/>
        <v>0.11874999999999999</v>
      </c>
      <c r="T106" s="101">
        <f t="shared" si="49"/>
        <v>-6.2500000000000056E-3</v>
      </c>
    </row>
    <row r="107" spans="1:20" s="94" customFormat="1" ht="16.5" customHeight="1">
      <c r="A107" s="86"/>
      <c r="B107" s="320"/>
      <c r="C107" s="305"/>
      <c r="D107" s="305"/>
      <c r="E107" s="318"/>
      <c r="F107" s="110" t="s">
        <v>408</v>
      </c>
      <c r="G107" s="154" t="s">
        <v>409</v>
      </c>
      <c r="H107" s="151"/>
      <c r="I107" s="249"/>
      <c r="J107" s="99">
        <f t="shared" si="50"/>
        <v>4</v>
      </c>
      <c r="K107" s="112">
        <v>44150</v>
      </c>
      <c r="L107" s="112">
        <v>44154</v>
      </c>
      <c r="M107" s="101">
        <f t="shared" si="51"/>
        <v>1</v>
      </c>
      <c r="N107" s="102"/>
      <c r="O107" s="101">
        <f t="shared" si="52"/>
        <v>0.125</v>
      </c>
      <c r="P107" s="100"/>
      <c r="Q107" s="100"/>
      <c r="R107" s="104">
        <v>0.95</v>
      </c>
      <c r="S107" s="238">
        <f t="shared" si="53"/>
        <v>0.11874999999999999</v>
      </c>
      <c r="T107" s="101">
        <f t="shared" si="49"/>
        <v>-6.2500000000000056E-3</v>
      </c>
    </row>
    <row r="108" spans="1:20" s="94" customFormat="1" ht="16.5" customHeight="1">
      <c r="A108" s="86"/>
      <c r="B108" s="320"/>
      <c r="C108" s="305"/>
      <c r="D108" s="135" t="s">
        <v>556</v>
      </c>
      <c r="E108" s="135"/>
      <c r="F108" s="136"/>
      <c r="G108" s="148"/>
      <c r="H108" s="139" t="s">
        <v>545</v>
      </c>
      <c r="I108" s="252"/>
      <c r="J108" s="139">
        <f t="shared" ref="J108" si="54">IF(OR(ISBLANK($K108), ISBLANK($L108)),"",NETWORKDAYS($K108,$L108,공휴일))</f>
        <v>89</v>
      </c>
      <c r="K108" s="140">
        <f>MIN(K118:K126)</f>
        <v>44031</v>
      </c>
      <c r="L108" s="140">
        <f>MAX(L118:L126)</f>
        <v>44154</v>
      </c>
      <c r="M108" s="141">
        <f>AVERAGE(M110:M126)</f>
        <v>1</v>
      </c>
      <c r="N108" s="142"/>
      <c r="O108" s="141">
        <f>$N$69*M108</f>
        <v>0.125</v>
      </c>
      <c r="P108" s="140"/>
      <c r="Q108" s="140"/>
      <c r="R108" s="156">
        <f>AVERAGE(R109:R126)</f>
        <v>0.98124999999999996</v>
      </c>
      <c r="S108" s="237">
        <f t="shared" si="53"/>
        <v>0.12265624999999999</v>
      </c>
      <c r="T108" s="237">
        <f>S108-O108</f>
        <v>-2.3437500000000056E-3</v>
      </c>
    </row>
    <row r="109" spans="1:20" s="94" customFormat="1" ht="16.5" customHeight="1">
      <c r="A109" s="86"/>
      <c r="B109" s="320"/>
      <c r="C109" s="305"/>
      <c r="D109" s="306"/>
      <c r="E109" s="110" t="s">
        <v>378</v>
      </c>
      <c r="F109" s="107"/>
      <c r="G109" s="144"/>
      <c r="H109" s="99"/>
      <c r="I109" s="247"/>
      <c r="J109" s="99"/>
      <c r="K109" s="100"/>
      <c r="L109" s="100"/>
      <c r="M109" s="101"/>
      <c r="N109" s="102"/>
      <c r="O109" s="101"/>
      <c r="P109" s="100"/>
      <c r="Q109" s="100"/>
      <c r="R109" s="104"/>
      <c r="S109" s="101"/>
      <c r="T109" s="105"/>
    </row>
    <row r="110" spans="1:20" s="94" customFormat="1" ht="16.5" customHeight="1">
      <c r="A110" s="86"/>
      <c r="B110" s="320"/>
      <c r="C110" s="305"/>
      <c r="D110" s="305"/>
      <c r="E110" s="316"/>
      <c r="F110" s="110" t="s">
        <v>395</v>
      </c>
      <c r="G110" s="155" t="s">
        <v>400</v>
      </c>
      <c r="H110" s="151"/>
      <c r="I110" s="249"/>
      <c r="J110" s="99">
        <f t="shared" ref="J110:J117" si="55">IF(OR(ISBLANK($K110), ISBLANK($L110)),"",NETWORKDAYS($K110,$L110,공휴일))</f>
        <v>53</v>
      </c>
      <c r="K110" s="112">
        <v>44031</v>
      </c>
      <c r="L110" s="112">
        <v>44104</v>
      </c>
      <c r="M110" s="101">
        <f t="shared" ref="M110:M117" si="56">IF(OR(ISBLANK($K110), ISBLANK($L110)), "", IF($I$1 &lt; $K110, 0, IF($I$1 &gt;= $L110, 1, NETWORKDAYS($K110,$I$1,공휴일)/$J110)))</f>
        <v>1</v>
      </c>
      <c r="N110" s="102"/>
      <c r="O110" s="101">
        <f t="shared" ref="O110:O117" si="57">M110*$N$69</f>
        <v>0.125</v>
      </c>
      <c r="P110" s="100">
        <v>44045</v>
      </c>
      <c r="Q110" s="100"/>
      <c r="R110" s="104">
        <v>1</v>
      </c>
      <c r="S110" s="238">
        <f t="shared" ref="S110:S117" si="58">$N$69*R110</f>
        <v>0.125</v>
      </c>
      <c r="T110" s="101">
        <f t="shared" ref="T110:T126" si="59">S110-O110</f>
        <v>0</v>
      </c>
    </row>
    <row r="111" spans="1:20" s="94" customFormat="1" ht="16.5" customHeight="1">
      <c r="A111" s="86"/>
      <c r="B111" s="320"/>
      <c r="C111" s="305"/>
      <c r="D111" s="305"/>
      <c r="E111" s="317"/>
      <c r="F111" s="110" t="s">
        <v>396</v>
      </c>
      <c r="G111" s="155" t="s">
        <v>401</v>
      </c>
      <c r="H111" s="151"/>
      <c r="I111" s="249"/>
      <c r="J111" s="99">
        <f t="shared" si="55"/>
        <v>9</v>
      </c>
      <c r="K111" s="112">
        <v>44115</v>
      </c>
      <c r="L111" s="112">
        <v>44126</v>
      </c>
      <c r="M111" s="101">
        <f t="shared" si="56"/>
        <v>1</v>
      </c>
      <c r="N111" s="102"/>
      <c r="O111" s="101">
        <f t="shared" si="57"/>
        <v>0.125</v>
      </c>
      <c r="P111" s="100"/>
      <c r="Q111" s="100"/>
      <c r="R111" s="104">
        <v>1</v>
      </c>
      <c r="S111" s="238">
        <f t="shared" si="58"/>
        <v>0.125</v>
      </c>
      <c r="T111" s="101">
        <f t="shared" si="59"/>
        <v>0</v>
      </c>
    </row>
    <row r="112" spans="1:20" s="94" customFormat="1" ht="16.5" customHeight="1">
      <c r="A112" s="86"/>
      <c r="B112" s="320"/>
      <c r="C112" s="305"/>
      <c r="D112" s="305"/>
      <c r="E112" s="317"/>
      <c r="F112" s="110" t="s">
        <v>405</v>
      </c>
      <c r="G112" s="155" t="s">
        <v>392</v>
      </c>
      <c r="H112" s="151"/>
      <c r="I112" s="249"/>
      <c r="J112" s="99">
        <f t="shared" si="55"/>
        <v>14</v>
      </c>
      <c r="K112" s="112">
        <v>44066</v>
      </c>
      <c r="L112" s="112">
        <v>44084</v>
      </c>
      <c r="M112" s="101">
        <f t="shared" si="56"/>
        <v>1</v>
      </c>
      <c r="N112" s="102"/>
      <c r="O112" s="101">
        <f t="shared" si="57"/>
        <v>0.125</v>
      </c>
      <c r="P112" s="112">
        <v>44066</v>
      </c>
      <c r="Q112" s="100">
        <v>44098</v>
      </c>
      <c r="R112" s="104">
        <v>1</v>
      </c>
      <c r="S112" s="238">
        <f t="shared" si="58"/>
        <v>0.125</v>
      </c>
      <c r="T112" s="101">
        <f t="shared" si="59"/>
        <v>0</v>
      </c>
    </row>
    <row r="113" spans="1:20" s="94" customFormat="1" ht="16.5" customHeight="1">
      <c r="A113" s="86"/>
      <c r="B113" s="320"/>
      <c r="C113" s="305"/>
      <c r="D113" s="305"/>
      <c r="E113" s="317"/>
      <c r="F113" s="110" t="s">
        <v>397</v>
      </c>
      <c r="G113" s="155" t="s">
        <v>402</v>
      </c>
      <c r="H113" s="151"/>
      <c r="I113" s="249"/>
      <c r="J113" s="99">
        <f t="shared" si="55"/>
        <v>4</v>
      </c>
      <c r="K113" s="112">
        <v>44087</v>
      </c>
      <c r="L113" s="112">
        <v>44091</v>
      </c>
      <c r="M113" s="101">
        <f t="shared" si="56"/>
        <v>1</v>
      </c>
      <c r="N113" s="102"/>
      <c r="O113" s="101">
        <f t="shared" si="57"/>
        <v>0.125</v>
      </c>
      <c r="P113" s="112">
        <v>44087</v>
      </c>
      <c r="Q113" s="100"/>
      <c r="R113" s="104">
        <v>1</v>
      </c>
      <c r="S113" s="238">
        <f t="shared" si="58"/>
        <v>0.125</v>
      </c>
      <c r="T113" s="101">
        <f t="shared" si="59"/>
        <v>0</v>
      </c>
    </row>
    <row r="114" spans="1:20" s="94" customFormat="1" ht="16.5" customHeight="1">
      <c r="A114" s="86"/>
      <c r="B114" s="320"/>
      <c r="C114" s="305"/>
      <c r="D114" s="305"/>
      <c r="E114" s="317"/>
      <c r="F114" s="110" t="s">
        <v>398</v>
      </c>
      <c r="G114" s="155" t="s">
        <v>403</v>
      </c>
      <c r="H114" s="151"/>
      <c r="I114" s="249"/>
      <c r="J114" s="99">
        <f t="shared" si="55"/>
        <v>39</v>
      </c>
      <c r="K114" s="112">
        <v>44094</v>
      </c>
      <c r="L114" s="112">
        <v>44147</v>
      </c>
      <c r="M114" s="101">
        <f t="shared" si="56"/>
        <v>1</v>
      </c>
      <c r="N114" s="102"/>
      <c r="O114" s="101">
        <f t="shared" si="57"/>
        <v>0.125</v>
      </c>
      <c r="P114" s="112">
        <v>44094</v>
      </c>
      <c r="Q114" s="100"/>
      <c r="R114" s="104">
        <v>0.95</v>
      </c>
      <c r="S114" s="238">
        <f t="shared" si="58"/>
        <v>0.11874999999999999</v>
      </c>
      <c r="T114" s="101">
        <f t="shared" si="59"/>
        <v>-6.2500000000000056E-3</v>
      </c>
    </row>
    <row r="115" spans="1:20" s="94" customFormat="1" ht="16.5" customHeight="1">
      <c r="A115" s="86"/>
      <c r="B115" s="320"/>
      <c r="C115" s="305"/>
      <c r="D115" s="305"/>
      <c r="E115" s="317"/>
      <c r="F115" s="110" t="s">
        <v>399</v>
      </c>
      <c r="G115" s="155" t="s">
        <v>404</v>
      </c>
      <c r="H115" s="151"/>
      <c r="I115" s="249"/>
      <c r="J115" s="99">
        <f t="shared" si="55"/>
        <v>64</v>
      </c>
      <c r="K115" s="112">
        <v>44045</v>
      </c>
      <c r="L115" s="112">
        <v>44133</v>
      </c>
      <c r="M115" s="101">
        <f t="shared" si="56"/>
        <v>1</v>
      </c>
      <c r="N115" s="102"/>
      <c r="O115" s="101">
        <f t="shared" si="57"/>
        <v>0.125</v>
      </c>
      <c r="P115" s="100">
        <v>44045</v>
      </c>
      <c r="Q115" s="100"/>
      <c r="R115" s="104">
        <v>1</v>
      </c>
      <c r="S115" s="238">
        <f t="shared" si="58"/>
        <v>0.125</v>
      </c>
      <c r="T115" s="101">
        <f t="shared" si="59"/>
        <v>0</v>
      </c>
    </row>
    <row r="116" spans="1:20" s="94" customFormat="1" ht="16.5" customHeight="1">
      <c r="A116" s="86"/>
      <c r="B116" s="320"/>
      <c r="C116" s="305"/>
      <c r="D116" s="305"/>
      <c r="E116" s="317"/>
      <c r="F116" s="110" t="s">
        <v>406</v>
      </c>
      <c r="G116" s="155" t="s">
        <v>407</v>
      </c>
      <c r="H116" s="151"/>
      <c r="I116" s="249"/>
      <c r="J116" s="99">
        <f t="shared" si="55"/>
        <v>14</v>
      </c>
      <c r="K116" s="112">
        <v>44115</v>
      </c>
      <c r="L116" s="112">
        <v>44133</v>
      </c>
      <c r="M116" s="101">
        <f t="shared" si="56"/>
        <v>1</v>
      </c>
      <c r="N116" s="102"/>
      <c r="O116" s="101">
        <f t="shared" si="57"/>
        <v>0.125</v>
      </c>
      <c r="P116" s="100"/>
      <c r="Q116" s="100"/>
      <c r="R116" s="104">
        <v>0.95</v>
      </c>
      <c r="S116" s="238">
        <f t="shared" si="58"/>
        <v>0.11874999999999999</v>
      </c>
      <c r="T116" s="101">
        <f t="shared" si="59"/>
        <v>-6.2500000000000056E-3</v>
      </c>
    </row>
    <row r="117" spans="1:20" s="94" customFormat="1" ht="16.5" customHeight="1">
      <c r="A117" s="86"/>
      <c r="B117" s="320"/>
      <c r="C117" s="305"/>
      <c r="D117" s="305"/>
      <c r="E117" s="318"/>
      <c r="F117" s="110" t="s">
        <v>408</v>
      </c>
      <c r="G117" s="154" t="s">
        <v>409</v>
      </c>
      <c r="H117" s="151"/>
      <c r="I117" s="249"/>
      <c r="J117" s="99">
        <f t="shared" si="55"/>
        <v>4</v>
      </c>
      <c r="K117" s="112">
        <v>44150</v>
      </c>
      <c r="L117" s="112">
        <v>44154</v>
      </c>
      <c r="M117" s="101">
        <f t="shared" si="56"/>
        <v>1</v>
      </c>
      <c r="N117" s="102"/>
      <c r="O117" s="101">
        <f t="shared" si="57"/>
        <v>0.125</v>
      </c>
      <c r="P117" s="100"/>
      <c r="Q117" s="100"/>
      <c r="R117" s="104">
        <v>0.95</v>
      </c>
      <c r="S117" s="238">
        <f t="shared" si="58"/>
        <v>0.11874999999999999</v>
      </c>
      <c r="T117" s="101">
        <f t="shared" si="59"/>
        <v>-6.2500000000000056E-3</v>
      </c>
    </row>
    <row r="118" spans="1:20" s="94" customFormat="1" ht="16.5" customHeight="1">
      <c r="A118" s="86"/>
      <c r="B118" s="320"/>
      <c r="C118" s="305"/>
      <c r="D118" s="305"/>
      <c r="E118" s="110" t="s">
        <v>557</v>
      </c>
      <c r="F118" s="106"/>
      <c r="G118" s="144"/>
      <c r="H118" s="99"/>
      <c r="I118" s="247"/>
      <c r="J118" s="99"/>
      <c r="K118" s="100"/>
      <c r="L118" s="100"/>
      <c r="M118" s="101"/>
      <c r="N118" s="102"/>
      <c r="O118" s="102"/>
      <c r="P118" s="102"/>
      <c r="Q118" s="425"/>
      <c r="R118" s="102"/>
      <c r="S118" s="102"/>
      <c r="T118" s="102"/>
    </row>
    <row r="119" spans="1:20" s="94" customFormat="1" ht="16.5" customHeight="1">
      <c r="A119" s="86"/>
      <c r="B119" s="320"/>
      <c r="C119" s="305"/>
      <c r="D119" s="305"/>
      <c r="E119" s="316"/>
      <c r="F119" s="110" t="s">
        <v>395</v>
      </c>
      <c r="G119" s="155" t="s">
        <v>400</v>
      </c>
      <c r="H119" s="151"/>
      <c r="I119" s="249"/>
      <c r="J119" s="99">
        <f t="shared" ref="J119:J126" si="60">IF(OR(ISBLANK($K119), ISBLANK($L119)),"",NETWORKDAYS($K119,$L119,공휴일))</f>
        <v>53</v>
      </c>
      <c r="K119" s="112">
        <v>44031</v>
      </c>
      <c r="L119" s="112">
        <v>44104</v>
      </c>
      <c r="M119" s="101">
        <f t="shared" ref="M119:M126" si="61">IF(OR(ISBLANK($K119), ISBLANK($L119)), "", IF($I$1 &lt; $K119, 0, IF($I$1 &gt;= $L119, 1, NETWORKDAYS($K119,$I$1,공휴일)/$J119)))</f>
        <v>1</v>
      </c>
      <c r="N119" s="102"/>
      <c r="O119" s="101">
        <f t="shared" ref="O119:O126" si="62">M119*$N$69</f>
        <v>0.125</v>
      </c>
      <c r="P119" s="100">
        <v>44045</v>
      </c>
      <c r="Q119" s="100"/>
      <c r="R119" s="104">
        <v>1</v>
      </c>
      <c r="S119" s="238">
        <f t="shared" ref="S119:S126" si="63">$N$69*R119</f>
        <v>0.125</v>
      </c>
      <c r="T119" s="101">
        <f t="shared" si="59"/>
        <v>0</v>
      </c>
    </row>
    <row r="120" spans="1:20" s="94" customFormat="1" ht="16.5" customHeight="1">
      <c r="A120" s="86"/>
      <c r="B120" s="320"/>
      <c r="C120" s="305"/>
      <c r="D120" s="305"/>
      <c r="E120" s="317"/>
      <c r="F120" s="110" t="s">
        <v>396</v>
      </c>
      <c r="G120" s="155" t="s">
        <v>401</v>
      </c>
      <c r="H120" s="151"/>
      <c r="I120" s="249"/>
      <c r="J120" s="99">
        <f t="shared" si="60"/>
        <v>9</v>
      </c>
      <c r="K120" s="112">
        <v>44115</v>
      </c>
      <c r="L120" s="112">
        <v>44126</v>
      </c>
      <c r="M120" s="101">
        <f t="shared" si="61"/>
        <v>1</v>
      </c>
      <c r="N120" s="102"/>
      <c r="O120" s="101">
        <f t="shared" si="62"/>
        <v>0.125</v>
      </c>
      <c r="P120" s="100"/>
      <c r="Q120" s="100"/>
      <c r="R120" s="104">
        <v>1</v>
      </c>
      <c r="S120" s="238">
        <f t="shared" si="63"/>
        <v>0.125</v>
      </c>
      <c r="T120" s="101">
        <f t="shared" si="59"/>
        <v>0</v>
      </c>
    </row>
    <row r="121" spans="1:20" s="94" customFormat="1" ht="16.5" customHeight="1">
      <c r="A121" s="86"/>
      <c r="B121" s="320"/>
      <c r="C121" s="305"/>
      <c r="D121" s="305"/>
      <c r="E121" s="317"/>
      <c r="F121" s="110" t="s">
        <v>405</v>
      </c>
      <c r="G121" s="155" t="s">
        <v>392</v>
      </c>
      <c r="H121" s="151"/>
      <c r="I121" s="249"/>
      <c r="J121" s="99">
        <f t="shared" si="60"/>
        <v>14</v>
      </c>
      <c r="K121" s="112">
        <v>44066</v>
      </c>
      <c r="L121" s="112">
        <v>44084</v>
      </c>
      <c r="M121" s="101">
        <f t="shared" si="61"/>
        <v>1</v>
      </c>
      <c r="N121" s="102"/>
      <c r="O121" s="101">
        <f t="shared" si="62"/>
        <v>0.125</v>
      </c>
      <c r="P121" s="112">
        <v>44066</v>
      </c>
      <c r="Q121" s="100">
        <v>44098</v>
      </c>
      <c r="R121" s="104">
        <v>1</v>
      </c>
      <c r="S121" s="238">
        <f t="shared" si="63"/>
        <v>0.125</v>
      </c>
      <c r="T121" s="101">
        <f t="shared" si="59"/>
        <v>0</v>
      </c>
    </row>
    <row r="122" spans="1:20" s="94" customFormat="1" ht="16.5" customHeight="1">
      <c r="A122" s="86"/>
      <c r="B122" s="320"/>
      <c r="C122" s="305"/>
      <c r="D122" s="305"/>
      <c r="E122" s="317"/>
      <c r="F122" s="110" t="s">
        <v>397</v>
      </c>
      <c r="G122" s="155" t="s">
        <v>402</v>
      </c>
      <c r="H122" s="151"/>
      <c r="I122" s="249"/>
      <c r="J122" s="99">
        <f t="shared" si="60"/>
        <v>4</v>
      </c>
      <c r="K122" s="112">
        <v>44087</v>
      </c>
      <c r="L122" s="112">
        <v>44091</v>
      </c>
      <c r="M122" s="101">
        <f t="shared" si="61"/>
        <v>1</v>
      </c>
      <c r="N122" s="102"/>
      <c r="O122" s="101">
        <f t="shared" si="62"/>
        <v>0.125</v>
      </c>
      <c r="P122" s="112">
        <v>44087</v>
      </c>
      <c r="Q122" s="100"/>
      <c r="R122" s="104">
        <v>1</v>
      </c>
      <c r="S122" s="238">
        <f t="shared" si="63"/>
        <v>0.125</v>
      </c>
      <c r="T122" s="101">
        <f t="shared" si="59"/>
        <v>0</v>
      </c>
    </row>
    <row r="123" spans="1:20" s="94" customFormat="1" ht="16.5" customHeight="1">
      <c r="A123" s="86"/>
      <c r="B123" s="320"/>
      <c r="C123" s="305"/>
      <c r="D123" s="305"/>
      <c r="E123" s="317"/>
      <c r="F123" s="110" t="s">
        <v>398</v>
      </c>
      <c r="G123" s="155" t="s">
        <v>403</v>
      </c>
      <c r="H123" s="151"/>
      <c r="I123" s="249"/>
      <c r="J123" s="99">
        <f t="shared" si="60"/>
        <v>39</v>
      </c>
      <c r="K123" s="112">
        <v>44094</v>
      </c>
      <c r="L123" s="112">
        <v>44147</v>
      </c>
      <c r="M123" s="101">
        <f t="shared" si="61"/>
        <v>1</v>
      </c>
      <c r="N123" s="102"/>
      <c r="O123" s="101">
        <f t="shared" si="62"/>
        <v>0.125</v>
      </c>
      <c r="P123" s="112">
        <v>44094</v>
      </c>
      <c r="Q123" s="100"/>
      <c r="R123" s="104">
        <v>0.95</v>
      </c>
      <c r="S123" s="238">
        <f t="shared" si="63"/>
        <v>0.11874999999999999</v>
      </c>
      <c r="T123" s="101">
        <f t="shared" si="59"/>
        <v>-6.2500000000000056E-3</v>
      </c>
    </row>
    <row r="124" spans="1:20" s="94" customFormat="1" ht="16.5" customHeight="1">
      <c r="A124" s="86"/>
      <c r="B124" s="320"/>
      <c r="C124" s="305"/>
      <c r="D124" s="305"/>
      <c r="E124" s="317"/>
      <c r="F124" s="110" t="s">
        <v>399</v>
      </c>
      <c r="G124" s="155" t="s">
        <v>404</v>
      </c>
      <c r="H124" s="151"/>
      <c r="I124" s="249"/>
      <c r="J124" s="99">
        <f t="shared" si="60"/>
        <v>64</v>
      </c>
      <c r="K124" s="112">
        <v>44045</v>
      </c>
      <c r="L124" s="112">
        <v>44133</v>
      </c>
      <c r="M124" s="101">
        <f t="shared" si="61"/>
        <v>1</v>
      </c>
      <c r="N124" s="102"/>
      <c r="O124" s="101">
        <f t="shared" si="62"/>
        <v>0.125</v>
      </c>
      <c r="P124" s="100">
        <v>44045</v>
      </c>
      <c r="Q124" s="100"/>
      <c r="R124" s="104">
        <v>1</v>
      </c>
      <c r="S124" s="238">
        <f t="shared" si="63"/>
        <v>0.125</v>
      </c>
      <c r="T124" s="101">
        <f t="shared" si="59"/>
        <v>0</v>
      </c>
    </row>
    <row r="125" spans="1:20" s="94" customFormat="1" ht="16.5" customHeight="1">
      <c r="A125" s="86"/>
      <c r="B125" s="320"/>
      <c r="C125" s="305"/>
      <c r="D125" s="305"/>
      <c r="E125" s="317"/>
      <c r="F125" s="110" t="s">
        <v>406</v>
      </c>
      <c r="G125" s="155" t="s">
        <v>407</v>
      </c>
      <c r="H125" s="151"/>
      <c r="I125" s="249"/>
      <c r="J125" s="99">
        <f t="shared" si="60"/>
        <v>14</v>
      </c>
      <c r="K125" s="112">
        <v>44115</v>
      </c>
      <c r="L125" s="112">
        <v>44133</v>
      </c>
      <c r="M125" s="101">
        <f t="shared" si="61"/>
        <v>1</v>
      </c>
      <c r="N125" s="102"/>
      <c r="O125" s="101">
        <f t="shared" si="62"/>
        <v>0.125</v>
      </c>
      <c r="P125" s="100"/>
      <c r="Q125" s="100"/>
      <c r="R125" s="104">
        <v>0.95</v>
      </c>
      <c r="S125" s="238">
        <f t="shared" si="63"/>
        <v>0.11874999999999999</v>
      </c>
      <c r="T125" s="101">
        <f t="shared" si="59"/>
        <v>-6.2500000000000056E-3</v>
      </c>
    </row>
    <row r="126" spans="1:20" s="94" customFormat="1" ht="16.5" customHeight="1">
      <c r="A126" s="86"/>
      <c r="B126" s="320"/>
      <c r="C126" s="305"/>
      <c r="D126" s="305"/>
      <c r="E126" s="318"/>
      <c r="F126" s="110" t="s">
        <v>408</v>
      </c>
      <c r="G126" s="154" t="s">
        <v>409</v>
      </c>
      <c r="H126" s="151"/>
      <c r="I126" s="249"/>
      <c r="J126" s="99">
        <f t="shared" si="60"/>
        <v>4</v>
      </c>
      <c r="K126" s="112">
        <v>44150</v>
      </c>
      <c r="L126" s="112">
        <v>44154</v>
      </c>
      <c r="M126" s="101">
        <f t="shared" si="61"/>
        <v>1</v>
      </c>
      <c r="N126" s="102"/>
      <c r="O126" s="101">
        <f t="shared" si="62"/>
        <v>0.125</v>
      </c>
      <c r="P126" s="100"/>
      <c r="Q126" s="100"/>
      <c r="R126" s="104">
        <v>0.95</v>
      </c>
      <c r="S126" s="238">
        <f t="shared" si="63"/>
        <v>0.11874999999999999</v>
      </c>
      <c r="T126" s="101">
        <f t="shared" si="59"/>
        <v>-6.2500000000000056E-3</v>
      </c>
    </row>
    <row r="127" spans="1:20" s="94" customFormat="1" ht="16.5" customHeight="1">
      <c r="A127" s="86"/>
      <c r="B127" s="320"/>
      <c r="C127" s="149" t="s">
        <v>460</v>
      </c>
      <c r="D127" s="123"/>
      <c r="E127" s="124"/>
      <c r="F127" s="125"/>
      <c r="G127" s="126"/>
      <c r="H127" s="127"/>
      <c r="I127" s="127"/>
      <c r="J127" s="127"/>
      <c r="K127" s="150"/>
      <c r="L127" s="150"/>
      <c r="M127" s="153">
        <f>AVERAGE(M128,M137,M146)</f>
        <v>0</v>
      </c>
      <c r="N127" s="131">
        <f>$N$4*가중치!$C$18</f>
        <v>0.125</v>
      </c>
      <c r="O127" s="130">
        <f>$N$127*M127</f>
        <v>0</v>
      </c>
      <c r="P127" s="223"/>
      <c r="Q127" s="223"/>
      <c r="R127" s="234">
        <f>AVERAGE(R128,R137,R146)</f>
        <v>0</v>
      </c>
      <c r="S127" s="130">
        <f>$N$127*R127</f>
        <v>0</v>
      </c>
      <c r="T127" s="130">
        <f>S127-O127</f>
        <v>0</v>
      </c>
    </row>
    <row r="128" spans="1:20" s="94" customFormat="1" ht="16.5" customHeight="1">
      <c r="A128" s="86"/>
      <c r="B128" s="320"/>
      <c r="C128" s="305"/>
      <c r="D128" s="135" t="s">
        <v>546</v>
      </c>
      <c r="E128" s="135"/>
      <c r="F128" s="136"/>
      <c r="G128" s="137"/>
      <c r="H128" s="138"/>
      <c r="I128" s="248"/>
      <c r="J128" s="139">
        <f>IF(OR(ISBLANK($K128), ISBLANK($L128)),"",NETWORKDAYS($K128,$L128,공휴일))</f>
        <v>89</v>
      </c>
      <c r="K128" s="140">
        <f>MIN(K130:K136)</f>
        <v>44192</v>
      </c>
      <c r="L128" s="140">
        <f>MAX(L130:L136)</f>
        <v>44315</v>
      </c>
      <c r="M128" s="141">
        <f>AVERAGE(M130:M136)</f>
        <v>0</v>
      </c>
      <c r="N128" s="142"/>
      <c r="O128" s="141">
        <f>$N$127*M128</f>
        <v>0</v>
      </c>
      <c r="P128" s="224"/>
      <c r="Q128" s="224"/>
      <c r="R128" s="156">
        <f>AVERAGE(R130:R136)</f>
        <v>0</v>
      </c>
      <c r="S128" s="237">
        <f>$N$127*R128</f>
        <v>0</v>
      </c>
      <c r="T128" s="237">
        <f t="shared" ref="T128:T137" si="64">R128-M128</f>
        <v>0</v>
      </c>
    </row>
    <row r="129" spans="1:20" s="94" customFormat="1" ht="16.5" customHeight="1">
      <c r="A129" s="86"/>
      <c r="B129" s="320"/>
      <c r="C129" s="305"/>
      <c r="D129" s="306"/>
      <c r="E129" s="110" t="s">
        <v>376</v>
      </c>
      <c r="F129" s="107"/>
      <c r="G129" s="144"/>
      <c r="H129" s="99"/>
      <c r="I129" s="247"/>
      <c r="J129" s="99"/>
      <c r="K129" s="100"/>
      <c r="L129" s="100"/>
      <c r="M129" s="101"/>
      <c r="N129" s="102"/>
      <c r="O129" s="101"/>
      <c r="P129" s="100"/>
      <c r="Q129" s="100"/>
      <c r="R129" s="104"/>
      <c r="S129" s="101"/>
      <c r="T129" s="105"/>
    </row>
    <row r="130" spans="1:20" s="94" customFormat="1" ht="16.5" customHeight="1">
      <c r="A130" s="86"/>
      <c r="B130" s="320"/>
      <c r="C130" s="305"/>
      <c r="D130" s="305"/>
      <c r="E130" s="157"/>
      <c r="F130" s="110" t="s">
        <v>410</v>
      </c>
      <c r="G130" s="108" t="s">
        <v>411</v>
      </c>
      <c r="H130" s="151"/>
      <c r="I130" s="247"/>
      <c r="J130" s="99">
        <f>IF(OR(ISBLANK($K130), ISBLANK($L130)),"",NETWORKDAYS($K130,$L130,공휴일))</f>
        <v>89</v>
      </c>
      <c r="K130" s="112">
        <v>44192</v>
      </c>
      <c r="L130" s="100">
        <v>44315</v>
      </c>
      <c r="M130" s="101">
        <f>IF(OR(ISBLANK($K130), ISBLANK($L130)), "", IF($I$1 &lt; $K130, 0, IF($I$1 &gt;= $L130, 1, NETWORKDAYS($K130,$I$1,공휴일)/$J130)))</f>
        <v>0</v>
      </c>
      <c r="N130" s="102"/>
      <c r="O130" s="101">
        <f t="shared" ref="O130:O132" si="65">M130*$N$127</f>
        <v>0</v>
      </c>
      <c r="P130" s="100"/>
      <c r="Q130" s="100"/>
      <c r="R130" s="104">
        <v>0</v>
      </c>
      <c r="S130" s="238">
        <f t="shared" ref="S130:S132" si="66">$N$127*R130</f>
        <v>0</v>
      </c>
      <c r="T130" s="101">
        <f t="shared" ref="T130:T132" si="67">S130-O130</f>
        <v>0</v>
      </c>
    </row>
    <row r="131" spans="1:20" s="94" customFormat="1" ht="16.5" customHeight="1">
      <c r="A131" s="86"/>
      <c r="B131" s="320"/>
      <c r="C131" s="305"/>
      <c r="D131" s="305"/>
      <c r="E131" s="157"/>
      <c r="F131" s="110" t="s">
        <v>412</v>
      </c>
      <c r="G131" s="108" t="s">
        <v>413</v>
      </c>
      <c r="H131" s="151"/>
      <c r="I131" s="247"/>
      <c r="J131" s="99">
        <f>IF(OR(ISBLANK($K131), ISBLANK($L131)),"",NETWORKDAYS($K131,$L131,공휴일))</f>
        <v>19</v>
      </c>
      <c r="K131" s="100">
        <v>44234</v>
      </c>
      <c r="L131" s="100">
        <v>44259</v>
      </c>
      <c r="M131" s="101">
        <f>IF(OR(ISBLANK($K131), ISBLANK($L131)), "", IF($I$1 &lt; $K131, 0, IF($I$1 &gt;= $L131, 1, NETWORKDAYS($K131,$I$1,공휴일)/$J131)))</f>
        <v>0</v>
      </c>
      <c r="N131" s="102"/>
      <c r="O131" s="101">
        <f t="shared" si="65"/>
        <v>0</v>
      </c>
      <c r="P131" s="100"/>
      <c r="Q131" s="100"/>
      <c r="R131" s="104">
        <v>0</v>
      </c>
      <c r="S131" s="238">
        <f t="shared" si="66"/>
        <v>0</v>
      </c>
      <c r="T131" s="101">
        <f t="shared" si="67"/>
        <v>0</v>
      </c>
    </row>
    <row r="132" spans="1:20" s="94" customFormat="1" ht="16.5" customHeight="1">
      <c r="A132" s="86"/>
      <c r="B132" s="320"/>
      <c r="C132" s="305"/>
      <c r="D132" s="305"/>
      <c r="E132" s="157"/>
      <c r="F132" s="110" t="s">
        <v>408</v>
      </c>
      <c r="G132" s="154" t="s">
        <v>409</v>
      </c>
      <c r="H132" s="151"/>
      <c r="I132" s="249"/>
      <c r="J132" s="99">
        <f>IF(OR(ISBLANK($K132), ISBLANK($L132)),"",NETWORKDAYS($K132,$L132,공휴일))</f>
        <v>4</v>
      </c>
      <c r="K132" s="100">
        <v>44304</v>
      </c>
      <c r="L132" s="100">
        <v>44308</v>
      </c>
      <c r="M132" s="101">
        <f>IF(OR(ISBLANK($K132), ISBLANK($L132)), "", IF($I$1 &lt; $K132, 0, IF($I$1 &gt;= $L132, 1, NETWORKDAYS($K132,$I$1,공휴일)/$J132)))</f>
        <v>0</v>
      </c>
      <c r="N132" s="102"/>
      <c r="O132" s="101">
        <f t="shared" si="65"/>
        <v>0</v>
      </c>
      <c r="P132" s="100"/>
      <c r="Q132" s="100"/>
      <c r="R132" s="104">
        <v>0</v>
      </c>
      <c r="S132" s="238">
        <f t="shared" si="66"/>
        <v>0</v>
      </c>
      <c r="T132" s="101">
        <f t="shared" si="67"/>
        <v>0</v>
      </c>
    </row>
    <row r="133" spans="1:20" s="94" customFormat="1" ht="16.5" customHeight="1">
      <c r="A133" s="86"/>
      <c r="B133" s="320"/>
      <c r="C133" s="305"/>
      <c r="D133" s="305"/>
      <c r="E133" s="110" t="s">
        <v>377</v>
      </c>
      <c r="F133" s="106"/>
      <c r="G133" s="144"/>
      <c r="H133" s="99"/>
      <c r="I133" s="247"/>
      <c r="J133" s="99"/>
      <c r="K133" s="100"/>
      <c r="L133" s="100"/>
      <c r="M133" s="101"/>
      <c r="N133" s="101"/>
      <c r="O133" s="101"/>
      <c r="P133" s="101"/>
      <c r="Q133" s="104"/>
      <c r="R133" s="101"/>
      <c r="S133" s="101"/>
      <c r="T133" s="101"/>
    </row>
    <row r="134" spans="1:20" s="94" customFormat="1" ht="16.5" customHeight="1">
      <c r="A134" s="86"/>
      <c r="B134" s="320"/>
      <c r="C134" s="305"/>
      <c r="D134" s="305"/>
      <c r="E134" s="157"/>
      <c r="F134" s="110" t="s">
        <v>410</v>
      </c>
      <c r="G134" s="108" t="s">
        <v>411</v>
      </c>
      <c r="H134" s="151"/>
      <c r="I134" s="247"/>
      <c r="J134" s="99">
        <f>IF(OR(ISBLANK($K134), ISBLANK($L134)),"",NETWORKDAYS($K134,$L134,공휴일))</f>
        <v>89</v>
      </c>
      <c r="K134" s="112">
        <v>44192</v>
      </c>
      <c r="L134" s="100">
        <v>44315</v>
      </c>
      <c r="M134" s="101">
        <f>IF(OR(ISBLANK($K134), ISBLANK($L134)), "", IF($I$1 &lt; $K134, 0, IF($I$1 &gt;= $L134, 1, NETWORKDAYS($K134,$I$1,공휴일)/$J134)))</f>
        <v>0</v>
      </c>
      <c r="N134" s="102"/>
      <c r="O134" s="101">
        <f t="shared" ref="O134:O136" si="68">M134*$N$127</f>
        <v>0</v>
      </c>
      <c r="P134" s="100"/>
      <c r="Q134" s="100"/>
      <c r="R134" s="104">
        <v>0</v>
      </c>
      <c r="S134" s="238">
        <f t="shared" ref="S134:S136" si="69">$N$127*R134</f>
        <v>0</v>
      </c>
      <c r="T134" s="101">
        <f t="shared" ref="T134:T136" si="70">S134-O134</f>
        <v>0</v>
      </c>
    </row>
    <row r="135" spans="1:20" s="94" customFormat="1" ht="16.5" customHeight="1">
      <c r="A135" s="86"/>
      <c r="B135" s="320"/>
      <c r="C135" s="305"/>
      <c r="D135" s="305"/>
      <c r="E135" s="157"/>
      <c r="F135" s="110" t="s">
        <v>412</v>
      </c>
      <c r="G135" s="108" t="s">
        <v>413</v>
      </c>
      <c r="H135" s="151"/>
      <c r="I135" s="247"/>
      <c r="J135" s="99">
        <f>IF(OR(ISBLANK($K135), ISBLANK($L135)),"",NETWORKDAYS($K135,$L135,공휴일))</f>
        <v>19</v>
      </c>
      <c r="K135" s="100">
        <v>44234</v>
      </c>
      <c r="L135" s="100">
        <v>44259</v>
      </c>
      <c r="M135" s="101">
        <f>IF(OR(ISBLANK($K135), ISBLANK($L135)), "", IF($I$1 &lt; $K135, 0, IF($I$1 &gt;= $L135, 1, NETWORKDAYS($K135,$I$1,공휴일)/$J135)))</f>
        <v>0</v>
      </c>
      <c r="N135" s="102"/>
      <c r="O135" s="101">
        <f t="shared" si="68"/>
        <v>0</v>
      </c>
      <c r="P135" s="100"/>
      <c r="Q135" s="100"/>
      <c r="R135" s="104">
        <v>0</v>
      </c>
      <c r="S135" s="238">
        <f t="shared" si="69"/>
        <v>0</v>
      </c>
      <c r="T135" s="101">
        <f t="shared" si="70"/>
        <v>0</v>
      </c>
    </row>
    <row r="136" spans="1:20" s="94" customFormat="1" ht="16.5" customHeight="1">
      <c r="A136" s="86"/>
      <c r="B136" s="320"/>
      <c r="C136" s="305"/>
      <c r="D136" s="305"/>
      <c r="E136" s="157"/>
      <c r="F136" s="110" t="s">
        <v>408</v>
      </c>
      <c r="G136" s="154" t="s">
        <v>409</v>
      </c>
      <c r="H136" s="151"/>
      <c r="I136" s="249"/>
      <c r="J136" s="99">
        <f>IF(OR(ISBLANK($K136), ISBLANK($L136)),"",NETWORKDAYS($K136,$L136,공휴일))</f>
        <v>4</v>
      </c>
      <c r="K136" s="100">
        <v>44304</v>
      </c>
      <c r="L136" s="100">
        <v>44308</v>
      </c>
      <c r="M136" s="101">
        <f>IF(OR(ISBLANK($K136), ISBLANK($L136)), "", IF($I$1 &lt; $K136, 0, IF($I$1 &gt;= $L136, 1, NETWORKDAYS($K136,$I$1,공휴일)/$J136)))</f>
        <v>0</v>
      </c>
      <c r="N136" s="102"/>
      <c r="O136" s="101">
        <f t="shared" si="68"/>
        <v>0</v>
      </c>
      <c r="P136" s="100"/>
      <c r="Q136" s="100"/>
      <c r="R136" s="104">
        <v>0</v>
      </c>
      <c r="S136" s="238">
        <f t="shared" si="69"/>
        <v>0</v>
      </c>
      <c r="T136" s="101">
        <f t="shared" si="70"/>
        <v>0</v>
      </c>
    </row>
    <row r="137" spans="1:20" s="94" customFormat="1" ht="16.5" customHeight="1">
      <c r="A137" s="86"/>
      <c r="B137" s="320"/>
      <c r="C137" s="305"/>
      <c r="D137" s="135" t="s">
        <v>548</v>
      </c>
      <c r="E137" s="135"/>
      <c r="F137" s="136"/>
      <c r="G137" s="137"/>
      <c r="H137" s="138"/>
      <c r="I137" s="248"/>
      <c r="J137" s="139">
        <f>IF(OR(ISBLANK($K137), ISBLANK($L137)),"",NETWORKDAYS($K137,$L137,공휴일))</f>
        <v>89</v>
      </c>
      <c r="K137" s="140">
        <f>MIN(K138:K145)</f>
        <v>44192</v>
      </c>
      <c r="L137" s="140">
        <f>MAX(L138:L145)</f>
        <v>44315</v>
      </c>
      <c r="M137" s="141">
        <f>AVERAGE(M138:M145)</f>
        <v>0</v>
      </c>
      <c r="N137" s="142"/>
      <c r="O137" s="141">
        <f>$N$127*M137</f>
        <v>0</v>
      </c>
      <c r="P137" s="224"/>
      <c r="Q137" s="224"/>
      <c r="R137" s="156">
        <f>AVERAGE(R138:R145)</f>
        <v>0</v>
      </c>
      <c r="S137" s="237">
        <f>$N$127*R137</f>
        <v>0</v>
      </c>
      <c r="T137" s="237">
        <f t="shared" si="64"/>
        <v>0</v>
      </c>
    </row>
    <row r="138" spans="1:20" s="94" customFormat="1" ht="16.5" customHeight="1">
      <c r="A138" s="86"/>
      <c r="B138" s="320"/>
      <c r="C138" s="305"/>
      <c r="D138" s="305"/>
      <c r="E138" s="110" t="s">
        <v>550</v>
      </c>
      <c r="F138" s="107"/>
      <c r="G138" s="144"/>
      <c r="H138" s="99"/>
      <c r="I138" s="247"/>
      <c r="J138" s="99"/>
      <c r="K138" s="100"/>
      <c r="L138" s="100"/>
      <c r="M138" s="101"/>
      <c r="N138" s="102"/>
      <c r="O138" s="101"/>
      <c r="P138" s="101"/>
      <c r="Q138" s="104"/>
      <c r="R138" s="101"/>
      <c r="S138" s="101"/>
      <c r="T138" s="101"/>
    </row>
    <row r="139" spans="1:20" s="94" customFormat="1" ht="16.5" customHeight="1">
      <c r="A139" s="86"/>
      <c r="B139" s="320"/>
      <c r="C139" s="305"/>
      <c r="D139" s="305"/>
      <c r="E139" s="157"/>
      <c r="F139" s="110" t="s">
        <v>410</v>
      </c>
      <c r="G139" s="108" t="s">
        <v>411</v>
      </c>
      <c r="H139" s="151"/>
      <c r="I139" s="247"/>
      <c r="J139" s="99">
        <f>IF(OR(ISBLANK($K139), ISBLANK($L139)),"",NETWORKDAYS($K139,$L139,공휴일))</f>
        <v>89</v>
      </c>
      <c r="K139" s="112">
        <v>44192</v>
      </c>
      <c r="L139" s="100">
        <v>44315</v>
      </c>
      <c r="M139" s="101">
        <f>IF(OR(ISBLANK($K139), ISBLANK($L139)), "", IF($I$1 &lt; $K139, 0, IF($I$1 &gt;= $L139, 1, NETWORKDAYS($K139,$I$1,공휴일)/$J139)))</f>
        <v>0</v>
      </c>
      <c r="N139" s="102"/>
      <c r="O139" s="101">
        <f t="shared" ref="O139:O141" si="71">M139*$N$127</f>
        <v>0</v>
      </c>
      <c r="P139" s="100"/>
      <c r="Q139" s="100"/>
      <c r="R139" s="104">
        <v>0</v>
      </c>
      <c r="S139" s="238">
        <f t="shared" ref="S139:S141" si="72">$N$127*R139</f>
        <v>0</v>
      </c>
      <c r="T139" s="101">
        <f t="shared" ref="T139:T141" si="73">S139-O139</f>
        <v>0</v>
      </c>
    </row>
    <row r="140" spans="1:20" s="94" customFormat="1" ht="16.5" customHeight="1">
      <c r="A140" s="86"/>
      <c r="B140" s="320"/>
      <c r="C140" s="305"/>
      <c r="D140" s="305"/>
      <c r="E140" s="157"/>
      <c r="F140" s="110" t="s">
        <v>412</v>
      </c>
      <c r="G140" s="108" t="s">
        <v>413</v>
      </c>
      <c r="H140" s="151"/>
      <c r="I140" s="247"/>
      <c r="J140" s="99">
        <f>IF(OR(ISBLANK($K140), ISBLANK($L140)),"",NETWORKDAYS($K140,$L140,공휴일))</f>
        <v>19</v>
      </c>
      <c r="K140" s="100">
        <v>44234</v>
      </c>
      <c r="L140" s="100">
        <v>44259</v>
      </c>
      <c r="M140" s="101">
        <f>IF(OR(ISBLANK($K140), ISBLANK($L140)), "", IF($I$1 &lt; $K140, 0, IF($I$1 &gt;= $L140, 1, NETWORKDAYS($K140,$I$1,공휴일)/$J140)))</f>
        <v>0</v>
      </c>
      <c r="N140" s="102"/>
      <c r="O140" s="101">
        <f t="shared" si="71"/>
        <v>0</v>
      </c>
      <c r="P140" s="100"/>
      <c r="Q140" s="100"/>
      <c r="R140" s="104">
        <v>0</v>
      </c>
      <c r="S140" s="238">
        <f t="shared" si="72"/>
        <v>0</v>
      </c>
      <c r="T140" s="101">
        <f t="shared" si="73"/>
        <v>0</v>
      </c>
    </row>
    <row r="141" spans="1:20" s="94" customFormat="1" ht="16.5" customHeight="1">
      <c r="A141" s="86"/>
      <c r="B141" s="320"/>
      <c r="C141" s="305"/>
      <c r="D141" s="305"/>
      <c r="E141" s="157"/>
      <c r="F141" s="110" t="s">
        <v>408</v>
      </c>
      <c r="G141" s="154" t="s">
        <v>409</v>
      </c>
      <c r="H141" s="151"/>
      <c r="I141" s="249"/>
      <c r="J141" s="99">
        <f>IF(OR(ISBLANK($K141), ISBLANK($L141)),"",NETWORKDAYS($K141,$L141,공휴일))</f>
        <v>4</v>
      </c>
      <c r="K141" s="100">
        <v>44304</v>
      </c>
      <c r="L141" s="100">
        <v>44308</v>
      </c>
      <c r="M141" s="101">
        <f>IF(OR(ISBLANK($K141), ISBLANK($L141)), "", IF($I$1 &lt; $K141, 0, IF($I$1 &gt;= $L141, 1, NETWORKDAYS($K141,$I$1,공휴일)/$J141)))</f>
        <v>0</v>
      </c>
      <c r="N141" s="102"/>
      <c r="O141" s="101">
        <f t="shared" si="71"/>
        <v>0</v>
      </c>
      <c r="P141" s="100"/>
      <c r="Q141" s="100"/>
      <c r="R141" s="104">
        <v>0</v>
      </c>
      <c r="S141" s="238">
        <f t="shared" si="72"/>
        <v>0</v>
      </c>
      <c r="T141" s="101">
        <f t="shared" si="73"/>
        <v>0</v>
      </c>
    </row>
    <row r="142" spans="1:20" s="94" customFormat="1" ht="16.5" customHeight="1">
      <c r="A142" s="86"/>
      <c r="B142" s="320"/>
      <c r="C142" s="305"/>
      <c r="D142" s="305"/>
      <c r="E142" s="110" t="s">
        <v>558</v>
      </c>
      <c r="F142" s="107"/>
      <c r="G142" s="144"/>
      <c r="H142" s="99"/>
      <c r="I142" s="247"/>
      <c r="J142" s="99"/>
      <c r="K142" s="100"/>
      <c r="L142" s="100"/>
      <c r="M142" s="101"/>
      <c r="N142" s="102"/>
      <c r="O142" s="101"/>
      <c r="P142" s="101"/>
      <c r="Q142" s="104"/>
      <c r="R142" s="101"/>
      <c r="S142" s="101"/>
      <c r="T142" s="101"/>
    </row>
    <row r="143" spans="1:20" s="94" customFormat="1" ht="16.5" customHeight="1">
      <c r="A143" s="86"/>
      <c r="B143" s="320"/>
      <c r="C143" s="305"/>
      <c r="D143" s="305"/>
      <c r="E143" s="157"/>
      <c r="F143" s="110" t="s">
        <v>410</v>
      </c>
      <c r="G143" s="108" t="s">
        <v>411</v>
      </c>
      <c r="H143" s="151"/>
      <c r="I143" s="247"/>
      <c r="J143" s="99">
        <f>IF(OR(ISBLANK($K143), ISBLANK($L143)),"",NETWORKDAYS($K143,$L143,공휴일))</f>
        <v>89</v>
      </c>
      <c r="K143" s="112">
        <v>44192</v>
      </c>
      <c r="L143" s="100">
        <v>44315</v>
      </c>
      <c r="M143" s="101">
        <f>IF(OR(ISBLANK($K143), ISBLANK($L143)), "", IF($I$1 &lt; $K143, 0, IF($I$1 &gt;= $L143, 1, NETWORKDAYS($K143,$I$1,공휴일)/$J143)))</f>
        <v>0</v>
      </c>
      <c r="N143" s="102"/>
      <c r="O143" s="101">
        <f t="shared" ref="O143:O145" si="74">M143*$N$127</f>
        <v>0</v>
      </c>
      <c r="P143" s="100"/>
      <c r="Q143" s="100"/>
      <c r="R143" s="104">
        <v>0</v>
      </c>
      <c r="S143" s="238">
        <f t="shared" ref="S143:S145" si="75">$N$127*R143</f>
        <v>0</v>
      </c>
      <c r="T143" s="101">
        <f t="shared" ref="T143:T145" si="76">S143-O143</f>
        <v>0</v>
      </c>
    </row>
    <row r="144" spans="1:20" s="94" customFormat="1" ht="16.5" customHeight="1">
      <c r="A144" s="86"/>
      <c r="B144" s="320"/>
      <c r="C144" s="305"/>
      <c r="D144" s="305"/>
      <c r="E144" s="157"/>
      <c r="F144" s="110" t="s">
        <v>412</v>
      </c>
      <c r="G144" s="108" t="s">
        <v>413</v>
      </c>
      <c r="H144" s="151"/>
      <c r="I144" s="247"/>
      <c r="J144" s="99">
        <f>IF(OR(ISBLANK($K144), ISBLANK($L144)),"",NETWORKDAYS($K144,$L144,공휴일))</f>
        <v>19</v>
      </c>
      <c r="K144" s="100">
        <v>44234</v>
      </c>
      <c r="L144" s="100">
        <v>44259</v>
      </c>
      <c r="M144" s="101">
        <f>IF(OR(ISBLANK($K144), ISBLANK($L144)), "", IF($I$1 &lt; $K144, 0, IF($I$1 &gt;= $L144, 1, NETWORKDAYS($K144,$I$1,공휴일)/$J144)))</f>
        <v>0</v>
      </c>
      <c r="N144" s="102"/>
      <c r="O144" s="101">
        <f t="shared" si="74"/>
        <v>0</v>
      </c>
      <c r="P144" s="100"/>
      <c r="Q144" s="100"/>
      <c r="R144" s="104">
        <v>0</v>
      </c>
      <c r="S144" s="238">
        <f t="shared" si="75"/>
        <v>0</v>
      </c>
      <c r="T144" s="101">
        <f t="shared" si="76"/>
        <v>0</v>
      </c>
    </row>
    <row r="145" spans="1:20" s="94" customFormat="1" ht="16.5" customHeight="1">
      <c r="A145" s="86"/>
      <c r="B145" s="320"/>
      <c r="C145" s="305"/>
      <c r="D145" s="305"/>
      <c r="E145" s="157"/>
      <c r="F145" s="110" t="s">
        <v>408</v>
      </c>
      <c r="G145" s="154" t="s">
        <v>409</v>
      </c>
      <c r="H145" s="151"/>
      <c r="I145" s="249"/>
      <c r="J145" s="99">
        <f>IF(OR(ISBLANK($K145), ISBLANK($L145)),"",NETWORKDAYS($K145,$L145,공휴일))</f>
        <v>4</v>
      </c>
      <c r="K145" s="100">
        <v>44304</v>
      </c>
      <c r="L145" s="100">
        <v>44308</v>
      </c>
      <c r="M145" s="101">
        <f>IF(OR(ISBLANK($K145), ISBLANK($L145)), "", IF($I$1 &lt; $K145, 0, IF($I$1 &gt;= $L145, 1, NETWORKDAYS($K145,$I$1,공휴일)/$J145)))</f>
        <v>0</v>
      </c>
      <c r="N145" s="102"/>
      <c r="O145" s="101">
        <f t="shared" si="74"/>
        <v>0</v>
      </c>
      <c r="P145" s="100"/>
      <c r="Q145" s="100"/>
      <c r="R145" s="104">
        <v>0</v>
      </c>
      <c r="S145" s="238">
        <f t="shared" si="75"/>
        <v>0</v>
      </c>
      <c r="T145" s="101">
        <f t="shared" si="76"/>
        <v>0</v>
      </c>
    </row>
    <row r="146" spans="1:20" s="94" customFormat="1" ht="16.5" customHeight="1">
      <c r="A146" s="86"/>
      <c r="B146" s="320"/>
      <c r="C146" s="305"/>
      <c r="D146" s="135" t="s">
        <v>553</v>
      </c>
      <c r="E146" s="135"/>
      <c r="F146" s="136"/>
      <c r="G146" s="137"/>
      <c r="H146" s="138"/>
      <c r="I146" s="248"/>
      <c r="J146" s="139">
        <f>IF(OR(ISBLANK($K146), ISBLANK($L146)),"",NETWORKDAYS($K146,$L146,공휴일))</f>
        <v>89</v>
      </c>
      <c r="K146" s="140">
        <f>MIN(K148:K154)</f>
        <v>44192</v>
      </c>
      <c r="L146" s="140">
        <f>MAX(L148:L154)</f>
        <v>44315</v>
      </c>
      <c r="M146" s="141">
        <f>AVERAGE(M148:M154)</f>
        <v>0</v>
      </c>
      <c r="N146" s="142"/>
      <c r="O146" s="141">
        <f>$N$127*M146</f>
        <v>0</v>
      </c>
      <c r="P146" s="224"/>
      <c r="Q146" s="224"/>
      <c r="R146" s="141">
        <f>AVERAGE(R148:R154)</f>
        <v>0</v>
      </c>
      <c r="S146" s="236">
        <f>$N$127*R146</f>
        <v>0</v>
      </c>
      <c r="T146" s="237">
        <f t="shared" ref="T146" si="77">R146-M146</f>
        <v>0</v>
      </c>
    </row>
    <row r="147" spans="1:20" s="94" customFormat="1" ht="16.5" customHeight="1">
      <c r="A147" s="86"/>
      <c r="B147" s="320"/>
      <c r="C147" s="113"/>
      <c r="D147" s="306"/>
      <c r="E147" s="110" t="s">
        <v>378</v>
      </c>
      <c r="F147" s="107"/>
      <c r="G147" s="144"/>
      <c r="H147" s="99"/>
      <c r="I147" s="247"/>
      <c r="J147" s="99"/>
      <c r="K147" s="100"/>
      <c r="L147" s="100"/>
      <c r="M147" s="101"/>
      <c r="N147" s="102"/>
      <c r="O147" s="101"/>
      <c r="P147" s="100"/>
      <c r="Q147" s="100"/>
      <c r="R147" s="104"/>
      <c r="S147" s="101"/>
      <c r="T147" s="105"/>
    </row>
    <row r="148" spans="1:20" s="94" customFormat="1" ht="16.5" customHeight="1">
      <c r="A148" s="86"/>
      <c r="B148" s="320"/>
      <c r="C148" s="113"/>
      <c r="D148" s="305"/>
      <c r="E148" s="157"/>
      <c r="F148" s="110" t="s">
        <v>410</v>
      </c>
      <c r="G148" s="108" t="s">
        <v>411</v>
      </c>
      <c r="H148" s="151"/>
      <c r="I148" s="247"/>
      <c r="J148" s="99">
        <f>IF(OR(ISBLANK($K148), ISBLANK($L148)),"",NETWORKDAYS($K148,$L148,공휴일))</f>
        <v>89</v>
      </c>
      <c r="K148" s="112">
        <v>44192</v>
      </c>
      <c r="L148" s="100">
        <v>44315</v>
      </c>
      <c r="M148" s="101">
        <f>IF(OR(ISBLANK($K148), ISBLANK($L148)), "", IF($I$1 &lt; $K148, 0, IF($I$1 &gt;= $L148, 1, NETWORKDAYS($K148,$I$1,공휴일)/$J148)))</f>
        <v>0</v>
      </c>
      <c r="N148" s="102"/>
      <c r="O148" s="101">
        <f t="shared" ref="O148:O150" si="78">M148*$N$127</f>
        <v>0</v>
      </c>
      <c r="P148" s="100"/>
      <c r="Q148" s="100"/>
      <c r="R148" s="104">
        <v>0</v>
      </c>
      <c r="S148" s="238">
        <f t="shared" ref="S148:S150" si="79">$N$127*R148</f>
        <v>0</v>
      </c>
      <c r="T148" s="101">
        <f t="shared" ref="T148:T150" si="80">S148-O148</f>
        <v>0</v>
      </c>
    </row>
    <row r="149" spans="1:20" s="94" customFormat="1" ht="16.5" customHeight="1">
      <c r="A149" s="86"/>
      <c r="B149" s="320"/>
      <c r="C149" s="113"/>
      <c r="D149" s="305"/>
      <c r="E149" s="157"/>
      <c r="F149" s="110" t="s">
        <v>412</v>
      </c>
      <c r="G149" s="108" t="s">
        <v>413</v>
      </c>
      <c r="H149" s="151"/>
      <c r="I149" s="247"/>
      <c r="J149" s="99">
        <f>IF(OR(ISBLANK($K149), ISBLANK($L149)),"",NETWORKDAYS($K149,$L149,공휴일))</f>
        <v>19</v>
      </c>
      <c r="K149" s="100">
        <v>44234</v>
      </c>
      <c r="L149" s="100">
        <v>44259</v>
      </c>
      <c r="M149" s="101">
        <f>IF(OR(ISBLANK($K149), ISBLANK($L149)), "", IF($I$1 &lt; $K149, 0, IF($I$1 &gt;= $L149, 1, NETWORKDAYS($K149,$I$1,공휴일)/$J149)))</f>
        <v>0</v>
      </c>
      <c r="N149" s="102"/>
      <c r="O149" s="101">
        <f t="shared" si="78"/>
        <v>0</v>
      </c>
      <c r="P149" s="100"/>
      <c r="Q149" s="100"/>
      <c r="R149" s="104">
        <v>0</v>
      </c>
      <c r="S149" s="238">
        <f t="shared" si="79"/>
        <v>0</v>
      </c>
      <c r="T149" s="101">
        <f t="shared" si="80"/>
        <v>0</v>
      </c>
    </row>
    <row r="150" spans="1:20" s="94" customFormat="1" ht="16.5" customHeight="1">
      <c r="A150" s="86"/>
      <c r="B150" s="320"/>
      <c r="C150" s="113"/>
      <c r="D150" s="305"/>
      <c r="E150" s="157"/>
      <c r="F150" s="110" t="s">
        <v>408</v>
      </c>
      <c r="G150" s="154" t="s">
        <v>409</v>
      </c>
      <c r="H150" s="151"/>
      <c r="I150" s="249"/>
      <c r="J150" s="99">
        <f>IF(OR(ISBLANK($K150), ISBLANK($L150)),"",NETWORKDAYS($K150,$L150,공휴일))</f>
        <v>4</v>
      </c>
      <c r="K150" s="100">
        <v>44304</v>
      </c>
      <c r="L150" s="100">
        <v>44308</v>
      </c>
      <c r="M150" s="101">
        <f>IF(OR(ISBLANK($K150), ISBLANK($L150)), "", IF($I$1 &lt; $K150, 0, IF($I$1 &gt;= $L150, 1, NETWORKDAYS($K150,$I$1,공휴일)/$J150)))</f>
        <v>0</v>
      </c>
      <c r="N150" s="102"/>
      <c r="O150" s="101">
        <f t="shared" si="78"/>
        <v>0</v>
      </c>
      <c r="P150" s="100"/>
      <c r="Q150" s="100"/>
      <c r="R150" s="104">
        <v>0</v>
      </c>
      <c r="S150" s="238">
        <f t="shared" si="79"/>
        <v>0</v>
      </c>
      <c r="T150" s="101">
        <f t="shared" si="80"/>
        <v>0</v>
      </c>
    </row>
    <row r="151" spans="1:20" s="94" customFormat="1" ht="16.5" customHeight="1">
      <c r="A151" s="86"/>
      <c r="B151" s="320"/>
      <c r="C151" s="113"/>
      <c r="D151" s="305"/>
      <c r="E151" s="110" t="s">
        <v>379</v>
      </c>
      <c r="F151" s="106"/>
      <c r="G151" s="144"/>
      <c r="H151" s="99"/>
      <c r="I151" s="247"/>
      <c r="J151" s="99"/>
      <c r="K151" s="100"/>
      <c r="L151" s="100"/>
      <c r="M151" s="101"/>
      <c r="N151" s="102"/>
      <c r="O151" s="101"/>
      <c r="P151" s="100"/>
      <c r="Q151" s="100"/>
      <c r="R151" s="104"/>
      <c r="S151" s="101"/>
      <c r="T151" s="105"/>
    </row>
    <row r="152" spans="1:20" s="94" customFormat="1" ht="16.5" customHeight="1">
      <c r="A152" s="86"/>
      <c r="B152" s="320"/>
      <c r="C152" s="113"/>
      <c r="D152" s="305"/>
      <c r="E152" s="157"/>
      <c r="F152" s="110" t="s">
        <v>410</v>
      </c>
      <c r="G152" s="108" t="s">
        <v>411</v>
      </c>
      <c r="H152" s="151"/>
      <c r="I152" s="247"/>
      <c r="J152" s="99">
        <f>IF(OR(ISBLANK($K152), ISBLANK($L152)),"",NETWORKDAYS($K152,$L152,공휴일))</f>
        <v>89</v>
      </c>
      <c r="K152" s="112">
        <v>44192</v>
      </c>
      <c r="L152" s="100">
        <v>44315</v>
      </c>
      <c r="M152" s="101">
        <f>IF(OR(ISBLANK($K152), ISBLANK($L152)), "", IF($I$1 &lt; $K152, 0, IF($I$1 &gt;= $L152, 1, NETWORKDAYS($K152,$I$1,공휴일)/$J152)))</f>
        <v>0</v>
      </c>
      <c r="N152" s="102"/>
      <c r="O152" s="101">
        <f t="shared" ref="O152:O154" si="81">M152*$N$127</f>
        <v>0</v>
      </c>
      <c r="P152" s="100"/>
      <c r="Q152" s="100"/>
      <c r="R152" s="104">
        <v>0</v>
      </c>
      <c r="S152" s="238">
        <f t="shared" ref="S152:S154" si="82">$N$127*R152</f>
        <v>0</v>
      </c>
      <c r="T152" s="101">
        <f t="shared" ref="T152:T154" si="83">S152-O152</f>
        <v>0</v>
      </c>
    </row>
    <row r="153" spans="1:20" s="94" customFormat="1" ht="16.5" customHeight="1">
      <c r="A153" s="86"/>
      <c r="B153" s="320"/>
      <c r="C153" s="113"/>
      <c r="D153" s="305"/>
      <c r="E153" s="157"/>
      <c r="F153" s="110" t="s">
        <v>412</v>
      </c>
      <c r="G153" s="108" t="s">
        <v>413</v>
      </c>
      <c r="H153" s="151"/>
      <c r="I153" s="247"/>
      <c r="J153" s="99">
        <f>IF(OR(ISBLANK($K153), ISBLANK($L153)),"",NETWORKDAYS($K153,$L153,공휴일))</f>
        <v>19</v>
      </c>
      <c r="K153" s="100">
        <v>44234</v>
      </c>
      <c r="L153" s="100">
        <v>44259</v>
      </c>
      <c r="M153" s="101">
        <f>IF(OR(ISBLANK($K153), ISBLANK($L153)), "", IF($I$1 &lt; $K153, 0, IF($I$1 &gt;= $L153, 1, NETWORKDAYS($K153,$I$1,공휴일)/$J153)))</f>
        <v>0</v>
      </c>
      <c r="N153" s="102"/>
      <c r="O153" s="101">
        <f t="shared" si="81"/>
        <v>0</v>
      </c>
      <c r="P153" s="100"/>
      <c r="Q153" s="100"/>
      <c r="R153" s="104">
        <v>0</v>
      </c>
      <c r="S153" s="238">
        <f t="shared" si="82"/>
        <v>0</v>
      </c>
      <c r="T153" s="101">
        <f t="shared" si="83"/>
        <v>0</v>
      </c>
    </row>
    <row r="154" spans="1:20" s="94" customFormat="1" ht="16.5" customHeight="1">
      <c r="A154" s="86"/>
      <c r="B154" s="320"/>
      <c r="C154" s="113"/>
      <c r="D154" s="305"/>
      <c r="E154" s="157"/>
      <c r="F154" s="110" t="s">
        <v>408</v>
      </c>
      <c r="G154" s="154" t="s">
        <v>409</v>
      </c>
      <c r="H154" s="151"/>
      <c r="I154" s="249"/>
      <c r="J154" s="99">
        <f>IF(OR(ISBLANK($K154), ISBLANK($L154)),"",NETWORKDAYS($K154,$L154,공휴일))</f>
        <v>4</v>
      </c>
      <c r="K154" s="100">
        <v>44304</v>
      </c>
      <c r="L154" s="100">
        <v>44308</v>
      </c>
      <c r="M154" s="101">
        <f>IF(OR(ISBLANK($K154), ISBLANK($L154)), "", IF($I$1 &lt; $K154, 0, IF($I$1 &gt;= $L154, 1, NETWORKDAYS($K154,$I$1,공휴일)/$J154)))</f>
        <v>0</v>
      </c>
      <c r="N154" s="102"/>
      <c r="O154" s="101">
        <f t="shared" si="81"/>
        <v>0</v>
      </c>
      <c r="P154" s="100"/>
      <c r="Q154" s="100"/>
      <c r="R154" s="104">
        <v>0</v>
      </c>
      <c r="S154" s="238">
        <f t="shared" si="82"/>
        <v>0</v>
      </c>
      <c r="T154" s="101">
        <f t="shared" si="83"/>
        <v>0</v>
      </c>
    </row>
    <row r="155" spans="1:20" s="94" customFormat="1" ht="16.5" customHeight="1">
      <c r="A155" s="86"/>
      <c r="B155" s="320"/>
      <c r="C155" s="149" t="s">
        <v>462</v>
      </c>
      <c r="D155" s="123"/>
      <c r="E155" s="124"/>
      <c r="F155" s="125"/>
      <c r="G155" s="126"/>
      <c r="H155" s="127"/>
      <c r="I155" s="250"/>
      <c r="J155" s="127"/>
      <c r="K155" s="150"/>
      <c r="L155" s="150"/>
      <c r="M155" s="153">
        <f>AVERAGE(M156,M177)</f>
        <v>0</v>
      </c>
      <c r="N155" s="268">
        <f>$N$4*가중치!C19</f>
        <v>7.4999999999999997E-2</v>
      </c>
      <c r="O155" s="130">
        <f>$N$155*M155</f>
        <v>0</v>
      </c>
      <c r="P155" s="223"/>
      <c r="Q155" s="223"/>
      <c r="R155" s="153">
        <f>AVERAGE(R156,R177)</f>
        <v>0</v>
      </c>
      <c r="S155" s="130">
        <f>$N$155*R155</f>
        <v>0</v>
      </c>
      <c r="T155" s="130">
        <f t="shared" ref="T155" si="84">R155-M155</f>
        <v>0</v>
      </c>
    </row>
    <row r="156" spans="1:20" s="94" customFormat="1" ht="16.5" customHeight="1">
      <c r="A156" s="86"/>
      <c r="B156" s="320"/>
      <c r="C156" s="305"/>
      <c r="D156" s="135" t="s">
        <v>546</v>
      </c>
      <c r="E156" s="135"/>
      <c r="F156" s="136"/>
      <c r="G156" s="137"/>
      <c r="H156" s="138"/>
      <c r="I156" s="248"/>
      <c r="J156" s="139">
        <f t="shared" ref="J156" si="85">IF(OR(ISBLANK($K156), ISBLANK($L156)),"",NETWORKDAYS($K156,$L156,공휴일))</f>
        <v>72</v>
      </c>
      <c r="K156" s="140">
        <f>MIN(K157:K176)</f>
        <v>44304</v>
      </c>
      <c r="L156" s="140">
        <f>MAX(L157:L176)</f>
        <v>44406</v>
      </c>
      <c r="M156" s="141">
        <f>AVERAGE(M157:M176)</f>
        <v>0</v>
      </c>
      <c r="N156" s="142"/>
      <c r="O156" s="141">
        <f>$N$155*M156</f>
        <v>0</v>
      </c>
      <c r="P156" s="224"/>
      <c r="Q156" s="224"/>
      <c r="R156" s="141">
        <f>AVERAGE(R157:R176)</f>
        <v>0</v>
      </c>
      <c r="S156" s="236">
        <f>$N$155*R156</f>
        <v>0</v>
      </c>
      <c r="T156" s="236">
        <f t="shared" ref="T156" si="86">R156-M156</f>
        <v>0</v>
      </c>
    </row>
    <row r="157" spans="1:20" s="94" customFormat="1" ht="16.5" customHeight="1">
      <c r="A157" s="86"/>
      <c r="B157" s="320"/>
      <c r="C157" s="305"/>
      <c r="D157" s="305"/>
      <c r="E157" s="110" t="s">
        <v>376</v>
      </c>
      <c r="F157" s="107"/>
      <c r="G157" s="144"/>
      <c r="H157" s="99"/>
      <c r="I157" s="247"/>
      <c r="J157" s="99"/>
      <c r="K157" s="100"/>
      <c r="L157" s="100"/>
      <c r="M157" s="101"/>
      <c r="N157" s="102"/>
      <c r="O157" s="101"/>
      <c r="P157" s="100"/>
      <c r="Q157" s="100"/>
      <c r="R157" s="104"/>
      <c r="S157" s="101"/>
      <c r="T157" s="105"/>
    </row>
    <row r="158" spans="1:20" s="94" customFormat="1" ht="16.5" customHeight="1">
      <c r="A158" s="86"/>
      <c r="B158" s="320"/>
      <c r="C158" s="305"/>
      <c r="D158" s="305"/>
      <c r="E158" s="306"/>
      <c r="F158" s="110" t="s">
        <v>578</v>
      </c>
      <c r="G158" s="154" t="s">
        <v>414</v>
      </c>
      <c r="H158" s="99"/>
      <c r="I158" s="251"/>
      <c r="J158" s="99">
        <f>IF(OR(ISBLANK($K158), ISBLANK($L158)),"",NETWORKDAYS($K158,$L158,공휴일))</f>
        <v>18</v>
      </c>
      <c r="K158" s="112">
        <v>44304</v>
      </c>
      <c r="L158" s="112">
        <v>44329</v>
      </c>
      <c r="M158" s="101">
        <f>IF(OR(ISBLANK($K158), ISBLANK($L158)), "", IF($I$1 &lt; $K158, 0, IF($I$1 &gt;= $L158, 1, NETWORKDAYS($K158,$I$1,공휴일)/$J158)))</f>
        <v>0</v>
      </c>
      <c r="N158" s="102"/>
      <c r="O158" s="101">
        <f t="shared" ref="O158:O162" si="87">M158*$N$155</f>
        <v>0</v>
      </c>
      <c r="P158" s="100"/>
      <c r="Q158" s="100"/>
      <c r="R158" s="104">
        <v>0</v>
      </c>
      <c r="S158" s="238">
        <f t="shared" ref="S158:S162" si="88">$N$155*R158</f>
        <v>0</v>
      </c>
      <c r="T158" s="101">
        <f t="shared" ref="T158:T162" si="89">S158-O158</f>
        <v>0</v>
      </c>
    </row>
    <row r="159" spans="1:20" s="94" customFormat="1" ht="16.5" customHeight="1">
      <c r="A159" s="86"/>
      <c r="B159" s="320"/>
      <c r="C159" s="305"/>
      <c r="D159" s="305"/>
      <c r="E159" s="305"/>
      <c r="F159" s="110" t="s">
        <v>579</v>
      </c>
      <c r="G159" s="154" t="s">
        <v>414</v>
      </c>
      <c r="H159" s="99"/>
      <c r="I159" s="251"/>
      <c r="J159" s="99">
        <f>IF(OR(ISBLANK($K159), ISBLANK($L159)),"",NETWORKDAYS($K159,$L159,공휴일))</f>
        <v>13</v>
      </c>
      <c r="K159" s="112">
        <v>44332</v>
      </c>
      <c r="L159" s="112">
        <v>44350</v>
      </c>
      <c r="M159" s="101">
        <f>IF(OR(ISBLANK($K159), ISBLANK($L159)), "", IF($I$1 &lt; $K159, 0, IF($I$1 &gt;= $L159, 1, NETWORKDAYS($K159,$I$1,공휴일)/$J159)))</f>
        <v>0</v>
      </c>
      <c r="N159" s="102"/>
      <c r="O159" s="101">
        <f t="shared" si="87"/>
        <v>0</v>
      </c>
      <c r="P159" s="100"/>
      <c r="Q159" s="100"/>
      <c r="R159" s="104">
        <v>0</v>
      </c>
      <c r="S159" s="238">
        <f t="shared" si="88"/>
        <v>0</v>
      </c>
      <c r="T159" s="101">
        <f t="shared" si="89"/>
        <v>0</v>
      </c>
    </row>
    <row r="160" spans="1:20" s="94" customFormat="1" ht="16.5" customHeight="1">
      <c r="A160" s="86"/>
      <c r="B160" s="320"/>
      <c r="C160" s="305"/>
      <c r="D160" s="305"/>
      <c r="E160" s="305"/>
      <c r="F160" s="110" t="s">
        <v>580</v>
      </c>
      <c r="G160" s="154" t="s">
        <v>414</v>
      </c>
      <c r="H160" s="99"/>
      <c r="I160" s="251"/>
      <c r="J160" s="99">
        <f>IF(OR(ISBLANK($K160), ISBLANK($L160)),"",NETWORKDAYS($K160,$L160,공휴일))</f>
        <v>14</v>
      </c>
      <c r="K160" s="112">
        <v>44353</v>
      </c>
      <c r="L160" s="112">
        <v>44371</v>
      </c>
      <c r="M160" s="101">
        <f>IF(OR(ISBLANK($K160), ISBLANK($L160)), "", IF($I$1 &lt; $K160, 0, IF($I$1 &gt;= $L160, 1, NETWORKDAYS($K160,$I$1,공휴일)/$J160)))</f>
        <v>0</v>
      </c>
      <c r="N160" s="102"/>
      <c r="O160" s="101">
        <f t="shared" si="87"/>
        <v>0</v>
      </c>
      <c r="P160" s="100"/>
      <c r="Q160" s="100"/>
      <c r="R160" s="104">
        <v>0</v>
      </c>
      <c r="S160" s="238">
        <f t="shared" si="88"/>
        <v>0</v>
      </c>
      <c r="T160" s="101">
        <f t="shared" si="89"/>
        <v>0</v>
      </c>
    </row>
    <row r="161" spans="1:20" s="94" customFormat="1" ht="16.5" customHeight="1">
      <c r="A161" s="86"/>
      <c r="B161" s="320"/>
      <c r="C161" s="305"/>
      <c r="D161" s="305"/>
      <c r="E161" s="305"/>
      <c r="F161" s="110" t="s">
        <v>415</v>
      </c>
      <c r="G161" s="108" t="s">
        <v>417</v>
      </c>
      <c r="H161" s="99"/>
      <c r="I161" s="247"/>
      <c r="J161" s="99">
        <f>IF(OR(ISBLANK($K161), ISBLANK($L161)),"",NETWORKDAYS($K161,$L161,공휴일))</f>
        <v>9</v>
      </c>
      <c r="K161" s="158">
        <v>44353</v>
      </c>
      <c r="L161" s="158">
        <v>44364</v>
      </c>
      <c r="M161" s="101">
        <f>IF(OR(ISBLANK($K161), ISBLANK($L161)), "", IF($I$1 &lt; $K161, 0, IF($I$1 &gt;= $L161, 1, NETWORKDAYS($K161,$I$1,공휴일)/$J161)))</f>
        <v>0</v>
      </c>
      <c r="N161" s="102"/>
      <c r="O161" s="101">
        <f t="shared" si="87"/>
        <v>0</v>
      </c>
      <c r="P161" s="100"/>
      <c r="Q161" s="100"/>
      <c r="R161" s="104">
        <v>0</v>
      </c>
      <c r="S161" s="238">
        <f t="shared" si="88"/>
        <v>0</v>
      </c>
      <c r="T161" s="101">
        <f t="shared" si="89"/>
        <v>0</v>
      </c>
    </row>
    <row r="162" spans="1:20" s="94" customFormat="1" ht="16.5" customHeight="1">
      <c r="A162" s="86"/>
      <c r="B162" s="320"/>
      <c r="C162" s="305"/>
      <c r="D162" s="305"/>
      <c r="E162" s="305"/>
      <c r="F162" s="110" t="s">
        <v>416</v>
      </c>
      <c r="G162" s="108" t="s">
        <v>418</v>
      </c>
      <c r="H162" s="99"/>
      <c r="I162" s="247"/>
      <c r="J162" s="99">
        <f>IF(OR(ISBLANK($K162), ISBLANK($L162)),"",NETWORKDAYS($K162,$L162,공휴일))</f>
        <v>4</v>
      </c>
      <c r="K162" s="158">
        <v>44360</v>
      </c>
      <c r="L162" s="158">
        <v>44364</v>
      </c>
      <c r="M162" s="101">
        <f>IF(OR(ISBLANK($K162), ISBLANK($L162)), "", IF($I$1 &lt; $K162, 0, IF($I$1 &gt;= $L162, 1, NETWORKDAYS($K162,$I$1,공휴일)/$J162)))</f>
        <v>0</v>
      </c>
      <c r="N162" s="102"/>
      <c r="O162" s="101">
        <f t="shared" si="87"/>
        <v>0</v>
      </c>
      <c r="P162" s="100"/>
      <c r="Q162" s="100"/>
      <c r="R162" s="104">
        <v>0</v>
      </c>
      <c r="S162" s="238">
        <f t="shared" si="88"/>
        <v>0</v>
      </c>
      <c r="T162" s="101">
        <f t="shared" si="89"/>
        <v>0</v>
      </c>
    </row>
    <row r="163" spans="1:20" s="94" customFormat="1" ht="16.5" customHeight="1">
      <c r="A163" s="86"/>
      <c r="B163" s="320"/>
      <c r="C163" s="305"/>
      <c r="D163" s="305"/>
      <c r="E163" s="305"/>
      <c r="F163" s="110" t="s">
        <v>425</v>
      </c>
      <c r="G163" s="108" t="s">
        <v>426</v>
      </c>
      <c r="H163" s="99"/>
      <c r="I163" s="247"/>
      <c r="J163" s="99"/>
      <c r="K163" s="159"/>
      <c r="L163" s="159"/>
      <c r="M163" s="101"/>
      <c r="N163" s="102"/>
      <c r="Q163" s="85"/>
    </row>
    <row r="164" spans="1:20" s="94" customFormat="1" ht="16.5" customHeight="1">
      <c r="A164" s="86"/>
      <c r="B164" s="320"/>
      <c r="C164" s="305"/>
      <c r="D164" s="305"/>
      <c r="E164" s="305"/>
      <c r="F164" s="110" t="s">
        <v>419</v>
      </c>
      <c r="G164" s="108" t="s">
        <v>420</v>
      </c>
      <c r="H164" s="99"/>
      <c r="I164" s="247"/>
      <c r="J164" s="99">
        <f>IF(OR(ISBLANK($K164), ISBLANK($L164)),"",NETWORKDAYS($K164,$L164,공휴일))</f>
        <v>4</v>
      </c>
      <c r="K164" s="158">
        <v>44388</v>
      </c>
      <c r="L164" s="158">
        <v>44392</v>
      </c>
      <c r="M164" s="101">
        <f>IF(OR(ISBLANK($K164), ISBLANK($L164)), "", IF($I$1 &lt; $K164, 0, IF($I$1 &gt;= $L164, 1, NETWORKDAYS($K164,$I$1,공휴일)/$J164)))</f>
        <v>0</v>
      </c>
      <c r="N164" s="102"/>
      <c r="O164" s="101">
        <f t="shared" ref="O164:O166" si="90">M164*$N$155</f>
        <v>0</v>
      </c>
      <c r="P164" s="100"/>
      <c r="Q164" s="100"/>
      <c r="R164" s="104">
        <v>0</v>
      </c>
      <c r="S164" s="238">
        <f t="shared" ref="S164:S166" si="91">$N$155*R164</f>
        <v>0</v>
      </c>
      <c r="T164" s="101">
        <f t="shared" ref="T164:T166" si="92">S164-O164</f>
        <v>0</v>
      </c>
    </row>
    <row r="165" spans="1:20" s="94" customFormat="1" ht="16.5" customHeight="1">
      <c r="A165" s="86"/>
      <c r="B165" s="320"/>
      <c r="C165" s="305"/>
      <c r="D165" s="305"/>
      <c r="E165" s="305"/>
      <c r="F165" s="110" t="s">
        <v>421</v>
      </c>
      <c r="G165" s="108" t="s">
        <v>422</v>
      </c>
      <c r="H165" s="99"/>
      <c r="I165" s="247"/>
      <c r="J165" s="99">
        <f>IF(OR(ISBLANK($K165), ISBLANK($L165)),"",NETWORKDAYS($K165,$L165,공휴일))</f>
        <v>9</v>
      </c>
      <c r="K165" s="158">
        <v>44395</v>
      </c>
      <c r="L165" s="158">
        <v>44406</v>
      </c>
      <c r="M165" s="101">
        <f>IF(OR(ISBLANK($K165), ISBLANK($L165)), "", IF($I$1 &lt; $K165, 0, IF($I$1 &gt;= $L165, 1, NETWORKDAYS($K165,$I$1,공휴일)/$J165)))</f>
        <v>0</v>
      </c>
      <c r="N165" s="102"/>
      <c r="O165" s="101">
        <f t="shared" si="90"/>
        <v>0</v>
      </c>
      <c r="P165" s="100"/>
      <c r="Q165" s="100"/>
      <c r="R165" s="104">
        <v>0</v>
      </c>
      <c r="S165" s="238">
        <f t="shared" si="91"/>
        <v>0</v>
      </c>
      <c r="T165" s="101">
        <f t="shared" si="92"/>
        <v>0</v>
      </c>
    </row>
    <row r="166" spans="1:20" s="94" customFormat="1" ht="16.5" customHeight="1">
      <c r="A166" s="86"/>
      <c r="B166" s="320"/>
      <c r="C166" s="305"/>
      <c r="D166" s="305"/>
      <c r="E166" s="307"/>
      <c r="F166" s="110" t="s">
        <v>423</v>
      </c>
      <c r="G166" s="108" t="s">
        <v>424</v>
      </c>
      <c r="H166" s="99"/>
      <c r="I166" s="247"/>
      <c r="J166" s="99">
        <f>IF(OR(ISBLANK($K166), ISBLANK($L166)),"",NETWORKDAYS($K166,$L166,공휴일))</f>
        <v>4</v>
      </c>
      <c r="K166" s="158">
        <v>44395</v>
      </c>
      <c r="L166" s="158">
        <v>44399</v>
      </c>
      <c r="M166" s="101">
        <f>IF(OR(ISBLANK($K166), ISBLANK($L166)), "", IF($I$1 &lt; $K166, 0, IF($I$1 &gt;= $L166, 1, NETWORKDAYS($K166,$I$1,공휴일)/$J166)))</f>
        <v>0</v>
      </c>
      <c r="N166" s="102"/>
      <c r="O166" s="101">
        <f t="shared" si="90"/>
        <v>0</v>
      </c>
      <c r="P166" s="100"/>
      <c r="Q166" s="100"/>
      <c r="R166" s="104">
        <v>0</v>
      </c>
      <c r="S166" s="238">
        <f t="shared" si="91"/>
        <v>0</v>
      </c>
      <c r="T166" s="101">
        <f t="shared" si="92"/>
        <v>0</v>
      </c>
    </row>
    <row r="167" spans="1:20" s="94" customFormat="1" ht="16.5" customHeight="1">
      <c r="A167" s="86"/>
      <c r="B167" s="320"/>
      <c r="C167" s="305"/>
      <c r="D167" s="305"/>
      <c r="E167" s="110" t="s">
        <v>377</v>
      </c>
      <c r="F167" s="106"/>
      <c r="G167" s="144"/>
      <c r="H167" s="99"/>
      <c r="I167" s="247"/>
      <c r="J167" s="99"/>
      <c r="K167" s="100"/>
      <c r="L167" s="100"/>
      <c r="M167" s="101"/>
      <c r="N167" s="102"/>
      <c r="O167" s="101"/>
      <c r="P167" s="100"/>
      <c r="Q167" s="100"/>
      <c r="R167" s="104"/>
      <c r="S167" s="238"/>
      <c r="T167" s="238"/>
    </row>
    <row r="168" spans="1:20" s="94" customFormat="1" ht="16.5" customHeight="1">
      <c r="A168" s="86"/>
      <c r="B168" s="320"/>
      <c r="C168" s="305"/>
      <c r="D168" s="305"/>
      <c r="E168" s="306"/>
      <c r="F168" s="110" t="s">
        <v>578</v>
      </c>
      <c r="G168" s="154" t="s">
        <v>414</v>
      </c>
      <c r="H168" s="99"/>
      <c r="I168" s="251"/>
      <c r="J168" s="99">
        <f>IF(OR(ISBLANK($K168), ISBLANK($L168)),"",NETWORKDAYS($K168,$L168,공휴일))</f>
        <v>18</v>
      </c>
      <c r="K168" s="112">
        <v>44304</v>
      </c>
      <c r="L168" s="112">
        <v>44329</v>
      </c>
      <c r="M168" s="101">
        <f>IF(OR(ISBLANK($K168), ISBLANK($L168)), "", IF($I$1 &lt; $K168, 0, IF($I$1 &gt;= $L168, 1, NETWORKDAYS($K168,$I$1,공휴일)/$J168)))</f>
        <v>0</v>
      </c>
      <c r="N168" s="102"/>
      <c r="O168" s="101">
        <f t="shared" ref="O168:O172" si="93">M168*$N$155</f>
        <v>0</v>
      </c>
      <c r="P168" s="100"/>
      <c r="Q168" s="100"/>
      <c r="R168" s="104">
        <v>0</v>
      </c>
      <c r="S168" s="238">
        <f>$N$155*R168</f>
        <v>0</v>
      </c>
      <c r="T168" s="101">
        <f t="shared" ref="T168:T172" si="94">S168-O168</f>
        <v>0</v>
      </c>
    </row>
    <row r="169" spans="1:20" s="94" customFormat="1" ht="16.5" customHeight="1">
      <c r="A169" s="86"/>
      <c r="B169" s="320"/>
      <c r="C169" s="305"/>
      <c r="D169" s="305"/>
      <c r="E169" s="305"/>
      <c r="F169" s="110" t="s">
        <v>579</v>
      </c>
      <c r="G169" s="154" t="s">
        <v>414</v>
      </c>
      <c r="H169" s="99"/>
      <c r="I169" s="251"/>
      <c r="J169" s="99">
        <f>IF(OR(ISBLANK($K169), ISBLANK($L169)),"",NETWORKDAYS($K169,$L169,공휴일))</f>
        <v>13</v>
      </c>
      <c r="K169" s="112">
        <v>44332</v>
      </c>
      <c r="L169" s="112">
        <v>44350</v>
      </c>
      <c r="M169" s="101">
        <f>IF(OR(ISBLANK($K169), ISBLANK($L169)), "", IF($I$1 &lt; $K169, 0, IF($I$1 &gt;= $L169, 1, NETWORKDAYS($K169,$I$1,공휴일)/$J169)))</f>
        <v>0</v>
      </c>
      <c r="N169" s="102"/>
      <c r="O169" s="101">
        <f t="shared" si="93"/>
        <v>0</v>
      </c>
      <c r="P169" s="100"/>
      <c r="Q169" s="100"/>
      <c r="R169" s="104">
        <v>0</v>
      </c>
      <c r="S169" s="238">
        <f>$N$155*R169</f>
        <v>0</v>
      </c>
      <c r="T169" s="101">
        <f t="shared" si="94"/>
        <v>0</v>
      </c>
    </row>
    <row r="170" spans="1:20" s="94" customFormat="1" ht="16.5" customHeight="1">
      <c r="A170" s="86"/>
      <c r="B170" s="320"/>
      <c r="C170" s="305"/>
      <c r="D170" s="305"/>
      <c r="E170" s="305"/>
      <c r="F170" s="110" t="s">
        <v>580</v>
      </c>
      <c r="G170" s="154" t="s">
        <v>414</v>
      </c>
      <c r="H170" s="99"/>
      <c r="I170" s="251"/>
      <c r="J170" s="99">
        <f>IF(OR(ISBLANK($K170), ISBLANK($L170)),"",NETWORKDAYS($K170,$L170,공휴일))</f>
        <v>14</v>
      </c>
      <c r="K170" s="112">
        <v>44353</v>
      </c>
      <c r="L170" s="112">
        <v>44371</v>
      </c>
      <c r="M170" s="101">
        <f>IF(OR(ISBLANK($K170), ISBLANK($L170)), "", IF($I$1 &lt; $K170, 0, IF($I$1 &gt;= $L170, 1, NETWORKDAYS($K170,$I$1,공휴일)/$J170)))</f>
        <v>0</v>
      </c>
      <c r="N170" s="102"/>
      <c r="O170" s="101">
        <f t="shared" si="93"/>
        <v>0</v>
      </c>
      <c r="P170" s="100"/>
      <c r="Q170" s="100"/>
      <c r="R170" s="104">
        <v>0</v>
      </c>
      <c r="S170" s="238">
        <f>$N$155*R170</f>
        <v>0</v>
      </c>
      <c r="T170" s="101">
        <f t="shared" si="94"/>
        <v>0</v>
      </c>
    </row>
    <row r="171" spans="1:20" s="94" customFormat="1" ht="16.5" customHeight="1">
      <c r="A171" s="86"/>
      <c r="B171" s="320"/>
      <c r="C171" s="305"/>
      <c r="D171" s="305"/>
      <c r="E171" s="305"/>
      <c r="F171" s="110" t="s">
        <v>415</v>
      </c>
      <c r="G171" s="108" t="s">
        <v>417</v>
      </c>
      <c r="H171" s="99"/>
      <c r="I171" s="247"/>
      <c r="J171" s="99">
        <f>IF(OR(ISBLANK($K171), ISBLANK($L171)),"",NETWORKDAYS($K171,$L171,공휴일))</f>
        <v>9</v>
      </c>
      <c r="K171" s="158">
        <v>44353</v>
      </c>
      <c r="L171" s="158">
        <v>44364</v>
      </c>
      <c r="M171" s="101">
        <f>IF(OR(ISBLANK($K171), ISBLANK($L171)), "", IF($I$1 &lt; $K171, 0, IF($I$1 &gt;= $L171, 1, NETWORKDAYS($K171,$I$1,공휴일)/$J171)))</f>
        <v>0</v>
      </c>
      <c r="N171" s="102"/>
      <c r="O171" s="101">
        <f t="shared" si="93"/>
        <v>0</v>
      </c>
      <c r="P171" s="100"/>
      <c r="Q171" s="100"/>
      <c r="R171" s="104">
        <v>0</v>
      </c>
      <c r="S171" s="238">
        <f>$N$155*R171</f>
        <v>0</v>
      </c>
      <c r="T171" s="101">
        <f t="shared" si="94"/>
        <v>0</v>
      </c>
    </row>
    <row r="172" spans="1:20" s="94" customFormat="1" ht="16.5" customHeight="1">
      <c r="A172" s="86"/>
      <c r="B172" s="320"/>
      <c r="C172" s="305"/>
      <c r="D172" s="305"/>
      <c r="E172" s="305"/>
      <c r="F172" s="110" t="s">
        <v>416</v>
      </c>
      <c r="G172" s="108" t="s">
        <v>418</v>
      </c>
      <c r="H172" s="99"/>
      <c r="I172" s="247"/>
      <c r="J172" s="99">
        <f>IF(OR(ISBLANK($K172), ISBLANK($L172)),"",NETWORKDAYS($K172,$L172,공휴일))</f>
        <v>4</v>
      </c>
      <c r="K172" s="158">
        <v>44360</v>
      </c>
      <c r="L172" s="158">
        <v>44364</v>
      </c>
      <c r="M172" s="101">
        <f>IF(OR(ISBLANK($K172), ISBLANK($L172)), "", IF($I$1 &lt; $K172, 0, IF($I$1 &gt;= $L172, 1, NETWORKDAYS($K172,$I$1,공휴일)/$J172)))</f>
        <v>0</v>
      </c>
      <c r="N172" s="102"/>
      <c r="O172" s="101">
        <f t="shared" si="93"/>
        <v>0</v>
      </c>
      <c r="P172" s="100"/>
      <c r="Q172" s="100"/>
      <c r="R172" s="104">
        <v>0</v>
      </c>
      <c r="S172" s="238">
        <f>$N$155*R172</f>
        <v>0</v>
      </c>
      <c r="T172" s="101">
        <f t="shared" si="94"/>
        <v>0</v>
      </c>
    </row>
    <row r="173" spans="1:20" s="94" customFormat="1" ht="16.5" customHeight="1">
      <c r="A173" s="86"/>
      <c r="B173" s="320"/>
      <c r="C173" s="305"/>
      <c r="D173" s="305"/>
      <c r="E173" s="305"/>
      <c r="F173" s="110" t="s">
        <v>425</v>
      </c>
      <c r="G173" s="108" t="s">
        <v>426</v>
      </c>
      <c r="H173" s="99"/>
      <c r="I173" s="247"/>
      <c r="J173" s="99"/>
      <c r="K173" s="159"/>
      <c r="L173" s="159"/>
      <c r="M173" s="101"/>
      <c r="N173" s="102"/>
      <c r="O173" s="102"/>
      <c r="P173" s="102"/>
      <c r="Q173" s="425"/>
      <c r="R173" s="102"/>
      <c r="S173" s="102"/>
      <c r="T173" s="102"/>
    </row>
    <row r="174" spans="1:20" s="94" customFormat="1" ht="16.5" customHeight="1">
      <c r="A174" s="86"/>
      <c r="B174" s="320"/>
      <c r="C174" s="305"/>
      <c r="D174" s="305"/>
      <c r="E174" s="305"/>
      <c r="F174" s="110" t="s">
        <v>419</v>
      </c>
      <c r="G174" s="108" t="s">
        <v>420</v>
      </c>
      <c r="H174" s="99"/>
      <c r="I174" s="247"/>
      <c r="J174" s="99">
        <f>IF(OR(ISBLANK($K174), ISBLANK($L174)),"",NETWORKDAYS($K174,$L174,공휴일))</f>
        <v>4</v>
      </c>
      <c r="K174" s="158">
        <v>44388</v>
      </c>
      <c r="L174" s="158">
        <v>44392</v>
      </c>
      <c r="M174" s="101">
        <f>IF(OR(ISBLANK($K174), ISBLANK($L174)), "", IF($I$1 &lt; $K174, 0, IF($I$1 &gt;= $L174, 1, NETWORKDAYS($K174,$I$1,공휴일)/$J174)))</f>
        <v>0</v>
      </c>
      <c r="N174" s="102"/>
      <c r="O174" s="101">
        <f t="shared" ref="O174:O176" si="95">M174*$N$155</f>
        <v>0</v>
      </c>
      <c r="P174" s="100"/>
      <c r="Q174" s="100"/>
      <c r="R174" s="104">
        <v>0</v>
      </c>
      <c r="S174" s="238">
        <f>$N$155*R174</f>
        <v>0</v>
      </c>
      <c r="T174" s="101">
        <f t="shared" ref="T174:T176" si="96">S174-O174</f>
        <v>0</v>
      </c>
    </row>
    <row r="175" spans="1:20" s="94" customFormat="1" ht="16.5" customHeight="1">
      <c r="A175" s="86"/>
      <c r="B175" s="320"/>
      <c r="C175" s="305"/>
      <c r="D175" s="305"/>
      <c r="E175" s="305"/>
      <c r="F175" s="110" t="s">
        <v>421</v>
      </c>
      <c r="G175" s="108" t="s">
        <v>422</v>
      </c>
      <c r="H175" s="99"/>
      <c r="I175" s="247"/>
      <c r="J175" s="99">
        <f>IF(OR(ISBLANK($K175), ISBLANK($L175)),"",NETWORKDAYS($K175,$L175,공휴일))</f>
        <v>9</v>
      </c>
      <c r="K175" s="158">
        <v>44395</v>
      </c>
      <c r="L175" s="158">
        <v>44406</v>
      </c>
      <c r="M175" s="101">
        <f>IF(OR(ISBLANK($K175), ISBLANK($L175)), "", IF($I$1 &lt; $K175, 0, IF($I$1 &gt;= $L175, 1, NETWORKDAYS($K175,$I$1,공휴일)/$J175)))</f>
        <v>0</v>
      </c>
      <c r="N175" s="102"/>
      <c r="O175" s="101">
        <f t="shared" si="95"/>
        <v>0</v>
      </c>
      <c r="P175" s="100"/>
      <c r="Q175" s="100"/>
      <c r="R175" s="104">
        <v>0</v>
      </c>
      <c r="S175" s="238">
        <f>$N$155*R175</f>
        <v>0</v>
      </c>
      <c r="T175" s="101">
        <f t="shared" si="96"/>
        <v>0</v>
      </c>
    </row>
    <row r="176" spans="1:20" s="94" customFormat="1" ht="16.5" customHeight="1">
      <c r="A176" s="86"/>
      <c r="B176" s="320"/>
      <c r="C176" s="305"/>
      <c r="D176" s="305"/>
      <c r="E176" s="307"/>
      <c r="F176" s="110" t="s">
        <v>423</v>
      </c>
      <c r="G176" s="108" t="s">
        <v>424</v>
      </c>
      <c r="H176" s="99"/>
      <c r="I176" s="247"/>
      <c r="J176" s="99">
        <f>IF(OR(ISBLANK($K176), ISBLANK($L176)),"",NETWORKDAYS($K176,$L176,공휴일))</f>
        <v>4</v>
      </c>
      <c r="K176" s="158">
        <v>44395</v>
      </c>
      <c r="L176" s="158">
        <v>44399</v>
      </c>
      <c r="M176" s="101">
        <f>IF(OR(ISBLANK($K176), ISBLANK($L176)), "", IF($I$1 &lt; $K176, 0, IF($I$1 &gt;= $L176, 1, NETWORKDAYS($K176,$I$1,공휴일)/$J176)))</f>
        <v>0</v>
      </c>
      <c r="N176" s="102"/>
      <c r="O176" s="101">
        <f t="shared" si="95"/>
        <v>0</v>
      </c>
      <c r="P176" s="100"/>
      <c r="Q176" s="100"/>
      <c r="R176" s="104">
        <v>0</v>
      </c>
      <c r="S176" s="238">
        <f>$N$155*R176</f>
        <v>0</v>
      </c>
      <c r="T176" s="101">
        <f t="shared" si="96"/>
        <v>0</v>
      </c>
    </row>
    <row r="177" spans="1:20" s="94" customFormat="1" ht="16.5" customHeight="1">
      <c r="A177" s="86"/>
      <c r="B177" s="320"/>
      <c r="C177" s="305"/>
      <c r="D177" s="135" t="s">
        <v>548</v>
      </c>
      <c r="E177" s="135"/>
      <c r="F177" s="136"/>
      <c r="G177" s="137"/>
      <c r="H177" s="138"/>
      <c r="I177" s="248"/>
      <c r="J177" s="139">
        <f t="shared" ref="J177" si="97">IF(OR(ISBLANK($K177), ISBLANK($L177)),"",NETWORKDAYS($K177,$L177,공휴일))</f>
        <v>18</v>
      </c>
      <c r="K177" s="140">
        <f>MIN(K178:K218)</f>
        <v>44304</v>
      </c>
      <c r="L177" s="140">
        <f>MIN(L178:L218)</f>
        <v>44329</v>
      </c>
      <c r="M177" s="141">
        <f>AVERAGE(M178:M218)</f>
        <v>0</v>
      </c>
      <c r="N177" s="142"/>
      <c r="O177" s="141">
        <f>$N$155*M177</f>
        <v>0</v>
      </c>
      <c r="P177" s="224"/>
      <c r="Q177" s="224"/>
      <c r="R177" s="141">
        <f>AVERAGE(R178:R218)</f>
        <v>0</v>
      </c>
      <c r="S177" s="236">
        <f>$N$155*R177</f>
        <v>0</v>
      </c>
      <c r="T177" s="236">
        <f t="shared" ref="T177" si="98">R177-M177</f>
        <v>0</v>
      </c>
    </row>
    <row r="178" spans="1:20" s="94" customFormat="1" ht="16.5" customHeight="1">
      <c r="A178" s="86"/>
      <c r="B178" s="320"/>
      <c r="C178" s="305"/>
      <c r="D178" s="305"/>
      <c r="E178" s="110" t="s">
        <v>550</v>
      </c>
      <c r="F178" s="107"/>
      <c r="G178" s="144"/>
      <c r="H178" s="99"/>
      <c r="I178" s="247"/>
      <c r="J178" s="99"/>
      <c r="K178" s="100"/>
      <c r="L178" s="100"/>
      <c r="M178" s="101"/>
      <c r="N178" s="102"/>
      <c r="O178" s="101"/>
      <c r="P178" s="100"/>
      <c r="Q178" s="100"/>
      <c r="R178" s="104"/>
      <c r="S178" s="101"/>
      <c r="T178" s="105"/>
    </row>
    <row r="179" spans="1:20" s="94" customFormat="1" ht="16.5" customHeight="1">
      <c r="A179" s="86"/>
      <c r="B179" s="320"/>
      <c r="C179" s="305"/>
      <c r="D179" s="305"/>
      <c r="E179" s="306"/>
      <c r="F179" s="110" t="s">
        <v>578</v>
      </c>
      <c r="G179" s="154" t="s">
        <v>414</v>
      </c>
      <c r="H179" s="99"/>
      <c r="I179" s="251"/>
      <c r="J179" s="99">
        <f>IF(OR(ISBLANK($K179), ISBLANK($L179)),"",NETWORKDAYS($K179,$L179,공휴일))</f>
        <v>18</v>
      </c>
      <c r="K179" s="112">
        <v>44304</v>
      </c>
      <c r="L179" s="112">
        <v>44329</v>
      </c>
      <c r="M179" s="101">
        <f>IF(OR(ISBLANK($K179), ISBLANK($L179)), "", IF($I$1 &lt; $K179, 0, IF($I$1 &gt;= $L179, 1, NETWORKDAYS($K179,$I$1,공휴일)/$J179)))</f>
        <v>0</v>
      </c>
      <c r="N179" s="102"/>
      <c r="O179" s="101">
        <f t="shared" ref="O179:O183" si="99">M179*$N$155</f>
        <v>0</v>
      </c>
      <c r="P179" s="100"/>
      <c r="Q179" s="100"/>
      <c r="R179" s="104">
        <v>0</v>
      </c>
      <c r="S179" s="238">
        <f>$N$155*R179</f>
        <v>0</v>
      </c>
      <c r="T179" s="101">
        <f t="shared" ref="T179:T183" si="100">S179-O179</f>
        <v>0</v>
      </c>
    </row>
    <row r="180" spans="1:20" s="94" customFormat="1" ht="16.5" customHeight="1">
      <c r="A180" s="86"/>
      <c r="B180" s="320"/>
      <c r="C180" s="305"/>
      <c r="D180" s="305"/>
      <c r="E180" s="305"/>
      <c r="F180" s="110" t="s">
        <v>579</v>
      </c>
      <c r="G180" s="154" t="s">
        <v>414</v>
      </c>
      <c r="H180" s="99"/>
      <c r="I180" s="251"/>
      <c r="J180" s="99">
        <f>IF(OR(ISBLANK($K180), ISBLANK($L180)),"",NETWORKDAYS($K180,$L180,공휴일))</f>
        <v>13</v>
      </c>
      <c r="K180" s="112">
        <v>44332</v>
      </c>
      <c r="L180" s="112">
        <v>44350</v>
      </c>
      <c r="M180" s="101">
        <f>IF(OR(ISBLANK($K180), ISBLANK($L180)), "", IF($I$1 &lt; $K180, 0, IF($I$1 &gt;= $L180, 1, NETWORKDAYS($K180,$I$1,공휴일)/$J180)))</f>
        <v>0</v>
      </c>
      <c r="N180" s="102"/>
      <c r="O180" s="101">
        <f t="shared" si="99"/>
        <v>0</v>
      </c>
      <c r="P180" s="100"/>
      <c r="Q180" s="100"/>
      <c r="R180" s="104">
        <v>0</v>
      </c>
      <c r="S180" s="238">
        <f>$N$155*R180</f>
        <v>0</v>
      </c>
      <c r="T180" s="101">
        <f t="shared" si="100"/>
        <v>0</v>
      </c>
    </row>
    <row r="181" spans="1:20" s="94" customFormat="1" ht="16.5" customHeight="1">
      <c r="A181" s="86"/>
      <c r="B181" s="320"/>
      <c r="C181" s="305"/>
      <c r="D181" s="305"/>
      <c r="E181" s="305"/>
      <c r="F181" s="110" t="s">
        <v>580</v>
      </c>
      <c r="G181" s="154" t="s">
        <v>414</v>
      </c>
      <c r="H181" s="99"/>
      <c r="I181" s="251"/>
      <c r="J181" s="99">
        <f>IF(OR(ISBLANK($K181), ISBLANK($L181)),"",NETWORKDAYS($K181,$L181,공휴일))</f>
        <v>14</v>
      </c>
      <c r="K181" s="112">
        <v>44353</v>
      </c>
      <c r="L181" s="112">
        <v>44371</v>
      </c>
      <c r="M181" s="101">
        <f>IF(OR(ISBLANK($K181), ISBLANK($L181)), "", IF($I$1 &lt; $K181, 0, IF($I$1 &gt;= $L181, 1, NETWORKDAYS($K181,$I$1,공휴일)/$J181)))</f>
        <v>0</v>
      </c>
      <c r="N181" s="102"/>
      <c r="O181" s="101">
        <f t="shared" si="99"/>
        <v>0</v>
      </c>
      <c r="P181" s="100"/>
      <c r="Q181" s="100"/>
      <c r="R181" s="104">
        <v>0</v>
      </c>
      <c r="S181" s="238">
        <f>$N$155*R181</f>
        <v>0</v>
      </c>
      <c r="T181" s="101">
        <f t="shared" si="100"/>
        <v>0</v>
      </c>
    </row>
    <row r="182" spans="1:20" s="94" customFormat="1" ht="16.5" customHeight="1">
      <c r="A182" s="86"/>
      <c r="B182" s="320"/>
      <c r="C182" s="305"/>
      <c r="D182" s="305"/>
      <c r="E182" s="305"/>
      <c r="F182" s="110" t="s">
        <v>415</v>
      </c>
      <c r="G182" s="108" t="s">
        <v>417</v>
      </c>
      <c r="H182" s="99"/>
      <c r="I182" s="247"/>
      <c r="J182" s="99">
        <f>IF(OR(ISBLANK($K182), ISBLANK($L182)),"",NETWORKDAYS($K182,$L182,공휴일))</f>
        <v>9</v>
      </c>
      <c r="K182" s="158">
        <v>44353</v>
      </c>
      <c r="L182" s="158">
        <v>44364</v>
      </c>
      <c r="M182" s="101">
        <f>IF(OR(ISBLANK($K182), ISBLANK($L182)), "", IF($I$1 &lt; $K182, 0, IF($I$1 &gt;= $L182, 1, NETWORKDAYS($K182,$I$1,공휴일)/$J182)))</f>
        <v>0</v>
      </c>
      <c r="N182" s="102"/>
      <c r="O182" s="101">
        <f t="shared" si="99"/>
        <v>0</v>
      </c>
      <c r="P182" s="100"/>
      <c r="Q182" s="100"/>
      <c r="R182" s="104">
        <v>0</v>
      </c>
      <c r="S182" s="238">
        <f>$N$155*R182</f>
        <v>0</v>
      </c>
      <c r="T182" s="101">
        <f t="shared" si="100"/>
        <v>0</v>
      </c>
    </row>
    <row r="183" spans="1:20" s="94" customFormat="1" ht="16.5" customHeight="1">
      <c r="A183" s="86"/>
      <c r="B183" s="320"/>
      <c r="C183" s="305"/>
      <c r="D183" s="305"/>
      <c r="E183" s="305"/>
      <c r="F183" s="110" t="s">
        <v>416</v>
      </c>
      <c r="G183" s="108" t="s">
        <v>418</v>
      </c>
      <c r="H183" s="99"/>
      <c r="I183" s="247"/>
      <c r="J183" s="99">
        <f>IF(OR(ISBLANK($K183), ISBLANK($L183)),"",NETWORKDAYS($K183,$L183,공휴일))</f>
        <v>4</v>
      </c>
      <c r="K183" s="158">
        <v>44360</v>
      </c>
      <c r="L183" s="158">
        <v>44364</v>
      </c>
      <c r="M183" s="101">
        <f>IF(OR(ISBLANK($K183), ISBLANK($L183)), "", IF($I$1 &lt; $K183, 0, IF($I$1 &gt;= $L183, 1, NETWORKDAYS($K183,$I$1,공휴일)/$J183)))</f>
        <v>0</v>
      </c>
      <c r="N183" s="102"/>
      <c r="O183" s="101">
        <f t="shared" si="99"/>
        <v>0</v>
      </c>
      <c r="P183" s="100"/>
      <c r="Q183" s="100"/>
      <c r="R183" s="104">
        <v>0</v>
      </c>
      <c r="S183" s="238">
        <f>$N$155*R183</f>
        <v>0</v>
      </c>
      <c r="T183" s="101">
        <f t="shared" si="100"/>
        <v>0</v>
      </c>
    </row>
    <row r="184" spans="1:20" s="94" customFormat="1" ht="16.5" customHeight="1">
      <c r="A184" s="86"/>
      <c r="B184" s="320"/>
      <c r="C184" s="305"/>
      <c r="D184" s="305"/>
      <c r="E184" s="305"/>
      <c r="F184" s="110" t="s">
        <v>425</v>
      </c>
      <c r="G184" s="108" t="s">
        <v>426</v>
      </c>
      <c r="H184" s="99"/>
      <c r="I184" s="247"/>
      <c r="J184" s="99"/>
      <c r="K184" s="159"/>
      <c r="L184" s="159"/>
      <c r="M184" s="101"/>
      <c r="N184" s="102"/>
      <c r="O184" s="101"/>
      <c r="P184" s="100"/>
      <c r="Q184" s="100"/>
      <c r="R184" s="103"/>
      <c r="S184" s="103"/>
      <c r="T184" s="103"/>
    </row>
    <row r="185" spans="1:20" s="94" customFormat="1" ht="16.5" customHeight="1">
      <c r="A185" s="86"/>
      <c r="B185" s="320"/>
      <c r="C185" s="305"/>
      <c r="D185" s="305"/>
      <c r="E185" s="305"/>
      <c r="F185" s="110" t="s">
        <v>419</v>
      </c>
      <c r="G185" s="108" t="s">
        <v>420</v>
      </c>
      <c r="H185" s="99"/>
      <c r="I185" s="247"/>
      <c r="J185" s="99">
        <f>IF(OR(ISBLANK($K185), ISBLANK($L185)),"",NETWORKDAYS($K185,$L185,공휴일))</f>
        <v>4</v>
      </c>
      <c r="K185" s="158">
        <v>44388</v>
      </c>
      <c r="L185" s="158">
        <v>44392</v>
      </c>
      <c r="M185" s="101">
        <f>IF(OR(ISBLANK($K185), ISBLANK($L185)), "", IF($I$1 &lt; $K185, 0, IF($I$1 &gt;= $L185, 1, NETWORKDAYS($K185,$I$1,공휴일)/$J185)))</f>
        <v>0</v>
      </c>
      <c r="N185" s="102"/>
      <c r="O185" s="101">
        <f t="shared" ref="O185:O187" si="101">M185*$N$155</f>
        <v>0</v>
      </c>
      <c r="P185" s="100"/>
      <c r="Q185" s="100"/>
      <c r="R185" s="104">
        <v>0</v>
      </c>
      <c r="S185" s="238">
        <f>$N$155*R185</f>
        <v>0</v>
      </c>
      <c r="T185" s="101">
        <f t="shared" ref="T185:T187" si="102">S185-O185</f>
        <v>0</v>
      </c>
    </row>
    <row r="186" spans="1:20" s="94" customFormat="1" ht="16.5" customHeight="1">
      <c r="A186" s="86"/>
      <c r="B186" s="320"/>
      <c r="C186" s="305"/>
      <c r="D186" s="305"/>
      <c r="E186" s="305"/>
      <c r="F186" s="110" t="s">
        <v>421</v>
      </c>
      <c r="G186" s="108" t="s">
        <v>422</v>
      </c>
      <c r="H186" s="99"/>
      <c r="I186" s="247"/>
      <c r="J186" s="99">
        <f>IF(OR(ISBLANK($K186), ISBLANK($L186)),"",NETWORKDAYS($K186,$L186,공휴일))</f>
        <v>9</v>
      </c>
      <c r="K186" s="158">
        <v>44395</v>
      </c>
      <c r="L186" s="158">
        <v>44406</v>
      </c>
      <c r="M186" s="101">
        <f>IF(OR(ISBLANK($K186), ISBLANK($L186)), "", IF($I$1 &lt; $K186, 0, IF($I$1 &gt;= $L186, 1, NETWORKDAYS($K186,$I$1,공휴일)/$J186)))</f>
        <v>0</v>
      </c>
      <c r="N186" s="102"/>
      <c r="O186" s="101">
        <f t="shared" si="101"/>
        <v>0</v>
      </c>
      <c r="P186" s="100"/>
      <c r="Q186" s="100"/>
      <c r="R186" s="104">
        <v>0</v>
      </c>
      <c r="S186" s="238">
        <f>$N$155*R186</f>
        <v>0</v>
      </c>
      <c r="T186" s="101">
        <f t="shared" si="102"/>
        <v>0</v>
      </c>
    </row>
    <row r="187" spans="1:20" s="94" customFormat="1" ht="16.5" customHeight="1">
      <c r="A187" s="86"/>
      <c r="B187" s="320"/>
      <c r="C187" s="305"/>
      <c r="D187" s="305"/>
      <c r="E187" s="307"/>
      <c r="F187" s="110" t="s">
        <v>423</v>
      </c>
      <c r="G187" s="108" t="s">
        <v>424</v>
      </c>
      <c r="H187" s="99"/>
      <c r="I187" s="247"/>
      <c r="J187" s="99">
        <f>IF(OR(ISBLANK($K187), ISBLANK($L187)),"",NETWORKDAYS($K187,$L187,공휴일))</f>
        <v>4</v>
      </c>
      <c r="K187" s="158">
        <v>44395</v>
      </c>
      <c r="L187" s="158">
        <v>44399</v>
      </c>
      <c r="M187" s="101">
        <f>IF(OR(ISBLANK($K187), ISBLANK($L187)), "", IF($I$1 &lt; $K187, 0, IF($I$1 &gt;= $L187, 1, NETWORKDAYS($K187,$I$1,공휴일)/$J187)))</f>
        <v>0</v>
      </c>
      <c r="N187" s="102"/>
      <c r="O187" s="101">
        <f t="shared" si="101"/>
        <v>0</v>
      </c>
      <c r="P187" s="100"/>
      <c r="Q187" s="100"/>
      <c r="R187" s="104">
        <v>0</v>
      </c>
      <c r="S187" s="238">
        <f>$N$155*R187</f>
        <v>0</v>
      </c>
      <c r="T187" s="101">
        <f t="shared" si="102"/>
        <v>0</v>
      </c>
    </row>
    <row r="188" spans="1:20" s="94" customFormat="1" ht="16.5" customHeight="1">
      <c r="A188" s="86"/>
      <c r="B188" s="320"/>
      <c r="C188" s="305"/>
      <c r="D188" s="305"/>
      <c r="E188" s="110" t="s">
        <v>559</v>
      </c>
      <c r="F188" s="107"/>
      <c r="G188" s="144"/>
      <c r="H188" s="99"/>
      <c r="I188" s="247"/>
      <c r="J188" s="99"/>
      <c r="K188" s="100"/>
      <c r="L188" s="100"/>
      <c r="M188" s="101"/>
      <c r="N188" s="102"/>
      <c r="O188" s="101"/>
      <c r="P188" s="100"/>
      <c r="Q188" s="100"/>
      <c r="R188" s="104"/>
      <c r="S188" s="101"/>
      <c r="T188" s="105"/>
    </row>
    <row r="189" spans="1:20" s="94" customFormat="1" ht="16.5" customHeight="1">
      <c r="A189" s="86"/>
      <c r="B189" s="320"/>
      <c r="C189" s="305"/>
      <c r="D189" s="305"/>
      <c r="E189" s="306"/>
      <c r="F189" s="110" t="s">
        <v>578</v>
      </c>
      <c r="G189" s="154" t="s">
        <v>414</v>
      </c>
      <c r="H189" s="99"/>
      <c r="I189" s="251"/>
      <c r="J189" s="99">
        <f>IF(OR(ISBLANK($K189), ISBLANK($L189)),"",NETWORKDAYS($K189,$L189,공휴일))</f>
        <v>18</v>
      </c>
      <c r="K189" s="112">
        <v>44304</v>
      </c>
      <c r="L189" s="112">
        <v>44329</v>
      </c>
      <c r="M189" s="101">
        <f>IF(OR(ISBLANK($K189), ISBLANK($L189)), "", IF($I$1 &lt; $K189, 0, IF($I$1 &gt;= $L189, 1, NETWORKDAYS($K189,$I$1,공휴일)/$J189)))</f>
        <v>0</v>
      </c>
      <c r="N189" s="102"/>
      <c r="O189" s="101">
        <f t="shared" ref="O189:O193" si="103">M189*$N$155</f>
        <v>0</v>
      </c>
      <c r="P189" s="100"/>
      <c r="Q189" s="100"/>
      <c r="R189" s="104">
        <v>0</v>
      </c>
      <c r="S189" s="238">
        <f>$N$155*R189</f>
        <v>0</v>
      </c>
      <c r="T189" s="101">
        <f t="shared" ref="T189:T193" si="104">S189-O189</f>
        <v>0</v>
      </c>
    </row>
    <row r="190" spans="1:20" s="94" customFormat="1" ht="16.5" customHeight="1">
      <c r="A190" s="86"/>
      <c r="B190" s="320"/>
      <c r="C190" s="305"/>
      <c r="D190" s="305"/>
      <c r="E190" s="305"/>
      <c r="F190" s="110" t="s">
        <v>579</v>
      </c>
      <c r="G190" s="154" t="s">
        <v>414</v>
      </c>
      <c r="H190" s="99"/>
      <c r="I190" s="251"/>
      <c r="J190" s="99">
        <f>IF(OR(ISBLANK($K190), ISBLANK($L190)),"",NETWORKDAYS($K190,$L190,공휴일))</f>
        <v>13</v>
      </c>
      <c r="K190" s="112">
        <v>44332</v>
      </c>
      <c r="L190" s="112">
        <v>44350</v>
      </c>
      <c r="M190" s="101">
        <f>IF(OR(ISBLANK($K190), ISBLANK($L190)), "", IF($I$1 &lt; $K190, 0, IF($I$1 &gt;= $L190, 1, NETWORKDAYS($K190,$I$1,공휴일)/$J190)))</f>
        <v>0</v>
      </c>
      <c r="N190" s="102"/>
      <c r="O190" s="101">
        <f t="shared" si="103"/>
        <v>0</v>
      </c>
      <c r="P190" s="100"/>
      <c r="Q190" s="100"/>
      <c r="R190" s="104">
        <v>0</v>
      </c>
      <c r="S190" s="238">
        <f>$N$155*R190</f>
        <v>0</v>
      </c>
      <c r="T190" s="101">
        <f t="shared" si="104"/>
        <v>0</v>
      </c>
    </row>
    <row r="191" spans="1:20" s="94" customFormat="1" ht="16.5" customHeight="1">
      <c r="A191" s="86"/>
      <c r="B191" s="320"/>
      <c r="C191" s="305"/>
      <c r="D191" s="305"/>
      <c r="E191" s="305"/>
      <c r="F191" s="110" t="s">
        <v>580</v>
      </c>
      <c r="G191" s="154" t="s">
        <v>414</v>
      </c>
      <c r="H191" s="99"/>
      <c r="I191" s="251"/>
      <c r="J191" s="99">
        <f>IF(OR(ISBLANK($K191), ISBLANK($L191)),"",NETWORKDAYS($K191,$L191,공휴일))</f>
        <v>14</v>
      </c>
      <c r="K191" s="112">
        <v>44353</v>
      </c>
      <c r="L191" s="112">
        <v>44371</v>
      </c>
      <c r="M191" s="101">
        <f>IF(OR(ISBLANK($K191), ISBLANK($L191)), "", IF($I$1 &lt; $K191, 0, IF($I$1 &gt;= $L191, 1, NETWORKDAYS($K191,$I$1,공휴일)/$J191)))</f>
        <v>0</v>
      </c>
      <c r="N191" s="102"/>
      <c r="O191" s="101">
        <f t="shared" si="103"/>
        <v>0</v>
      </c>
      <c r="P191" s="100"/>
      <c r="Q191" s="100"/>
      <c r="R191" s="104">
        <v>0</v>
      </c>
      <c r="S191" s="238">
        <f>$N$155*R191</f>
        <v>0</v>
      </c>
      <c r="T191" s="101">
        <f t="shared" si="104"/>
        <v>0</v>
      </c>
    </row>
    <row r="192" spans="1:20" s="94" customFormat="1" ht="16.5" customHeight="1">
      <c r="A192" s="86"/>
      <c r="B192" s="320"/>
      <c r="C192" s="305"/>
      <c r="D192" s="305"/>
      <c r="E192" s="305"/>
      <c r="F192" s="110" t="s">
        <v>415</v>
      </c>
      <c r="G192" s="108" t="s">
        <v>417</v>
      </c>
      <c r="H192" s="99"/>
      <c r="I192" s="247"/>
      <c r="J192" s="99">
        <f>IF(OR(ISBLANK($K192), ISBLANK($L192)),"",NETWORKDAYS($K192,$L192,공휴일))</f>
        <v>9</v>
      </c>
      <c r="K192" s="158">
        <v>44353</v>
      </c>
      <c r="L192" s="158">
        <v>44364</v>
      </c>
      <c r="M192" s="101">
        <f>IF(OR(ISBLANK($K192), ISBLANK($L192)), "", IF($I$1 &lt; $K192, 0, IF($I$1 &gt;= $L192, 1, NETWORKDAYS($K192,$I$1,공휴일)/$J192)))</f>
        <v>0</v>
      </c>
      <c r="N192" s="102"/>
      <c r="O192" s="101">
        <f t="shared" si="103"/>
        <v>0</v>
      </c>
      <c r="P192" s="100"/>
      <c r="Q192" s="100"/>
      <c r="R192" s="104">
        <v>0</v>
      </c>
      <c r="S192" s="238">
        <f>$N$155*R192</f>
        <v>0</v>
      </c>
      <c r="T192" s="101">
        <f t="shared" si="104"/>
        <v>0</v>
      </c>
    </row>
    <row r="193" spans="1:20" s="94" customFormat="1" ht="16.5" customHeight="1">
      <c r="A193" s="86"/>
      <c r="B193" s="320"/>
      <c r="C193" s="305"/>
      <c r="D193" s="305"/>
      <c r="E193" s="305"/>
      <c r="F193" s="110" t="s">
        <v>416</v>
      </c>
      <c r="G193" s="108" t="s">
        <v>418</v>
      </c>
      <c r="H193" s="99"/>
      <c r="I193" s="247"/>
      <c r="J193" s="99">
        <f>IF(OR(ISBLANK($K193), ISBLANK($L193)),"",NETWORKDAYS($K193,$L193,공휴일))</f>
        <v>4</v>
      </c>
      <c r="K193" s="158">
        <v>44360</v>
      </c>
      <c r="L193" s="158">
        <v>44364</v>
      </c>
      <c r="M193" s="101">
        <f>IF(OR(ISBLANK($K193), ISBLANK($L193)), "", IF($I$1 &lt; $K193, 0, IF($I$1 &gt;= $L193, 1, NETWORKDAYS($K193,$I$1,공휴일)/$J193)))</f>
        <v>0</v>
      </c>
      <c r="N193" s="102"/>
      <c r="O193" s="101">
        <f t="shared" si="103"/>
        <v>0</v>
      </c>
      <c r="P193" s="100"/>
      <c r="Q193" s="100"/>
      <c r="R193" s="104">
        <v>0</v>
      </c>
      <c r="S193" s="238">
        <f>$N$155*R193</f>
        <v>0</v>
      </c>
      <c r="T193" s="101">
        <f t="shared" si="104"/>
        <v>0</v>
      </c>
    </row>
    <row r="194" spans="1:20" s="94" customFormat="1" ht="16.5" customHeight="1">
      <c r="A194" s="86"/>
      <c r="B194" s="320"/>
      <c r="C194" s="305"/>
      <c r="D194" s="305"/>
      <c r="E194" s="305"/>
      <c r="F194" s="110" t="s">
        <v>425</v>
      </c>
      <c r="G194" s="108" t="s">
        <v>426</v>
      </c>
      <c r="H194" s="99"/>
      <c r="I194" s="247"/>
      <c r="J194" s="99"/>
      <c r="K194" s="159"/>
      <c r="L194" s="159"/>
      <c r="M194" s="101"/>
      <c r="N194" s="102"/>
      <c r="O194" s="101"/>
      <c r="P194" s="100"/>
      <c r="Q194" s="100"/>
      <c r="R194" s="103"/>
      <c r="S194" s="103"/>
      <c r="T194" s="103"/>
    </row>
    <row r="195" spans="1:20" s="94" customFormat="1" ht="16.5" customHeight="1">
      <c r="A195" s="86"/>
      <c r="B195" s="320"/>
      <c r="C195" s="305"/>
      <c r="D195" s="305"/>
      <c r="E195" s="305"/>
      <c r="F195" s="110" t="s">
        <v>419</v>
      </c>
      <c r="G195" s="108" t="s">
        <v>420</v>
      </c>
      <c r="H195" s="99"/>
      <c r="I195" s="247"/>
      <c r="J195" s="99">
        <f>IF(OR(ISBLANK($K195), ISBLANK($L195)),"",NETWORKDAYS($K195,$L195,공휴일))</f>
        <v>4</v>
      </c>
      <c r="K195" s="158">
        <v>44388</v>
      </c>
      <c r="L195" s="158">
        <v>44392</v>
      </c>
      <c r="M195" s="101">
        <f>IF(OR(ISBLANK($K195), ISBLANK($L195)), "", IF($I$1 &lt; $K195, 0, IF($I$1 &gt;= $L195, 1, NETWORKDAYS($K195,$I$1,공휴일)/$J195)))</f>
        <v>0</v>
      </c>
      <c r="N195" s="102"/>
      <c r="O195" s="101">
        <f t="shared" ref="O195:O197" si="105">M195*$N$155</f>
        <v>0</v>
      </c>
      <c r="P195" s="100"/>
      <c r="Q195" s="100"/>
      <c r="R195" s="104">
        <v>0</v>
      </c>
      <c r="S195" s="238">
        <f>$N$155*R195</f>
        <v>0</v>
      </c>
      <c r="T195" s="101">
        <f t="shared" ref="T195:T197" si="106">S195-O195</f>
        <v>0</v>
      </c>
    </row>
    <row r="196" spans="1:20" s="94" customFormat="1" ht="16.5" customHeight="1">
      <c r="A196" s="86"/>
      <c r="B196" s="320"/>
      <c r="C196" s="305"/>
      <c r="D196" s="305"/>
      <c r="E196" s="305"/>
      <c r="F196" s="110" t="s">
        <v>421</v>
      </c>
      <c r="G196" s="108" t="s">
        <v>422</v>
      </c>
      <c r="H196" s="99"/>
      <c r="I196" s="247"/>
      <c r="J196" s="99">
        <f>IF(OR(ISBLANK($K196), ISBLANK($L196)),"",NETWORKDAYS($K196,$L196,공휴일))</f>
        <v>9</v>
      </c>
      <c r="K196" s="158">
        <v>44395</v>
      </c>
      <c r="L196" s="158">
        <v>44406</v>
      </c>
      <c r="M196" s="101">
        <f>IF(OR(ISBLANK($K196), ISBLANK($L196)), "", IF($I$1 &lt; $K196, 0, IF($I$1 &gt;= $L196, 1, NETWORKDAYS($K196,$I$1,공휴일)/$J196)))</f>
        <v>0</v>
      </c>
      <c r="N196" s="102"/>
      <c r="O196" s="101">
        <f t="shared" si="105"/>
        <v>0</v>
      </c>
      <c r="P196" s="100"/>
      <c r="Q196" s="100"/>
      <c r="R196" s="104">
        <v>0</v>
      </c>
      <c r="S196" s="238">
        <f>$N$155*R196</f>
        <v>0</v>
      </c>
      <c r="T196" s="101">
        <f t="shared" si="106"/>
        <v>0</v>
      </c>
    </row>
    <row r="197" spans="1:20" s="94" customFormat="1" ht="16.5" customHeight="1">
      <c r="A197" s="86"/>
      <c r="B197" s="320"/>
      <c r="C197" s="305"/>
      <c r="D197" s="305"/>
      <c r="E197" s="307"/>
      <c r="F197" s="110" t="s">
        <v>423</v>
      </c>
      <c r="G197" s="108" t="s">
        <v>424</v>
      </c>
      <c r="H197" s="99"/>
      <c r="I197" s="247"/>
      <c r="J197" s="99">
        <f>IF(OR(ISBLANK($K197), ISBLANK($L197)),"",NETWORKDAYS($K197,$L197,공휴일))</f>
        <v>4</v>
      </c>
      <c r="K197" s="158">
        <v>44395</v>
      </c>
      <c r="L197" s="158">
        <v>44399</v>
      </c>
      <c r="M197" s="101">
        <f>IF(OR(ISBLANK($K197), ISBLANK($L197)), "", IF($I$1 &lt; $K197, 0, IF($I$1 &gt;= $L197, 1, NETWORKDAYS($K197,$I$1,공휴일)/$J197)))</f>
        <v>0</v>
      </c>
      <c r="N197" s="102"/>
      <c r="O197" s="101">
        <f t="shared" si="105"/>
        <v>0</v>
      </c>
      <c r="P197" s="100"/>
      <c r="Q197" s="100"/>
      <c r="R197" s="104">
        <v>0</v>
      </c>
      <c r="S197" s="238">
        <f>$N$155*R197</f>
        <v>0</v>
      </c>
      <c r="T197" s="101">
        <f t="shared" si="106"/>
        <v>0</v>
      </c>
    </row>
    <row r="198" spans="1:20" s="94" customFormat="1" ht="16.5" customHeight="1">
      <c r="A198" s="86"/>
      <c r="B198" s="320"/>
      <c r="C198" s="305"/>
      <c r="D198" s="135" t="s">
        <v>553</v>
      </c>
      <c r="E198" s="135"/>
      <c r="F198" s="136"/>
      <c r="G198" s="137"/>
      <c r="H198" s="138"/>
      <c r="I198" s="248"/>
      <c r="J198" s="138"/>
      <c r="K198" s="224"/>
      <c r="L198" s="224"/>
      <c r="M198" s="273"/>
      <c r="N198" s="274"/>
      <c r="O198" s="273"/>
      <c r="P198" s="224"/>
      <c r="Q198" s="224"/>
      <c r="R198" s="146"/>
      <c r="S198" s="273"/>
      <c r="T198" s="275"/>
    </row>
    <row r="199" spans="1:20" s="94" customFormat="1" ht="16.5" customHeight="1">
      <c r="A199" s="86"/>
      <c r="B199" s="320"/>
      <c r="C199" s="113"/>
      <c r="D199" s="305"/>
      <c r="E199" s="110" t="s">
        <v>378</v>
      </c>
      <c r="F199" s="107"/>
      <c r="G199" s="144"/>
      <c r="H199" s="99"/>
      <c r="I199" s="247"/>
      <c r="J199" s="99"/>
      <c r="K199" s="100"/>
      <c r="L199" s="100"/>
      <c r="M199" s="101"/>
      <c r="N199" s="102"/>
      <c r="O199" s="101"/>
      <c r="P199" s="100"/>
      <c r="Q199" s="100"/>
      <c r="R199" s="104"/>
      <c r="S199" s="101"/>
      <c r="T199" s="105"/>
    </row>
    <row r="200" spans="1:20" s="94" customFormat="1" ht="16.5" customHeight="1">
      <c r="A200" s="86"/>
      <c r="B200" s="320"/>
      <c r="C200" s="113"/>
      <c r="D200" s="305"/>
      <c r="E200" s="306"/>
      <c r="F200" s="110" t="s">
        <v>578</v>
      </c>
      <c r="G200" s="154" t="s">
        <v>414</v>
      </c>
      <c r="H200" s="99"/>
      <c r="I200" s="251"/>
      <c r="J200" s="99">
        <f>IF(OR(ISBLANK($K200), ISBLANK($L200)),"",NETWORKDAYS($K200,$L200,공휴일))</f>
        <v>18</v>
      </c>
      <c r="K200" s="112">
        <v>44304</v>
      </c>
      <c r="L200" s="112">
        <v>44329</v>
      </c>
      <c r="M200" s="101">
        <f>IF(OR(ISBLANK($K200), ISBLANK($L200)), "", IF($I$1 &lt; $K200, 0, IF($I$1 &gt;= $L200, 1, NETWORKDAYS($K200,$I$1,공휴일)/$J200)))</f>
        <v>0</v>
      </c>
      <c r="N200" s="102"/>
      <c r="O200" s="101">
        <f t="shared" ref="O200:O204" si="107">M200*$N$155</f>
        <v>0</v>
      </c>
      <c r="P200" s="100"/>
      <c r="Q200" s="100"/>
      <c r="R200" s="104">
        <v>0</v>
      </c>
      <c r="S200" s="238">
        <f t="shared" ref="S200:S204" si="108">$N$155*R200</f>
        <v>0</v>
      </c>
      <c r="T200" s="101">
        <f t="shared" ref="T200:T204" si="109">S200-O200</f>
        <v>0</v>
      </c>
    </row>
    <row r="201" spans="1:20" s="94" customFormat="1" ht="16.5" customHeight="1">
      <c r="A201" s="86"/>
      <c r="B201" s="320"/>
      <c r="C201" s="113"/>
      <c r="D201" s="305"/>
      <c r="E201" s="305"/>
      <c r="F201" s="110" t="s">
        <v>579</v>
      </c>
      <c r="G201" s="154" t="s">
        <v>414</v>
      </c>
      <c r="H201" s="99"/>
      <c r="I201" s="251"/>
      <c r="J201" s="99">
        <f>IF(OR(ISBLANK($K201), ISBLANK($L201)),"",NETWORKDAYS($K201,$L201,공휴일))</f>
        <v>13</v>
      </c>
      <c r="K201" s="112">
        <v>44332</v>
      </c>
      <c r="L201" s="112">
        <v>44350</v>
      </c>
      <c r="M201" s="101">
        <f>IF(OR(ISBLANK($K201), ISBLANK($L201)), "", IF($I$1 &lt; $K201, 0, IF($I$1 &gt;= $L201, 1, NETWORKDAYS($K201,$I$1,공휴일)/$J201)))</f>
        <v>0</v>
      </c>
      <c r="N201" s="102"/>
      <c r="O201" s="101">
        <f t="shared" si="107"/>
        <v>0</v>
      </c>
      <c r="P201" s="100"/>
      <c r="Q201" s="100"/>
      <c r="R201" s="104">
        <v>0</v>
      </c>
      <c r="S201" s="238">
        <f t="shared" si="108"/>
        <v>0</v>
      </c>
      <c r="T201" s="101">
        <f t="shared" si="109"/>
        <v>0</v>
      </c>
    </row>
    <row r="202" spans="1:20" s="94" customFormat="1" ht="16.5" customHeight="1">
      <c r="A202" s="86"/>
      <c r="B202" s="320"/>
      <c r="C202" s="113"/>
      <c r="D202" s="305"/>
      <c r="E202" s="305"/>
      <c r="F202" s="110" t="s">
        <v>580</v>
      </c>
      <c r="G202" s="154" t="s">
        <v>414</v>
      </c>
      <c r="H202" s="99"/>
      <c r="I202" s="251"/>
      <c r="J202" s="99">
        <f>IF(OR(ISBLANK($K202), ISBLANK($L202)),"",NETWORKDAYS($K202,$L202,공휴일))</f>
        <v>14</v>
      </c>
      <c r="K202" s="112">
        <v>44353</v>
      </c>
      <c r="L202" s="112">
        <v>44371</v>
      </c>
      <c r="M202" s="101">
        <f>IF(OR(ISBLANK($K202), ISBLANK($L202)), "", IF($I$1 &lt; $K202, 0, IF($I$1 &gt;= $L202, 1, NETWORKDAYS($K202,$I$1,공휴일)/$J202)))</f>
        <v>0</v>
      </c>
      <c r="N202" s="102"/>
      <c r="O202" s="101">
        <f t="shared" si="107"/>
        <v>0</v>
      </c>
      <c r="P202" s="100"/>
      <c r="Q202" s="100"/>
      <c r="R202" s="104">
        <v>0</v>
      </c>
      <c r="S202" s="238">
        <f t="shared" si="108"/>
        <v>0</v>
      </c>
      <c r="T202" s="101">
        <f t="shared" si="109"/>
        <v>0</v>
      </c>
    </row>
    <row r="203" spans="1:20" s="94" customFormat="1" ht="16.5" customHeight="1">
      <c r="A203" s="86"/>
      <c r="B203" s="320"/>
      <c r="C203" s="113"/>
      <c r="D203" s="305"/>
      <c r="E203" s="305"/>
      <c r="F203" s="110" t="s">
        <v>415</v>
      </c>
      <c r="G203" s="108" t="s">
        <v>417</v>
      </c>
      <c r="H203" s="99"/>
      <c r="I203" s="247"/>
      <c r="J203" s="99">
        <f>IF(OR(ISBLANK($K203), ISBLANK($L203)),"",NETWORKDAYS($K203,$L203,공휴일))</f>
        <v>9</v>
      </c>
      <c r="K203" s="158">
        <v>44353</v>
      </c>
      <c r="L203" s="158">
        <v>44364</v>
      </c>
      <c r="M203" s="101">
        <f>IF(OR(ISBLANK($K203), ISBLANK($L203)), "", IF($I$1 &lt; $K203, 0, IF($I$1 &gt;= $L203, 1, NETWORKDAYS($K203,$I$1,공휴일)/$J203)))</f>
        <v>0</v>
      </c>
      <c r="N203" s="102"/>
      <c r="O203" s="101">
        <f t="shared" si="107"/>
        <v>0</v>
      </c>
      <c r="P203" s="100"/>
      <c r="Q203" s="100"/>
      <c r="R203" s="104">
        <v>0</v>
      </c>
      <c r="S203" s="238">
        <f t="shared" si="108"/>
        <v>0</v>
      </c>
      <c r="T203" s="101">
        <f t="shared" si="109"/>
        <v>0</v>
      </c>
    </row>
    <row r="204" spans="1:20" s="94" customFormat="1" ht="16.5" customHeight="1">
      <c r="A204" s="86"/>
      <c r="B204" s="320"/>
      <c r="C204" s="113"/>
      <c r="D204" s="305"/>
      <c r="E204" s="305"/>
      <c r="F204" s="110" t="s">
        <v>416</v>
      </c>
      <c r="G204" s="108" t="s">
        <v>418</v>
      </c>
      <c r="H204" s="99"/>
      <c r="I204" s="247"/>
      <c r="J204" s="99">
        <f>IF(OR(ISBLANK($K204), ISBLANK($L204)),"",NETWORKDAYS($K204,$L204,공휴일))</f>
        <v>4</v>
      </c>
      <c r="K204" s="158">
        <v>44360</v>
      </c>
      <c r="L204" s="158">
        <v>44364</v>
      </c>
      <c r="M204" s="101">
        <f>IF(OR(ISBLANK($K204), ISBLANK($L204)), "", IF($I$1 &lt; $K204, 0, IF($I$1 &gt;= $L204, 1, NETWORKDAYS($K204,$I$1,공휴일)/$J204)))</f>
        <v>0</v>
      </c>
      <c r="N204" s="102"/>
      <c r="O204" s="101">
        <f t="shared" si="107"/>
        <v>0</v>
      </c>
      <c r="P204" s="100"/>
      <c r="Q204" s="100"/>
      <c r="R204" s="104">
        <v>0</v>
      </c>
      <c r="S204" s="238">
        <f t="shared" si="108"/>
        <v>0</v>
      </c>
      <c r="T204" s="101">
        <f t="shared" si="109"/>
        <v>0</v>
      </c>
    </row>
    <row r="205" spans="1:20" s="94" customFormat="1" ht="16.5" customHeight="1">
      <c r="A205" s="86"/>
      <c r="B205" s="320"/>
      <c r="C205" s="113"/>
      <c r="D205" s="305"/>
      <c r="E205" s="305"/>
      <c r="F205" s="110" t="s">
        <v>425</v>
      </c>
      <c r="G205" s="108" t="s">
        <v>426</v>
      </c>
      <c r="H205" s="99"/>
      <c r="I205" s="247"/>
      <c r="J205" s="99"/>
      <c r="K205" s="159"/>
      <c r="L205" s="159"/>
      <c r="M205" s="101"/>
      <c r="N205" s="102"/>
      <c r="O205" s="101"/>
      <c r="P205" s="100"/>
      <c r="Q205" s="100"/>
      <c r="R205" s="103"/>
      <c r="S205" s="103"/>
      <c r="T205" s="103"/>
    </row>
    <row r="206" spans="1:20" s="94" customFormat="1" ht="16.5" customHeight="1">
      <c r="A206" s="86"/>
      <c r="B206" s="320"/>
      <c r="C206" s="113"/>
      <c r="D206" s="305"/>
      <c r="E206" s="305"/>
      <c r="F206" s="110" t="s">
        <v>419</v>
      </c>
      <c r="G206" s="108" t="s">
        <v>420</v>
      </c>
      <c r="H206" s="99"/>
      <c r="I206" s="247"/>
      <c r="J206" s="99">
        <f>IF(OR(ISBLANK($K206), ISBLANK($L206)),"",NETWORKDAYS($K206,$L206,공휴일))</f>
        <v>4</v>
      </c>
      <c r="K206" s="158">
        <v>44388</v>
      </c>
      <c r="L206" s="158">
        <v>44392</v>
      </c>
      <c r="M206" s="101">
        <f>IF(OR(ISBLANK($K206), ISBLANK($L206)), "", IF($I$1 &lt; $K206, 0, IF($I$1 &gt;= $L206, 1, NETWORKDAYS($K206,$I$1,공휴일)/$J206)))</f>
        <v>0</v>
      </c>
      <c r="N206" s="102"/>
      <c r="O206" s="101">
        <f t="shared" ref="O206:O208" si="110">M206*$N$155</f>
        <v>0</v>
      </c>
      <c r="P206" s="100"/>
      <c r="Q206" s="100"/>
      <c r="R206" s="104">
        <v>0</v>
      </c>
      <c r="S206" s="238">
        <f t="shared" ref="S206:S208" si="111">$N$155*R206</f>
        <v>0</v>
      </c>
      <c r="T206" s="101">
        <f t="shared" ref="T206:T208" si="112">S206-O206</f>
        <v>0</v>
      </c>
    </row>
    <row r="207" spans="1:20" s="94" customFormat="1" ht="16.5" customHeight="1">
      <c r="A207" s="86"/>
      <c r="B207" s="320"/>
      <c r="C207" s="113"/>
      <c r="D207" s="305"/>
      <c r="E207" s="305"/>
      <c r="F207" s="110" t="s">
        <v>421</v>
      </c>
      <c r="G207" s="108" t="s">
        <v>422</v>
      </c>
      <c r="H207" s="99"/>
      <c r="I207" s="247"/>
      <c r="J207" s="99">
        <f>IF(OR(ISBLANK($K207), ISBLANK($L207)),"",NETWORKDAYS($K207,$L207,공휴일))</f>
        <v>9</v>
      </c>
      <c r="K207" s="158">
        <v>44395</v>
      </c>
      <c r="L207" s="158">
        <v>44406</v>
      </c>
      <c r="M207" s="101">
        <f>IF(OR(ISBLANK($K207), ISBLANK($L207)), "", IF($I$1 &lt; $K207, 0, IF($I$1 &gt;= $L207, 1, NETWORKDAYS($K207,$I$1,공휴일)/$J207)))</f>
        <v>0</v>
      </c>
      <c r="N207" s="102"/>
      <c r="O207" s="101">
        <f t="shared" si="110"/>
        <v>0</v>
      </c>
      <c r="P207" s="100"/>
      <c r="Q207" s="100"/>
      <c r="R207" s="104">
        <v>0</v>
      </c>
      <c r="S207" s="238">
        <f t="shared" si="111"/>
        <v>0</v>
      </c>
      <c r="T207" s="101">
        <f t="shared" si="112"/>
        <v>0</v>
      </c>
    </row>
    <row r="208" spans="1:20" s="94" customFormat="1" ht="16.5" customHeight="1">
      <c r="A208" s="86"/>
      <c r="B208" s="320"/>
      <c r="C208" s="113"/>
      <c r="D208" s="305"/>
      <c r="E208" s="307"/>
      <c r="F208" s="110" t="s">
        <v>423</v>
      </c>
      <c r="G208" s="108" t="s">
        <v>424</v>
      </c>
      <c r="H208" s="99"/>
      <c r="I208" s="247"/>
      <c r="J208" s="99">
        <f>IF(OR(ISBLANK($K208), ISBLANK($L208)),"",NETWORKDAYS($K208,$L208,공휴일))</f>
        <v>4</v>
      </c>
      <c r="K208" s="158">
        <v>44395</v>
      </c>
      <c r="L208" s="158">
        <v>44399</v>
      </c>
      <c r="M208" s="101">
        <f>IF(OR(ISBLANK($K208), ISBLANK($L208)), "", IF($I$1 &lt; $K208, 0, IF($I$1 &gt;= $L208, 1, NETWORKDAYS($K208,$I$1,공휴일)/$J208)))</f>
        <v>0</v>
      </c>
      <c r="N208" s="102"/>
      <c r="O208" s="101">
        <f t="shared" si="110"/>
        <v>0</v>
      </c>
      <c r="P208" s="100"/>
      <c r="Q208" s="100"/>
      <c r="R208" s="104">
        <v>0</v>
      </c>
      <c r="S208" s="238">
        <f t="shared" si="111"/>
        <v>0</v>
      </c>
      <c r="T208" s="101">
        <f t="shared" si="112"/>
        <v>0</v>
      </c>
    </row>
    <row r="209" spans="1:20" s="94" customFormat="1" ht="16.5" customHeight="1">
      <c r="A209" s="86"/>
      <c r="B209" s="320"/>
      <c r="C209" s="113"/>
      <c r="D209" s="305"/>
      <c r="E209" s="110" t="s">
        <v>379</v>
      </c>
      <c r="F209" s="106"/>
      <c r="G209" s="144"/>
      <c r="H209" s="99"/>
      <c r="I209" s="247"/>
      <c r="J209" s="99"/>
      <c r="K209" s="100"/>
      <c r="L209" s="100"/>
      <c r="M209" s="101"/>
      <c r="N209" s="102"/>
      <c r="O209" s="101"/>
      <c r="P209" s="100"/>
      <c r="Q209" s="100"/>
      <c r="R209" s="104"/>
      <c r="S209" s="101"/>
      <c r="T209" s="105"/>
    </row>
    <row r="210" spans="1:20" s="94" customFormat="1" ht="16.5" customHeight="1">
      <c r="A210" s="86"/>
      <c r="B210" s="320"/>
      <c r="C210" s="113"/>
      <c r="D210" s="305"/>
      <c r="E210" s="306"/>
      <c r="F210" s="110" t="s">
        <v>578</v>
      </c>
      <c r="G210" s="154" t="s">
        <v>414</v>
      </c>
      <c r="H210" s="99"/>
      <c r="I210" s="251"/>
      <c r="J210" s="99">
        <f>IF(OR(ISBLANK($K210), ISBLANK($L210)),"",NETWORKDAYS($K210,$L210,공휴일))</f>
        <v>18</v>
      </c>
      <c r="K210" s="112">
        <v>44304</v>
      </c>
      <c r="L210" s="112">
        <v>44329</v>
      </c>
      <c r="M210" s="101">
        <f>IF(OR(ISBLANK($K210), ISBLANK($L210)), "", IF($I$1 &lt; $K210, 0, IF($I$1 &gt;= $L210, 1, NETWORKDAYS($K210,$I$1,공휴일)/$J210)))</f>
        <v>0</v>
      </c>
      <c r="N210" s="102"/>
      <c r="O210" s="101">
        <f t="shared" ref="O210:O214" si="113">M210*$N$155</f>
        <v>0</v>
      </c>
      <c r="P210" s="100"/>
      <c r="Q210" s="100"/>
      <c r="R210" s="104">
        <v>0</v>
      </c>
      <c r="S210" s="238">
        <f t="shared" ref="S210:S214" si="114">$N$155*R210</f>
        <v>0</v>
      </c>
      <c r="T210" s="101">
        <f t="shared" ref="T210:T214" si="115">S210-O210</f>
        <v>0</v>
      </c>
    </row>
    <row r="211" spans="1:20" s="94" customFormat="1" ht="16.5" customHeight="1">
      <c r="A211" s="86"/>
      <c r="B211" s="320"/>
      <c r="C211" s="113"/>
      <c r="D211" s="305"/>
      <c r="E211" s="305"/>
      <c r="F211" s="110" t="s">
        <v>579</v>
      </c>
      <c r="G211" s="154" t="s">
        <v>414</v>
      </c>
      <c r="H211" s="99"/>
      <c r="I211" s="251"/>
      <c r="J211" s="99">
        <f>IF(OR(ISBLANK($K211), ISBLANK($L211)),"",NETWORKDAYS($K211,$L211,공휴일))</f>
        <v>13</v>
      </c>
      <c r="K211" s="112">
        <v>44332</v>
      </c>
      <c r="L211" s="112">
        <v>44350</v>
      </c>
      <c r="M211" s="101">
        <f>IF(OR(ISBLANK($K211), ISBLANK($L211)), "", IF($I$1 &lt; $K211, 0, IF($I$1 &gt;= $L211, 1, NETWORKDAYS($K211,$I$1,공휴일)/$J211)))</f>
        <v>0</v>
      </c>
      <c r="N211" s="102"/>
      <c r="O211" s="101">
        <f t="shared" si="113"/>
        <v>0</v>
      </c>
      <c r="P211" s="100"/>
      <c r="Q211" s="100"/>
      <c r="R211" s="104">
        <v>0</v>
      </c>
      <c r="S211" s="238">
        <f t="shared" si="114"/>
        <v>0</v>
      </c>
      <c r="T211" s="101">
        <f t="shared" si="115"/>
        <v>0</v>
      </c>
    </row>
    <row r="212" spans="1:20" s="94" customFormat="1" ht="16.5" customHeight="1">
      <c r="A212" s="86"/>
      <c r="B212" s="320"/>
      <c r="C212" s="113"/>
      <c r="D212" s="305"/>
      <c r="E212" s="305"/>
      <c r="F212" s="110" t="s">
        <v>580</v>
      </c>
      <c r="G212" s="154" t="s">
        <v>414</v>
      </c>
      <c r="H212" s="99"/>
      <c r="I212" s="251"/>
      <c r="J212" s="99">
        <f>IF(OR(ISBLANK($K212), ISBLANK($L212)),"",NETWORKDAYS($K212,$L212,공휴일))</f>
        <v>14</v>
      </c>
      <c r="K212" s="112">
        <v>44353</v>
      </c>
      <c r="L212" s="112">
        <v>44371</v>
      </c>
      <c r="M212" s="101">
        <f>IF(OR(ISBLANK($K212), ISBLANK($L212)), "", IF($I$1 &lt; $K212, 0, IF($I$1 &gt;= $L212, 1, NETWORKDAYS($K212,$I$1,공휴일)/$J212)))</f>
        <v>0</v>
      </c>
      <c r="N212" s="102"/>
      <c r="O212" s="101">
        <f t="shared" si="113"/>
        <v>0</v>
      </c>
      <c r="P212" s="100"/>
      <c r="Q212" s="100"/>
      <c r="R212" s="104">
        <v>0</v>
      </c>
      <c r="S212" s="238">
        <f t="shared" si="114"/>
        <v>0</v>
      </c>
      <c r="T212" s="101">
        <f t="shared" si="115"/>
        <v>0</v>
      </c>
    </row>
    <row r="213" spans="1:20" s="94" customFormat="1" ht="16.5" customHeight="1">
      <c r="A213" s="86"/>
      <c r="B213" s="320"/>
      <c r="C213" s="113"/>
      <c r="D213" s="305"/>
      <c r="E213" s="305"/>
      <c r="F213" s="110" t="s">
        <v>415</v>
      </c>
      <c r="G213" s="108" t="s">
        <v>417</v>
      </c>
      <c r="H213" s="99"/>
      <c r="I213" s="247"/>
      <c r="J213" s="99">
        <f>IF(OR(ISBLANK($K213), ISBLANK($L213)),"",NETWORKDAYS($K213,$L213,공휴일))</f>
        <v>9</v>
      </c>
      <c r="K213" s="158">
        <v>44353</v>
      </c>
      <c r="L213" s="158">
        <v>44364</v>
      </c>
      <c r="M213" s="101">
        <f>IF(OR(ISBLANK($K213), ISBLANK($L213)), "", IF($I$1 &lt; $K213, 0, IF($I$1 &gt;= $L213, 1, NETWORKDAYS($K213,$I$1,공휴일)/$J213)))</f>
        <v>0</v>
      </c>
      <c r="N213" s="102"/>
      <c r="O213" s="101">
        <f t="shared" si="113"/>
        <v>0</v>
      </c>
      <c r="P213" s="100"/>
      <c r="Q213" s="100"/>
      <c r="R213" s="104">
        <v>0</v>
      </c>
      <c r="S213" s="238">
        <f t="shared" si="114"/>
        <v>0</v>
      </c>
      <c r="T213" s="101">
        <f t="shared" si="115"/>
        <v>0</v>
      </c>
    </row>
    <row r="214" spans="1:20" s="94" customFormat="1" ht="16.5" customHeight="1">
      <c r="A214" s="86"/>
      <c r="B214" s="320"/>
      <c r="C214" s="113"/>
      <c r="D214" s="305"/>
      <c r="E214" s="305"/>
      <c r="F214" s="110" t="s">
        <v>416</v>
      </c>
      <c r="G214" s="108" t="s">
        <v>418</v>
      </c>
      <c r="H214" s="99"/>
      <c r="I214" s="247"/>
      <c r="J214" s="99">
        <f>IF(OR(ISBLANK($K214), ISBLANK($L214)),"",NETWORKDAYS($K214,$L214,공휴일))</f>
        <v>4</v>
      </c>
      <c r="K214" s="158">
        <v>44360</v>
      </c>
      <c r="L214" s="158">
        <v>44364</v>
      </c>
      <c r="M214" s="101">
        <f>IF(OR(ISBLANK($K214), ISBLANK($L214)), "", IF($I$1 &lt; $K214, 0, IF($I$1 &gt;= $L214, 1, NETWORKDAYS($K214,$I$1,공휴일)/$J214)))</f>
        <v>0</v>
      </c>
      <c r="N214" s="102"/>
      <c r="O214" s="101">
        <f t="shared" si="113"/>
        <v>0</v>
      </c>
      <c r="P214" s="100"/>
      <c r="Q214" s="100"/>
      <c r="R214" s="104">
        <v>0</v>
      </c>
      <c r="S214" s="238">
        <f t="shared" si="114"/>
        <v>0</v>
      </c>
      <c r="T214" s="101">
        <f t="shared" si="115"/>
        <v>0</v>
      </c>
    </row>
    <row r="215" spans="1:20" s="94" customFormat="1" ht="16.5" customHeight="1">
      <c r="A215" s="86"/>
      <c r="B215" s="320"/>
      <c r="C215" s="113"/>
      <c r="D215" s="305"/>
      <c r="E215" s="305"/>
      <c r="F215" s="110" t="s">
        <v>425</v>
      </c>
      <c r="G215" s="108" t="s">
        <v>426</v>
      </c>
      <c r="H215" s="99"/>
      <c r="I215" s="247"/>
      <c r="J215" s="99"/>
      <c r="K215" s="159"/>
      <c r="L215" s="159"/>
      <c r="M215" s="101"/>
      <c r="N215" s="102"/>
      <c r="O215" s="101"/>
      <c r="P215" s="100"/>
      <c r="Q215" s="100"/>
      <c r="R215" s="103"/>
      <c r="S215" s="103"/>
      <c r="T215" s="103"/>
    </row>
    <row r="216" spans="1:20" s="94" customFormat="1" ht="16.5" customHeight="1">
      <c r="A216" s="86"/>
      <c r="B216" s="320"/>
      <c r="C216" s="113"/>
      <c r="D216" s="305"/>
      <c r="E216" s="305"/>
      <c r="F216" s="110" t="s">
        <v>419</v>
      </c>
      <c r="G216" s="108" t="s">
        <v>420</v>
      </c>
      <c r="H216" s="99"/>
      <c r="I216" s="247"/>
      <c r="J216" s="99">
        <f>IF(OR(ISBLANK($K216), ISBLANK($L216)),"",NETWORKDAYS($K216,$L216,공휴일))</f>
        <v>4</v>
      </c>
      <c r="K216" s="158">
        <v>44388</v>
      </c>
      <c r="L216" s="158">
        <v>44392</v>
      </c>
      <c r="M216" s="101">
        <f>IF(OR(ISBLANK($K216), ISBLANK($L216)), "", IF($I$1 &lt; $K216, 0, IF($I$1 &gt;= $L216, 1, NETWORKDAYS($K216,$I$1,공휴일)/$J216)))</f>
        <v>0</v>
      </c>
      <c r="N216" s="102"/>
      <c r="O216" s="101">
        <f t="shared" ref="O216:O218" si="116">M216*$N$155</f>
        <v>0</v>
      </c>
      <c r="P216" s="100"/>
      <c r="Q216" s="100"/>
      <c r="R216" s="104">
        <v>0</v>
      </c>
      <c r="S216" s="238">
        <f t="shared" ref="S216:S218" si="117">$N$155*R216</f>
        <v>0</v>
      </c>
      <c r="T216" s="101">
        <f t="shared" ref="T216:T218" si="118">S216-O216</f>
        <v>0</v>
      </c>
    </row>
    <row r="217" spans="1:20" s="94" customFormat="1" ht="16.5" customHeight="1">
      <c r="A217" s="86"/>
      <c r="B217" s="320"/>
      <c r="C217" s="113"/>
      <c r="D217" s="305"/>
      <c r="E217" s="305"/>
      <c r="F217" s="110" t="s">
        <v>421</v>
      </c>
      <c r="G217" s="108" t="s">
        <v>422</v>
      </c>
      <c r="H217" s="99"/>
      <c r="I217" s="247"/>
      <c r="J217" s="99">
        <f>IF(OR(ISBLANK($K217), ISBLANK($L217)),"",NETWORKDAYS($K217,$L217,공휴일))</f>
        <v>9</v>
      </c>
      <c r="K217" s="158">
        <v>44395</v>
      </c>
      <c r="L217" s="158">
        <v>44406</v>
      </c>
      <c r="M217" s="101">
        <f>IF(OR(ISBLANK($K217), ISBLANK($L217)), "", IF($I$1 &lt; $K217, 0, IF($I$1 &gt;= $L217, 1, NETWORKDAYS($K217,$I$1,공휴일)/$J217)))</f>
        <v>0</v>
      </c>
      <c r="N217" s="102"/>
      <c r="O217" s="101">
        <f t="shared" si="116"/>
        <v>0</v>
      </c>
      <c r="P217" s="100"/>
      <c r="Q217" s="100"/>
      <c r="R217" s="104">
        <v>0</v>
      </c>
      <c r="S217" s="238">
        <f t="shared" si="117"/>
        <v>0</v>
      </c>
      <c r="T217" s="101">
        <f t="shared" si="118"/>
        <v>0</v>
      </c>
    </row>
    <row r="218" spans="1:20" s="94" customFormat="1" ht="16.5" customHeight="1">
      <c r="A218" s="86"/>
      <c r="B218" s="320"/>
      <c r="C218" s="113"/>
      <c r="D218" s="305"/>
      <c r="E218" s="307"/>
      <c r="F218" s="110" t="s">
        <v>423</v>
      </c>
      <c r="G218" s="108" t="s">
        <v>424</v>
      </c>
      <c r="H218" s="99"/>
      <c r="I218" s="247"/>
      <c r="J218" s="99">
        <f>IF(OR(ISBLANK($K218), ISBLANK($L218)),"",NETWORKDAYS($K218,$L218,공휴일))</f>
        <v>4</v>
      </c>
      <c r="K218" s="158">
        <v>44395</v>
      </c>
      <c r="L218" s="158">
        <v>44399</v>
      </c>
      <c r="M218" s="101">
        <f>IF(OR(ISBLANK($K218), ISBLANK($L218)), "", IF($I$1 &lt; $K218, 0, IF($I$1 &gt;= $L218, 1, NETWORKDAYS($K218,$I$1,공휴일)/$J218)))</f>
        <v>0</v>
      </c>
      <c r="N218" s="102"/>
      <c r="O218" s="101">
        <f t="shared" si="116"/>
        <v>0</v>
      </c>
      <c r="P218" s="100"/>
      <c r="Q218" s="100"/>
      <c r="R218" s="104">
        <v>0</v>
      </c>
      <c r="S218" s="238">
        <f t="shared" si="117"/>
        <v>0</v>
      </c>
      <c r="T218" s="101">
        <f t="shared" si="118"/>
        <v>0</v>
      </c>
    </row>
    <row r="219" spans="1:20" s="94" customFormat="1" ht="16.5" customHeight="1">
      <c r="A219" s="86"/>
      <c r="B219" s="320"/>
      <c r="C219" s="149" t="s">
        <v>461</v>
      </c>
      <c r="D219" s="123"/>
      <c r="E219" s="124"/>
      <c r="F219" s="125"/>
      <c r="G219" s="126"/>
      <c r="H219" s="127"/>
      <c r="I219" s="127"/>
      <c r="J219" s="128">
        <f>IF(OR(ISBLANK($K219), ISBLANK($L219)),"",NETWORKDAYS($K219,$L219,공휴일))</f>
        <v>42</v>
      </c>
      <c r="K219" s="129">
        <f>MIN(K220:K234)</f>
        <v>44381</v>
      </c>
      <c r="L219" s="129">
        <f>MAX(L220:L234)</f>
        <v>44439</v>
      </c>
      <c r="M219" s="153">
        <f>AVERAGE(M221:M234)</f>
        <v>0</v>
      </c>
      <c r="N219" s="130">
        <f>$N$4*가중치!$C$20</f>
        <v>0.05</v>
      </c>
      <c r="O219" s="130">
        <f>$N$219*M219</f>
        <v>0</v>
      </c>
      <c r="P219" s="223"/>
      <c r="Q219" s="223"/>
      <c r="R219" s="234">
        <f>AVERAGE(R221:R234)</f>
        <v>0</v>
      </c>
      <c r="S219" s="130">
        <f>$N$219*R219</f>
        <v>0</v>
      </c>
      <c r="T219" s="152">
        <f t="shared" ref="T219" si="119">R219-M219</f>
        <v>0</v>
      </c>
    </row>
    <row r="220" spans="1:20" s="94" customFormat="1" ht="16.5" customHeight="1">
      <c r="A220" s="86"/>
      <c r="B220" s="320"/>
      <c r="C220" s="306"/>
      <c r="D220" s="106" t="s">
        <v>301</v>
      </c>
      <c r="E220" s="111"/>
      <c r="F220" s="107"/>
      <c r="G220" s="108"/>
      <c r="H220" s="99"/>
      <c r="I220" s="99"/>
      <c r="J220" s="99"/>
      <c r="K220" s="100"/>
      <c r="L220" s="100"/>
      <c r="M220" s="101"/>
      <c r="N220" s="102"/>
      <c r="O220" s="101"/>
      <c r="P220" s="100"/>
      <c r="Q220" s="100"/>
      <c r="R220" s="104"/>
      <c r="S220" s="101"/>
      <c r="T220" s="105"/>
    </row>
    <row r="221" spans="1:20" s="94" customFormat="1" ht="16.5" customHeight="1">
      <c r="A221" s="86"/>
      <c r="B221" s="320"/>
      <c r="C221" s="305"/>
      <c r="D221" s="306"/>
      <c r="E221" s="111" t="s">
        <v>355</v>
      </c>
      <c r="F221" s="107"/>
      <c r="G221" s="108"/>
      <c r="H221" s="99"/>
      <c r="I221" s="99"/>
      <c r="J221" s="99">
        <f t="shared" ref="J221:J223" si="120">IF(OR(ISBLANK($K221), ISBLANK($L221)),"",NETWORKDAYS($K221,$L221,공휴일))</f>
        <v>7</v>
      </c>
      <c r="K221" s="100">
        <v>44399</v>
      </c>
      <c r="L221" s="100">
        <v>44409</v>
      </c>
      <c r="M221" s="101">
        <f>IF(OR(ISBLANK($K221), ISBLANK($L221)), "", IF($I$1 &lt; $K221, 0, IF($I$1 &gt;= $L221, 1, NETWORKDAYS($K221,$I$1,공휴일)/$J221)))</f>
        <v>0</v>
      </c>
      <c r="N221" s="102"/>
      <c r="O221" s="101">
        <f>M221*$N$219</f>
        <v>0</v>
      </c>
      <c r="P221" s="100"/>
      <c r="Q221" s="100"/>
      <c r="R221" s="104">
        <v>0</v>
      </c>
      <c r="S221" s="238">
        <f>$N$219*R221</f>
        <v>0</v>
      </c>
      <c r="T221" s="101">
        <f t="shared" ref="T221" si="121">S221-O221</f>
        <v>0</v>
      </c>
    </row>
    <row r="222" spans="1:20" s="94" customFormat="1" ht="16.5" customHeight="1">
      <c r="A222" s="86"/>
      <c r="B222" s="320"/>
      <c r="C222" s="305"/>
      <c r="D222" s="307"/>
      <c r="E222" s="111" t="s">
        <v>354</v>
      </c>
      <c r="F222" s="107"/>
      <c r="G222" s="108" t="s">
        <v>428</v>
      </c>
      <c r="H222" s="99"/>
      <c r="I222" s="99"/>
      <c r="J222" s="99">
        <f t="shared" si="120"/>
        <v>22</v>
      </c>
      <c r="K222" s="100">
        <v>44409</v>
      </c>
      <c r="L222" s="100">
        <v>44439</v>
      </c>
      <c r="M222" s="101">
        <f>IF(OR(ISBLANK($K222), ISBLANK($L222)), "", IF($I$1 &lt; $K222, 0, IF($I$1 &gt;= $L222, 1, NETWORKDAYS($K222,$I$1,공휴일)/$J222)))</f>
        <v>0</v>
      </c>
      <c r="N222" s="102"/>
      <c r="O222" s="101">
        <f>M222*$N$219</f>
        <v>0</v>
      </c>
      <c r="P222" s="100"/>
      <c r="Q222" s="100"/>
      <c r="R222" s="104">
        <v>0</v>
      </c>
      <c r="S222" s="238">
        <f>$N$219*R222</f>
        <v>0</v>
      </c>
      <c r="T222" s="101">
        <f t="shared" ref="T222" si="122">S222-O222</f>
        <v>0</v>
      </c>
    </row>
    <row r="223" spans="1:20" s="94" customFormat="1" ht="16.5" customHeight="1">
      <c r="A223" s="86"/>
      <c r="B223" s="320"/>
      <c r="C223" s="305"/>
      <c r="D223" s="106" t="s">
        <v>34</v>
      </c>
      <c r="E223" s="160"/>
      <c r="F223" s="107"/>
      <c r="G223" s="108"/>
      <c r="H223" s="99"/>
      <c r="I223" s="99"/>
      <c r="J223" s="99" t="str">
        <f t="shared" si="120"/>
        <v/>
      </c>
      <c r="K223" s="100"/>
      <c r="L223" s="100"/>
      <c r="M223" s="101" t="str">
        <f>IF(OR(ISBLANK($K223), ISBLANK($L223)), "", IF($I$1 &lt; $K223, 0, IF($I$1 &gt;= $L223, 1, NETWORKDAYS($K223,$I$1,공휴일)/#REF!)))</f>
        <v/>
      </c>
      <c r="N223" s="102"/>
      <c r="O223" s="101"/>
      <c r="P223" s="100"/>
      <c r="Q223" s="100"/>
      <c r="R223" s="104"/>
      <c r="S223" s="101"/>
      <c r="T223" s="105"/>
    </row>
    <row r="224" spans="1:20" s="94" customFormat="1" ht="16.5" customHeight="1">
      <c r="A224" s="86"/>
      <c r="B224" s="320"/>
      <c r="C224" s="305"/>
      <c r="D224" s="306"/>
      <c r="E224" s="111" t="s">
        <v>36</v>
      </c>
      <c r="F224" s="107"/>
      <c r="G224" s="108" t="s">
        <v>359</v>
      </c>
      <c r="H224" s="99"/>
      <c r="I224" s="99"/>
      <c r="J224" s="99">
        <f t="shared" ref="J224:J234" si="123">IF(OR(ISBLANK($K224), ISBLANK($L224)),"",NETWORKDAYS($K224,$L224,공휴일))</f>
        <v>12</v>
      </c>
      <c r="K224" s="100">
        <v>44409</v>
      </c>
      <c r="L224" s="100">
        <v>44425</v>
      </c>
      <c r="M224" s="101">
        <f>IF(OR(ISBLANK($K224), ISBLANK($L224)), "", IF($I$1 &lt; $K224, 0, IF($I$1 &gt;= $L224, 1, NETWORKDAYS($K224,$I$1,공휴일)/$J224)))</f>
        <v>0</v>
      </c>
      <c r="N224" s="102"/>
      <c r="O224" s="101">
        <f t="shared" ref="O224:O228" si="124">M224*$N$219</f>
        <v>0</v>
      </c>
      <c r="P224" s="100"/>
      <c r="Q224" s="100"/>
      <c r="R224" s="104">
        <v>0</v>
      </c>
      <c r="S224" s="238">
        <f t="shared" ref="S224:S228" si="125">$N$219*R224</f>
        <v>0</v>
      </c>
      <c r="T224" s="101">
        <f t="shared" ref="T224:T228" si="126">S224-O224</f>
        <v>0</v>
      </c>
    </row>
    <row r="225" spans="1:21" s="94" customFormat="1" ht="16.5" customHeight="1">
      <c r="A225" s="86"/>
      <c r="B225" s="320"/>
      <c r="C225" s="305"/>
      <c r="D225" s="305"/>
      <c r="E225" s="111" t="s">
        <v>298</v>
      </c>
      <c r="F225" s="107"/>
      <c r="G225" s="108" t="s">
        <v>360</v>
      </c>
      <c r="H225" s="99"/>
      <c r="I225" s="99"/>
      <c r="J225" s="99">
        <f t="shared" si="123"/>
        <v>32</v>
      </c>
      <c r="K225" s="100">
        <v>44381</v>
      </c>
      <c r="L225" s="100">
        <v>44425</v>
      </c>
      <c r="M225" s="101">
        <f>IF(OR(ISBLANK($K225), ISBLANK($L225)), "", IF($I$1 &lt; $K225, 0, IF($I$1 &gt;= $L225, 1, NETWORKDAYS($K225,$I$1,공휴일)/$J225)))</f>
        <v>0</v>
      </c>
      <c r="N225" s="102"/>
      <c r="O225" s="101">
        <f t="shared" si="124"/>
        <v>0</v>
      </c>
      <c r="P225" s="100"/>
      <c r="Q225" s="100"/>
      <c r="R225" s="104">
        <v>0</v>
      </c>
      <c r="S225" s="238">
        <f t="shared" si="125"/>
        <v>0</v>
      </c>
      <c r="T225" s="101">
        <f t="shared" si="126"/>
        <v>0</v>
      </c>
    </row>
    <row r="226" spans="1:21" s="94" customFormat="1" ht="16.5" customHeight="1">
      <c r="A226" s="86"/>
      <c r="B226" s="320"/>
      <c r="C226" s="305"/>
      <c r="D226" s="305"/>
      <c r="E226" s="111" t="s">
        <v>364</v>
      </c>
      <c r="F226" s="107"/>
      <c r="G226" s="108" t="s">
        <v>361</v>
      </c>
      <c r="H226" s="99"/>
      <c r="I226" s="99"/>
      <c r="J226" s="99">
        <f t="shared" si="123"/>
        <v>9</v>
      </c>
      <c r="K226" s="100">
        <v>44381</v>
      </c>
      <c r="L226" s="100">
        <v>44392</v>
      </c>
      <c r="M226" s="101">
        <f>IF(OR(ISBLANK($K226), ISBLANK($L226)), "", IF($I$1 &lt; $K226, 0, IF($I$1 &gt;= $L226, 1, NETWORKDAYS($K226,$I$1,공휴일)/$J226)))</f>
        <v>0</v>
      </c>
      <c r="N226" s="102"/>
      <c r="O226" s="101">
        <f t="shared" si="124"/>
        <v>0</v>
      </c>
      <c r="P226" s="100"/>
      <c r="Q226" s="100"/>
      <c r="R226" s="104">
        <v>0</v>
      </c>
      <c r="S226" s="238">
        <f t="shared" si="125"/>
        <v>0</v>
      </c>
      <c r="T226" s="101">
        <f t="shared" si="126"/>
        <v>0</v>
      </c>
    </row>
    <row r="227" spans="1:21" s="94" customFormat="1" ht="16.5" customHeight="1">
      <c r="A227" s="86"/>
      <c r="B227" s="320"/>
      <c r="C227" s="305"/>
      <c r="D227" s="307"/>
      <c r="E227" s="111" t="s">
        <v>363</v>
      </c>
      <c r="F227" s="107"/>
      <c r="G227" s="108" t="s">
        <v>362</v>
      </c>
      <c r="H227" s="99"/>
      <c r="I227" s="99"/>
      <c r="J227" s="99">
        <f>IF(OR(ISBLANK($K227), ISBLANK($L227)),"",NETWORKDAYS($K227,$L227,공휴일))</f>
        <v>17</v>
      </c>
      <c r="K227" s="100">
        <v>44401</v>
      </c>
      <c r="L227" s="100">
        <v>44425</v>
      </c>
      <c r="M227" s="101">
        <f>IF(OR(ISBLANK($K227), ISBLANK($L227)), "", IF($I$1 &lt; $K227, 0, IF($I$1 &gt;= $L227, 1, NETWORKDAYS($K227,$I$1,공휴일)/$J227)))</f>
        <v>0</v>
      </c>
      <c r="N227" s="102"/>
      <c r="O227" s="101">
        <f t="shared" si="124"/>
        <v>0</v>
      </c>
      <c r="P227" s="100"/>
      <c r="Q227" s="100"/>
      <c r="R227" s="104">
        <v>0</v>
      </c>
      <c r="S227" s="238">
        <f t="shared" si="125"/>
        <v>0</v>
      </c>
      <c r="T227" s="101">
        <f t="shared" si="126"/>
        <v>0</v>
      </c>
    </row>
    <row r="228" spans="1:21" s="94" customFormat="1" ht="16.5" customHeight="1">
      <c r="A228" s="86"/>
      <c r="B228" s="320"/>
      <c r="C228" s="305"/>
      <c r="D228" s="106" t="s">
        <v>357</v>
      </c>
      <c r="E228" s="160"/>
      <c r="F228" s="107"/>
      <c r="G228" s="108" t="s">
        <v>365</v>
      </c>
      <c r="H228" s="99"/>
      <c r="I228" s="99"/>
      <c r="J228" s="99">
        <f t="shared" si="123"/>
        <v>9</v>
      </c>
      <c r="K228" s="100">
        <v>44409</v>
      </c>
      <c r="L228" s="100">
        <v>44420</v>
      </c>
      <c r="M228" s="101">
        <f>IF(OR(ISBLANK($K228), ISBLANK($L228)), "", IF($I$1 &lt; $K228, 0, IF($I$1 &gt;= $L228, 1, NETWORKDAYS($K228,$I$1,공휴일)/$J228)))</f>
        <v>0</v>
      </c>
      <c r="N228" s="102"/>
      <c r="O228" s="101">
        <f t="shared" si="124"/>
        <v>0</v>
      </c>
      <c r="P228" s="100"/>
      <c r="Q228" s="100"/>
      <c r="R228" s="104">
        <v>0</v>
      </c>
      <c r="S228" s="238">
        <f t="shared" si="125"/>
        <v>0</v>
      </c>
      <c r="T228" s="101">
        <f t="shared" si="126"/>
        <v>0</v>
      </c>
    </row>
    <row r="229" spans="1:21" s="94" customFormat="1" ht="16.5" customHeight="1">
      <c r="A229" s="86"/>
      <c r="B229" s="320"/>
      <c r="C229" s="305"/>
      <c r="D229" s="106" t="s">
        <v>35</v>
      </c>
      <c r="E229" s="111"/>
      <c r="F229" s="107"/>
      <c r="G229" s="108" t="s">
        <v>366</v>
      </c>
      <c r="H229" s="99"/>
      <c r="I229" s="99"/>
      <c r="J229" s="99" t="str">
        <f t="shared" si="123"/>
        <v/>
      </c>
      <c r="K229" s="100"/>
      <c r="L229" s="100"/>
      <c r="M229" s="101" t="str">
        <f>IF(OR(ISBLANK($K229), ISBLANK($L229)), "", IF($I$1 &lt; $K229, 0, IF($I$1 &gt;= $L229, 1, NETWORKDAYS($K229,$I$1,공휴일)/#REF!)))</f>
        <v/>
      </c>
      <c r="N229" s="102"/>
      <c r="O229" s="101"/>
      <c r="P229" s="100"/>
      <c r="Q229" s="100"/>
      <c r="R229" s="103"/>
      <c r="S229" s="103"/>
      <c r="T229" s="103"/>
    </row>
    <row r="230" spans="1:21" ht="16.5" customHeight="1">
      <c r="A230" s="86"/>
      <c r="B230" s="320"/>
      <c r="C230" s="305"/>
      <c r="D230" s="322"/>
      <c r="E230" s="111" t="s">
        <v>299</v>
      </c>
      <c r="F230" s="107"/>
      <c r="G230" s="108" t="s">
        <v>367</v>
      </c>
      <c r="H230" s="99"/>
      <c r="I230" s="99"/>
      <c r="J230" s="99">
        <f t="shared" si="123"/>
        <v>12</v>
      </c>
      <c r="K230" s="100">
        <v>44409</v>
      </c>
      <c r="L230" s="100">
        <v>44425</v>
      </c>
      <c r="M230" s="101">
        <f>IF(OR(ISBLANK($K230), ISBLANK($L230)), "", IF($I$1 &lt; $K230, 0, IF($I$1 &gt;= $L230, 1, NETWORKDAYS($K230,$I$1,공휴일)/$J230)))</f>
        <v>0</v>
      </c>
      <c r="N230" s="102"/>
      <c r="O230" s="101">
        <f t="shared" ref="O230:O232" si="127">M230*$N$219</f>
        <v>0</v>
      </c>
      <c r="P230" s="100"/>
      <c r="Q230" s="100"/>
      <c r="R230" s="104">
        <v>0</v>
      </c>
      <c r="S230" s="238">
        <f t="shared" ref="S230:S232" si="128">$N$219*R230</f>
        <v>0</v>
      </c>
      <c r="T230" s="101">
        <f t="shared" ref="T230:T232" si="129">S230-O230</f>
        <v>0</v>
      </c>
      <c r="U230" s="162"/>
    </row>
    <row r="231" spans="1:21" ht="16.5" customHeight="1">
      <c r="A231" s="86"/>
      <c r="B231" s="320"/>
      <c r="C231" s="305"/>
      <c r="D231" s="323"/>
      <c r="E231" s="111" t="s">
        <v>300</v>
      </c>
      <c r="F231" s="107"/>
      <c r="G231" s="108" t="s">
        <v>368</v>
      </c>
      <c r="H231" s="99"/>
      <c r="I231" s="99"/>
      <c r="J231" s="99">
        <f t="shared" si="123"/>
        <v>12</v>
      </c>
      <c r="K231" s="100">
        <v>44409</v>
      </c>
      <c r="L231" s="100">
        <v>44425</v>
      </c>
      <c r="M231" s="101">
        <f>IF(OR(ISBLANK($K231), ISBLANK($L231)), "", IF($I$1 &lt; $K231, 0, IF($I$1 &gt;= $L231, 1, NETWORKDAYS($K231,$I$1,공휴일)/$J231)))</f>
        <v>0</v>
      </c>
      <c r="N231" s="102"/>
      <c r="O231" s="101">
        <f t="shared" si="127"/>
        <v>0</v>
      </c>
      <c r="P231" s="100"/>
      <c r="Q231" s="100"/>
      <c r="R231" s="104">
        <v>0</v>
      </c>
      <c r="S231" s="238">
        <f t="shared" si="128"/>
        <v>0</v>
      </c>
      <c r="T231" s="101">
        <f t="shared" si="129"/>
        <v>0</v>
      </c>
      <c r="U231" s="162"/>
    </row>
    <row r="232" spans="1:21" ht="16.5" customHeight="1">
      <c r="A232" s="86"/>
      <c r="B232" s="320"/>
      <c r="C232" s="305"/>
      <c r="D232" s="324"/>
      <c r="E232" s="111" t="s">
        <v>37</v>
      </c>
      <c r="F232" s="107"/>
      <c r="G232" s="108" t="s">
        <v>369</v>
      </c>
      <c r="H232" s="99"/>
      <c r="I232" s="99"/>
      <c r="J232" s="99">
        <f t="shared" si="123"/>
        <v>12</v>
      </c>
      <c r="K232" s="100">
        <v>44409</v>
      </c>
      <c r="L232" s="100">
        <v>44425</v>
      </c>
      <c r="M232" s="101">
        <f>IF(OR(ISBLANK($K232), ISBLANK($L232)), "", IF($I$1 &lt; $K232, 0, IF($I$1 &gt;= $L232, 1, NETWORKDAYS($K232,$I$1,공휴일)/$J232)))</f>
        <v>0</v>
      </c>
      <c r="N232" s="102"/>
      <c r="O232" s="101">
        <f t="shared" si="127"/>
        <v>0</v>
      </c>
      <c r="P232" s="100"/>
      <c r="Q232" s="100"/>
      <c r="R232" s="104">
        <v>0</v>
      </c>
      <c r="S232" s="238">
        <f t="shared" si="128"/>
        <v>0</v>
      </c>
      <c r="T232" s="101">
        <f t="shared" si="129"/>
        <v>0</v>
      </c>
      <c r="U232" s="162"/>
    </row>
    <row r="233" spans="1:21" ht="16.5" customHeight="1">
      <c r="A233" s="86"/>
      <c r="B233" s="320"/>
      <c r="C233" s="305"/>
      <c r="D233" s="106" t="s">
        <v>358</v>
      </c>
      <c r="E233" s="111"/>
      <c r="F233" s="107"/>
      <c r="G233" s="108"/>
      <c r="H233" s="99"/>
      <c r="I233" s="99"/>
      <c r="J233" s="99" t="str">
        <f t="shared" si="123"/>
        <v/>
      </c>
      <c r="K233" s="100"/>
      <c r="L233" s="100"/>
      <c r="M233" s="101" t="str">
        <f>IF(OR(ISBLANK($K233), ISBLANK($L233)), "", IF($I$1 &lt; $K233, 0, IF($I$1 &gt;= $L233, 1, NETWORKDAYS($K233,$I$1,공휴일)/#REF!)))</f>
        <v/>
      </c>
      <c r="N233" s="102"/>
      <c r="O233" s="101"/>
      <c r="P233" s="100"/>
      <c r="Q233" s="100"/>
      <c r="R233" s="104"/>
      <c r="S233" s="101"/>
      <c r="T233" s="161"/>
      <c r="U233" s="162"/>
    </row>
    <row r="234" spans="1:21" ht="16.5" customHeight="1">
      <c r="A234" s="86"/>
      <c r="B234" s="320"/>
      <c r="C234" s="307"/>
      <c r="D234" s="106"/>
      <c r="E234" s="111" t="s">
        <v>427</v>
      </c>
      <c r="F234" s="107"/>
      <c r="G234" s="108"/>
      <c r="H234" s="99"/>
      <c r="I234" s="99"/>
      <c r="J234" s="99">
        <f t="shared" si="123"/>
        <v>12</v>
      </c>
      <c r="K234" s="100">
        <v>44409</v>
      </c>
      <c r="L234" s="100">
        <v>44425</v>
      </c>
      <c r="M234" s="101">
        <f>IF(OR(ISBLANK($K234), ISBLANK($L234)), "", IF($I$1 &lt; $K234, 0, IF($I$1 &gt;= $L234, 1, NETWORKDAYS($K234,$I$1,공휴일)/$J234)))</f>
        <v>0</v>
      </c>
      <c r="N234" s="102"/>
      <c r="O234" s="101">
        <f>M234*$N$219</f>
        <v>0</v>
      </c>
      <c r="P234" s="100"/>
      <c r="Q234" s="100"/>
      <c r="R234" s="104">
        <v>0</v>
      </c>
      <c r="S234" s="238">
        <f>$N$219*R234</f>
        <v>0</v>
      </c>
      <c r="T234" s="101">
        <f t="shared" ref="T234" si="130">S234-O234</f>
        <v>0</v>
      </c>
      <c r="U234" s="162"/>
    </row>
    <row r="235" spans="1:21" s="94" customFormat="1" ht="16.5" customHeight="1">
      <c r="A235" s="86"/>
      <c r="B235" s="321"/>
      <c r="C235" s="106"/>
      <c r="D235" s="106"/>
      <c r="E235" s="111"/>
      <c r="F235" s="107"/>
      <c r="G235" s="108"/>
      <c r="H235" s="99"/>
      <c r="I235" s="99"/>
      <c r="J235" s="99"/>
      <c r="K235" s="100"/>
      <c r="L235" s="100"/>
      <c r="M235" s="101"/>
      <c r="N235" s="102"/>
      <c r="O235" s="101"/>
      <c r="P235" s="100"/>
      <c r="Q235" s="100"/>
      <c r="R235" s="104"/>
      <c r="S235" s="101"/>
      <c r="T235" s="105"/>
    </row>
    <row r="236" spans="1:21" ht="16.5" customHeight="1">
      <c r="I236" s="189"/>
      <c r="J236" s="189"/>
      <c r="K236" s="190"/>
      <c r="L236" s="190"/>
      <c r="M236" s="191"/>
      <c r="N236" s="192"/>
      <c r="O236" s="191"/>
      <c r="P236" s="190"/>
      <c r="Q236" s="190"/>
      <c r="R236" s="194"/>
      <c r="S236" s="191"/>
      <c r="T236" s="194"/>
      <c r="U236" s="162"/>
    </row>
  </sheetData>
  <mergeCells count="47">
    <mergeCell ref="B4:F4"/>
    <mergeCell ref="E72:E79"/>
    <mergeCell ref="E81:E88"/>
    <mergeCell ref="E52:E59"/>
    <mergeCell ref="E42:E49"/>
    <mergeCell ref="E61:E68"/>
    <mergeCell ref="C6:C10"/>
    <mergeCell ref="C128:C146"/>
    <mergeCell ref="C156:C198"/>
    <mergeCell ref="E110:E117"/>
    <mergeCell ref="E119:E126"/>
    <mergeCell ref="E8:E10"/>
    <mergeCell ref="E14:E21"/>
    <mergeCell ref="E23:E30"/>
    <mergeCell ref="D109:D126"/>
    <mergeCell ref="E33:E40"/>
    <mergeCell ref="E100:E107"/>
    <mergeCell ref="P1:Q1"/>
    <mergeCell ref="B3:F3"/>
    <mergeCell ref="I1:J1"/>
    <mergeCell ref="E2:F2"/>
    <mergeCell ref="B5:B235"/>
    <mergeCell ref="D71:D88"/>
    <mergeCell ref="D51:D68"/>
    <mergeCell ref="D32:D49"/>
    <mergeCell ref="D13:D30"/>
    <mergeCell ref="C70:C126"/>
    <mergeCell ref="D221:D222"/>
    <mergeCell ref="D224:D227"/>
    <mergeCell ref="D230:D232"/>
    <mergeCell ref="D138:D145"/>
    <mergeCell ref="D147:D154"/>
    <mergeCell ref="D129:D136"/>
    <mergeCell ref="D7:D10"/>
    <mergeCell ref="C12:C68"/>
    <mergeCell ref="D90:D107"/>
    <mergeCell ref="E158:E166"/>
    <mergeCell ref="E168:E176"/>
    <mergeCell ref="E189:E197"/>
    <mergeCell ref="D178:D197"/>
    <mergeCell ref="D157:D176"/>
    <mergeCell ref="E179:E187"/>
    <mergeCell ref="D199:D218"/>
    <mergeCell ref="C220:C234"/>
    <mergeCell ref="E200:E208"/>
    <mergeCell ref="E210:E218"/>
    <mergeCell ref="E91:E98"/>
  </mergeCells>
  <phoneticPr fontId="3" type="noConversion"/>
  <printOptions horizontalCentered="1"/>
  <pageMargins left="0.31496062992125984" right="0.31496062992125984" top="0.74803149606299213" bottom="0.35433070866141736" header="0.39370078740157483" footer="0.11811023622047245"/>
  <pageSetup paperSize="9" scale="50" fitToHeight="0" orientation="landscape" r:id="rId1"/>
  <headerFooter>
    <oddHeader>&amp;L사업명&amp;C&amp;36작업분할도(WBS)&amp;R&amp;P/&amp;N</oddHeader>
    <oddFooter>&amp;L&amp;"HY신명조,굵게"&amp;10고객명&amp;R&amp;"HY신명조,굵게"&amp;10사업자명</oddFooter>
  </headerFooter>
  <ignoredErrors>
    <ignoredError sqref="M223:M233" formula="1"/>
    <ignoredError sqref="K70:L7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9"/>
  <sheetViews>
    <sheetView workbookViewId="0">
      <selection activeCell="F11" sqref="F11"/>
    </sheetView>
  </sheetViews>
  <sheetFormatPr defaultColWidth="9" defaultRowHeight="13.5"/>
  <cols>
    <col min="1" max="1" width="1.875" style="185" customWidth="1"/>
    <col min="2" max="2" width="4.375" style="186" customWidth="1"/>
    <col min="3" max="3" width="4.875" style="186" customWidth="1"/>
    <col min="4" max="4" width="6.375" style="186" customWidth="1"/>
    <col min="5" max="5" width="4.625" style="187" customWidth="1"/>
    <col min="6" max="6" width="36.5" style="187" customWidth="1"/>
    <col min="7" max="7" width="24.5" style="188" customWidth="1"/>
    <col min="8" max="8" width="8.5" style="189" customWidth="1"/>
    <col min="9" max="9" width="8" style="162" customWidth="1"/>
    <col min="10" max="10" width="6.375" style="190" customWidth="1"/>
    <col min="11" max="12" width="17.125" style="189" bestFit="1" customWidth="1"/>
    <col min="13" max="13" width="12.375" style="195" bestFit="1" customWidth="1"/>
    <col min="14" max="14" width="9.375" style="190" customWidth="1"/>
    <col min="15" max="15" width="16.5" style="195" customWidth="1"/>
    <col min="16" max="16" width="16.75" style="189" customWidth="1"/>
    <col min="17" max="17" width="15.5" style="196" customWidth="1"/>
    <col min="18" max="18" width="13" style="191" customWidth="1"/>
    <col min="19" max="19" width="16.5" style="195" customWidth="1"/>
    <col min="20" max="20" width="11.125" style="197" customWidth="1"/>
    <col min="21" max="21" width="10.125" style="197" customWidth="1"/>
    <col min="22" max="22" width="17.375" style="162" customWidth="1"/>
    <col min="23" max="16384" width="9" style="162"/>
  </cols>
  <sheetData>
    <row r="1" spans="1:21" s="75" customFormat="1" ht="16.5" customHeight="1">
      <c r="A1" s="74"/>
      <c r="B1" s="74"/>
      <c r="F1" s="77"/>
      <c r="G1" s="76"/>
      <c r="H1" s="75" t="s">
        <v>353</v>
      </c>
      <c r="I1" s="339">
        <v>44180</v>
      </c>
      <c r="J1" s="339"/>
      <c r="K1" s="300"/>
      <c r="L1" s="79"/>
      <c r="M1" s="80"/>
      <c r="N1" s="80"/>
      <c r="O1" s="80"/>
      <c r="P1" s="325"/>
      <c r="Q1" s="325"/>
      <c r="R1" s="81"/>
      <c r="S1" s="80"/>
      <c r="T1" s="82"/>
      <c r="U1" s="82"/>
    </row>
    <row r="2" spans="1:21" s="85" customFormat="1" ht="44.25" customHeight="1">
      <c r="A2" s="83"/>
      <c r="B2" s="256" t="s">
        <v>305</v>
      </c>
      <c r="C2" s="257" t="s">
        <v>1</v>
      </c>
      <c r="D2" s="299" t="s">
        <v>3</v>
      </c>
      <c r="E2" s="340" t="s">
        <v>2</v>
      </c>
      <c r="F2" s="341"/>
      <c r="G2" s="259" t="s">
        <v>597</v>
      </c>
      <c r="H2" s="260" t="s">
        <v>4</v>
      </c>
      <c r="I2" s="260"/>
      <c r="J2" s="260" t="s">
        <v>7</v>
      </c>
      <c r="K2" s="261" t="s">
        <v>5</v>
      </c>
      <c r="L2" s="277" t="s">
        <v>6</v>
      </c>
      <c r="M2" s="262" t="s">
        <v>356</v>
      </c>
      <c r="N2" s="263" t="s">
        <v>294</v>
      </c>
      <c r="O2" s="84" t="s">
        <v>469</v>
      </c>
      <c r="P2" s="277" t="s">
        <v>8</v>
      </c>
      <c r="Q2" s="277" t="s">
        <v>9</v>
      </c>
      <c r="R2" s="278" t="s">
        <v>447</v>
      </c>
      <c r="S2" s="84" t="s">
        <v>470</v>
      </c>
      <c r="T2" s="276" t="s">
        <v>432</v>
      </c>
    </row>
    <row r="3" spans="1:21" s="85" customFormat="1" ht="26.25" customHeight="1">
      <c r="A3" s="83"/>
      <c r="B3" s="326" t="s">
        <v>472</v>
      </c>
      <c r="C3" s="327"/>
      <c r="D3" s="327"/>
      <c r="E3" s="327"/>
      <c r="F3" s="328"/>
      <c r="G3" s="279"/>
      <c r="H3" s="280"/>
      <c r="I3" s="279"/>
      <c r="J3" s="287">
        <f t="shared" ref="J3:J5" si="0">IF(OR(ISBLANK($K3), ISBLANK($L3)),"",NETWORKDAYS($K3,$L3,공휴일))</f>
        <v>385</v>
      </c>
      <c r="K3" s="288">
        <f>MIN(K5:K397)</f>
        <v>43954</v>
      </c>
      <c r="L3" s="288">
        <f>MAX(L5:L397)</f>
        <v>44500</v>
      </c>
      <c r="M3" s="286"/>
      <c r="N3" s="282"/>
      <c r="O3" s="283"/>
      <c r="P3" s="284"/>
      <c r="Q3" s="284"/>
      <c r="R3" s="281"/>
      <c r="S3" s="283"/>
      <c r="T3" s="285"/>
    </row>
    <row r="4" spans="1:21" s="94" customFormat="1" ht="21" customHeight="1">
      <c r="A4" s="86"/>
      <c r="B4" s="329" t="s">
        <v>554</v>
      </c>
      <c r="C4" s="330"/>
      <c r="D4" s="330"/>
      <c r="E4" s="330"/>
      <c r="F4" s="331"/>
      <c r="G4" s="87"/>
      <c r="H4" s="88"/>
      <c r="I4" s="88"/>
      <c r="J4" s="88" t="str">
        <f t="shared" si="0"/>
        <v/>
      </c>
      <c r="K4" s="222"/>
      <c r="L4" s="222"/>
      <c r="M4" s="89"/>
      <c r="N4" s="90">
        <f>가중치!C6</f>
        <v>0.2</v>
      </c>
      <c r="O4" s="91">
        <f>SUM(O5,O19,O58)</f>
        <v>9.8612528624542284E-2</v>
      </c>
      <c r="P4" s="222"/>
      <c r="Q4" s="92"/>
      <c r="R4" s="93"/>
      <c r="S4" s="245">
        <f>SUM(S5,S19,S58)</f>
        <v>9.8591589743589766E-2</v>
      </c>
      <c r="T4" s="91">
        <f>S4-O4</f>
        <v>-2.0938880952517391E-5</v>
      </c>
    </row>
    <row r="5" spans="1:21" s="94" customFormat="1" ht="16.5" customHeight="1">
      <c r="A5" s="86"/>
      <c r="B5" s="332"/>
      <c r="C5" s="296" t="s">
        <v>606</v>
      </c>
      <c r="D5" s="229"/>
      <c r="E5" s="297"/>
      <c r="F5" s="298"/>
      <c r="G5" s="230"/>
      <c r="H5" s="178"/>
      <c r="I5" s="178"/>
      <c r="J5" s="217">
        <f t="shared" si="0"/>
        <v>32</v>
      </c>
      <c r="K5" s="219">
        <f>MIN(K7:K12)</f>
        <v>43954</v>
      </c>
      <c r="L5" s="218">
        <f>MAX(L7:L12)</f>
        <v>43998</v>
      </c>
      <c r="M5" s="181">
        <f>AVERAGE(M6:M12)</f>
        <v>1</v>
      </c>
      <c r="N5" s="181">
        <f>가중치!C6*가중치!C11</f>
        <v>4.0000000000000008E-2</v>
      </c>
      <c r="O5" s="134">
        <f>M5*$N$5</f>
        <v>4.0000000000000008E-2</v>
      </c>
      <c r="P5" s="184"/>
      <c r="Q5" s="179"/>
      <c r="R5" s="133">
        <f>AVERAGE(R6:R12)</f>
        <v>0.9916666666666667</v>
      </c>
      <c r="S5" s="133">
        <f>R5*$N$5</f>
        <v>3.9666666666666676E-2</v>
      </c>
      <c r="T5" s="181">
        <f>S5-O5</f>
        <v>-3.3333333333333132E-4</v>
      </c>
    </row>
    <row r="6" spans="1:21" s="94" customFormat="1" ht="16.5" customHeight="1">
      <c r="A6" s="86"/>
      <c r="B6" s="333"/>
      <c r="C6" s="306"/>
      <c r="D6" s="95" t="s">
        <v>306</v>
      </c>
      <c r="E6" s="96"/>
      <c r="F6" s="97"/>
      <c r="G6" s="98"/>
      <c r="H6" s="99"/>
      <c r="I6" s="99"/>
      <c r="J6" s="99"/>
      <c r="K6" s="100"/>
      <c r="L6" s="100"/>
      <c r="M6" s="101"/>
      <c r="N6" s="102"/>
      <c r="O6" s="102"/>
      <c r="P6" s="100"/>
      <c r="Q6" s="103"/>
      <c r="R6" s="104"/>
      <c r="S6" s="101"/>
      <c r="T6" s="105"/>
    </row>
    <row r="7" spans="1:21" s="94" customFormat="1" ht="16.5" customHeight="1">
      <c r="A7" s="86"/>
      <c r="B7" s="333"/>
      <c r="C7" s="305"/>
      <c r="D7" s="306"/>
      <c r="E7" s="106" t="s">
        <v>433</v>
      </c>
      <c r="F7" s="246"/>
      <c r="G7" s="108" t="s">
        <v>303</v>
      </c>
      <c r="H7" s="99" t="s">
        <v>542</v>
      </c>
      <c r="I7" s="99"/>
      <c r="J7" s="99">
        <f t="shared" ref="J7:J19" si="1">IF(OR(ISBLANK($K7), ISBLANK($L7)),"",NETWORKDAYS($K7,$L7,공휴일))</f>
        <v>20</v>
      </c>
      <c r="K7" s="100">
        <v>43954</v>
      </c>
      <c r="L7" s="100">
        <v>43982</v>
      </c>
      <c r="M7" s="101">
        <f t="shared" ref="M7:M18" si="2">IF(OR(ISBLANK($K7),ISBLANK($L7)),"",IF($I$1&lt;$K7,0,IF($I$1&gt;=$L7,1,NETWORKDAYS($K7,$I$1,공휴일)/$J7)))</f>
        <v>1</v>
      </c>
      <c r="N7" s="102"/>
      <c r="O7" s="101">
        <f t="shared" ref="O7:O12" si="3">M7*$N$5</f>
        <v>4.0000000000000008E-2</v>
      </c>
      <c r="P7" s="100">
        <v>43963</v>
      </c>
      <c r="Q7" s="100">
        <v>43998</v>
      </c>
      <c r="R7" s="104">
        <v>1</v>
      </c>
      <c r="S7" s="104">
        <f t="shared" ref="S7:S12" si="4">R7*$N$5</f>
        <v>4.0000000000000008E-2</v>
      </c>
      <c r="T7" s="101">
        <f>S7-O7</f>
        <v>0</v>
      </c>
    </row>
    <row r="8" spans="1:21" s="94" customFormat="1" ht="16.5" customHeight="1">
      <c r="A8" s="86"/>
      <c r="B8" s="333"/>
      <c r="C8" s="305"/>
      <c r="D8" s="305"/>
      <c r="E8" s="106" t="s">
        <v>477</v>
      </c>
      <c r="F8" s="107"/>
      <c r="G8" s="108" t="s">
        <v>342</v>
      </c>
      <c r="H8" s="99" t="s">
        <v>542</v>
      </c>
      <c r="I8" s="109"/>
      <c r="J8" s="99">
        <f t="shared" si="1"/>
        <v>0</v>
      </c>
      <c r="K8" s="100">
        <v>43982</v>
      </c>
      <c r="L8" s="100">
        <v>43982</v>
      </c>
      <c r="M8" s="101">
        <f t="shared" si="2"/>
        <v>1</v>
      </c>
      <c r="N8" s="102"/>
      <c r="O8" s="101">
        <f t="shared" si="3"/>
        <v>4.0000000000000008E-2</v>
      </c>
      <c r="P8" s="100">
        <v>43983</v>
      </c>
      <c r="Q8" s="100">
        <v>43998</v>
      </c>
      <c r="R8" s="104">
        <v>1</v>
      </c>
      <c r="S8" s="104">
        <f t="shared" si="4"/>
        <v>4.0000000000000008E-2</v>
      </c>
      <c r="T8" s="101">
        <f t="shared" ref="T8:T11" si="5">S8-O8</f>
        <v>0</v>
      </c>
    </row>
    <row r="9" spans="1:21" s="94" customFormat="1" ht="16.5" customHeight="1">
      <c r="A9" s="86"/>
      <c r="B9" s="333"/>
      <c r="C9" s="305"/>
      <c r="D9" s="305"/>
      <c r="E9" s="106" t="s">
        <v>304</v>
      </c>
      <c r="F9" s="107"/>
      <c r="G9" s="108" t="s">
        <v>343</v>
      </c>
      <c r="H9" s="99" t="s">
        <v>542</v>
      </c>
      <c r="I9" s="99"/>
      <c r="J9" s="99">
        <f t="shared" si="1"/>
        <v>12</v>
      </c>
      <c r="K9" s="100">
        <v>43982</v>
      </c>
      <c r="L9" s="100">
        <v>43998</v>
      </c>
      <c r="M9" s="101">
        <f t="shared" si="2"/>
        <v>1</v>
      </c>
      <c r="N9" s="102"/>
      <c r="O9" s="101">
        <f t="shared" si="3"/>
        <v>4.0000000000000008E-2</v>
      </c>
      <c r="P9" s="100">
        <v>43983</v>
      </c>
      <c r="Q9" s="100">
        <v>43998</v>
      </c>
      <c r="R9" s="104">
        <v>1</v>
      </c>
      <c r="S9" s="104">
        <f t="shared" si="4"/>
        <v>4.0000000000000008E-2</v>
      </c>
      <c r="T9" s="101">
        <f t="shared" si="5"/>
        <v>0</v>
      </c>
    </row>
    <row r="10" spans="1:21" s="94" customFormat="1" ht="16.5" customHeight="1">
      <c r="A10" s="86"/>
      <c r="B10" s="333"/>
      <c r="C10" s="305"/>
      <c r="D10" s="305"/>
      <c r="E10" s="106" t="s">
        <v>475</v>
      </c>
      <c r="F10" s="107"/>
      <c r="G10" s="108" t="s">
        <v>476</v>
      </c>
      <c r="H10" s="99" t="s">
        <v>542</v>
      </c>
      <c r="I10" s="99"/>
      <c r="J10" s="99">
        <f t="shared" si="1"/>
        <v>12</v>
      </c>
      <c r="K10" s="100">
        <v>43982</v>
      </c>
      <c r="L10" s="100">
        <v>43998</v>
      </c>
      <c r="M10" s="101">
        <f t="shared" si="2"/>
        <v>1</v>
      </c>
      <c r="N10" s="102"/>
      <c r="O10" s="101">
        <f t="shared" si="3"/>
        <v>4.0000000000000008E-2</v>
      </c>
      <c r="P10" s="100">
        <v>43983</v>
      </c>
      <c r="Q10" s="100">
        <v>43999</v>
      </c>
      <c r="R10" s="104">
        <v>0.95</v>
      </c>
      <c r="S10" s="227">
        <f>R10*$N$5</f>
        <v>3.8000000000000006E-2</v>
      </c>
      <c r="T10" s="101">
        <f t="shared" si="5"/>
        <v>-2.0000000000000018E-3</v>
      </c>
    </row>
    <row r="11" spans="1:21" s="94" customFormat="1" ht="16.5" customHeight="1">
      <c r="A11" s="86"/>
      <c r="B11" s="333"/>
      <c r="C11" s="305"/>
      <c r="D11" s="305"/>
      <c r="E11" s="106" t="s">
        <v>302</v>
      </c>
      <c r="F11" s="107"/>
      <c r="G11" s="108" t="s">
        <v>344</v>
      </c>
      <c r="H11" s="99" t="s">
        <v>542</v>
      </c>
      <c r="I11" s="99"/>
      <c r="J11" s="99">
        <f t="shared" si="1"/>
        <v>14</v>
      </c>
      <c r="K11" s="100">
        <v>43954</v>
      </c>
      <c r="L11" s="100">
        <v>43972</v>
      </c>
      <c r="M11" s="101">
        <f t="shared" si="2"/>
        <v>1</v>
      </c>
      <c r="N11" s="102"/>
      <c r="O11" s="101">
        <f t="shared" si="3"/>
        <v>4.0000000000000008E-2</v>
      </c>
      <c r="P11" s="100">
        <v>43961</v>
      </c>
      <c r="Q11" s="100">
        <v>43972</v>
      </c>
      <c r="R11" s="104">
        <v>1</v>
      </c>
      <c r="S11" s="104">
        <f t="shared" si="4"/>
        <v>4.0000000000000008E-2</v>
      </c>
      <c r="T11" s="101">
        <f t="shared" si="5"/>
        <v>0</v>
      </c>
    </row>
    <row r="12" spans="1:21" s="94" customFormat="1" ht="16.5" customHeight="1">
      <c r="A12" s="86"/>
      <c r="B12" s="333"/>
      <c r="C12" s="305"/>
      <c r="D12" s="305"/>
      <c r="E12" s="106" t="s">
        <v>449</v>
      </c>
      <c r="F12" s="107"/>
      <c r="G12" s="108" t="s">
        <v>326</v>
      </c>
      <c r="H12" s="99" t="s">
        <v>542</v>
      </c>
      <c r="I12" s="99"/>
      <c r="J12" s="99">
        <f t="shared" si="1"/>
        <v>8</v>
      </c>
      <c r="K12" s="100">
        <v>43971</v>
      </c>
      <c r="L12" s="100">
        <v>43982</v>
      </c>
      <c r="M12" s="101">
        <f t="shared" si="2"/>
        <v>1</v>
      </c>
      <c r="N12" s="102"/>
      <c r="O12" s="101">
        <f t="shared" si="3"/>
        <v>4.0000000000000008E-2</v>
      </c>
      <c r="P12" s="100">
        <v>43976</v>
      </c>
      <c r="Q12" s="100">
        <v>43996</v>
      </c>
      <c r="R12" s="104">
        <v>1</v>
      </c>
      <c r="S12" s="104">
        <f t="shared" si="4"/>
        <v>4.0000000000000008E-2</v>
      </c>
      <c r="T12" s="101">
        <f>S12-O12</f>
        <v>0</v>
      </c>
    </row>
    <row r="13" spans="1:21" s="94" customFormat="1" ht="16.5" hidden="1" customHeight="1">
      <c r="A13" s="86"/>
      <c r="B13" s="333"/>
      <c r="C13" s="305"/>
      <c r="D13" s="305"/>
      <c r="E13" s="306"/>
      <c r="F13" s="107" t="s">
        <v>320</v>
      </c>
      <c r="G13" s="108" t="s">
        <v>341</v>
      </c>
      <c r="H13" s="99"/>
      <c r="I13" s="99"/>
      <c r="J13" s="99">
        <f t="shared" si="1"/>
        <v>9</v>
      </c>
      <c r="K13" s="100">
        <v>43982</v>
      </c>
      <c r="L13" s="100">
        <v>43993</v>
      </c>
      <c r="M13" s="101">
        <f t="shared" si="2"/>
        <v>1</v>
      </c>
      <c r="N13" s="102"/>
      <c r="O13" s="101"/>
      <c r="P13" s="100">
        <v>43983</v>
      </c>
      <c r="Q13" s="103"/>
      <c r="R13" s="104"/>
      <c r="S13" s="101"/>
      <c r="T13" s="101" t="e">
        <f>#REF!-M13</f>
        <v>#REF!</v>
      </c>
    </row>
    <row r="14" spans="1:21" s="94" customFormat="1" ht="16.5" hidden="1" customHeight="1">
      <c r="A14" s="86"/>
      <c r="B14" s="333"/>
      <c r="C14" s="305"/>
      <c r="D14" s="305"/>
      <c r="E14" s="305"/>
      <c r="F14" s="107" t="s">
        <v>321</v>
      </c>
      <c r="G14" s="108" t="s">
        <v>340</v>
      </c>
      <c r="H14" s="99"/>
      <c r="I14" s="99"/>
      <c r="J14" s="99">
        <f t="shared" si="1"/>
        <v>9</v>
      </c>
      <c r="K14" s="100">
        <v>43982</v>
      </c>
      <c r="L14" s="100">
        <v>43993</v>
      </c>
      <c r="M14" s="101">
        <f t="shared" si="2"/>
        <v>1</v>
      </c>
      <c r="N14" s="102"/>
      <c r="O14" s="101"/>
      <c r="P14" s="100">
        <v>43983</v>
      </c>
      <c r="Q14" s="103"/>
      <c r="R14" s="104"/>
      <c r="S14" s="101"/>
      <c r="T14" s="101" t="e">
        <f>#REF!-M14</f>
        <v>#REF!</v>
      </c>
    </row>
    <row r="15" spans="1:21" s="94" customFormat="1" ht="16.5" hidden="1" customHeight="1">
      <c r="A15" s="86"/>
      <c r="B15" s="333"/>
      <c r="C15" s="305"/>
      <c r="D15" s="305"/>
      <c r="E15" s="305"/>
      <c r="F15" s="107" t="s">
        <v>322</v>
      </c>
      <c r="G15" s="108" t="s">
        <v>339</v>
      </c>
      <c r="H15" s="99"/>
      <c r="I15" s="99"/>
      <c r="J15" s="99">
        <f t="shared" si="1"/>
        <v>9</v>
      </c>
      <c r="K15" s="100">
        <v>43982</v>
      </c>
      <c r="L15" s="100">
        <v>43993</v>
      </c>
      <c r="M15" s="101">
        <f t="shared" si="2"/>
        <v>1</v>
      </c>
      <c r="N15" s="102"/>
      <c r="O15" s="101"/>
      <c r="P15" s="100">
        <v>43983</v>
      </c>
      <c r="Q15" s="103"/>
      <c r="R15" s="104"/>
      <c r="S15" s="101"/>
      <c r="T15" s="101" t="e">
        <f>#REF!-M15</f>
        <v>#REF!</v>
      </c>
    </row>
    <row r="16" spans="1:21" s="94" customFormat="1" ht="16.5" hidden="1" customHeight="1">
      <c r="A16" s="86"/>
      <c r="B16" s="333"/>
      <c r="C16" s="305"/>
      <c r="D16" s="305"/>
      <c r="E16" s="305"/>
      <c r="F16" s="107" t="s">
        <v>323</v>
      </c>
      <c r="G16" s="108" t="s">
        <v>431</v>
      </c>
      <c r="H16" s="99"/>
      <c r="I16" s="99"/>
      <c r="J16" s="99">
        <f t="shared" si="1"/>
        <v>9</v>
      </c>
      <c r="K16" s="100">
        <v>43982</v>
      </c>
      <c r="L16" s="100">
        <v>43993</v>
      </c>
      <c r="M16" s="101">
        <f t="shared" si="2"/>
        <v>1</v>
      </c>
      <c r="N16" s="102"/>
      <c r="O16" s="101"/>
      <c r="P16" s="100">
        <v>43983</v>
      </c>
      <c r="Q16" s="103"/>
      <c r="R16" s="104"/>
      <c r="S16" s="101"/>
      <c r="T16" s="101" t="e">
        <f>#REF!-M16</f>
        <v>#REF!</v>
      </c>
    </row>
    <row r="17" spans="1:20" s="94" customFormat="1" ht="16.5" hidden="1" customHeight="1">
      <c r="A17" s="86"/>
      <c r="B17" s="333"/>
      <c r="C17" s="305"/>
      <c r="D17" s="305"/>
      <c r="E17" s="305"/>
      <c r="F17" s="107" t="s">
        <v>324</v>
      </c>
      <c r="G17" s="108" t="s">
        <v>430</v>
      </c>
      <c r="H17" s="99"/>
      <c r="I17" s="99"/>
      <c r="J17" s="99">
        <f t="shared" si="1"/>
        <v>9</v>
      </c>
      <c r="K17" s="100">
        <v>43982</v>
      </c>
      <c r="L17" s="100">
        <v>43993</v>
      </c>
      <c r="M17" s="101">
        <f t="shared" si="2"/>
        <v>1</v>
      </c>
      <c r="N17" s="102"/>
      <c r="O17" s="101"/>
      <c r="P17" s="100">
        <v>43983</v>
      </c>
      <c r="Q17" s="103"/>
      <c r="R17" s="104"/>
      <c r="S17" s="101"/>
      <c r="T17" s="101" t="e">
        <f>#REF!-M17</f>
        <v>#REF!</v>
      </c>
    </row>
    <row r="18" spans="1:20" s="94" customFormat="1" ht="16.5" hidden="1" customHeight="1">
      <c r="A18" s="86"/>
      <c r="B18" s="333"/>
      <c r="C18" s="307"/>
      <c r="D18" s="307"/>
      <c r="E18" s="307"/>
      <c r="F18" s="107" t="s">
        <v>325</v>
      </c>
      <c r="G18" s="108" t="s">
        <v>338</v>
      </c>
      <c r="H18" s="99"/>
      <c r="I18" s="99"/>
      <c r="J18" s="99">
        <f t="shared" si="1"/>
        <v>9</v>
      </c>
      <c r="K18" s="100">
        <v>43982</v>
      </c>
      <c r="L18" s="100">
        <v>43993</v>
      </c>
      <c r="M18" s="101">
        <f t="shared" si="2"/>
        <v>1</v>
      </c>
      <c r="N18" s="102"/>
      <c r="O18" s="101"/>
      <c r="P18" s="100">
        <v>43983</v>
      </c>
      <c r="Q18" s="103"/>
      <c r="R18" s="104"/>
      <c r="S18" s="101"/>
      <c r="T18" s="101" t="e">
        <f>#REF!-M18</f>
        <v>#REF!</v>
      </c>
    </row>
    <row r="19" spans="1:20" s="94" customFormat="1" ht="21" customHeight="1">
      <c r="A19" s="86"/>
      <c r="B19" s="333"/>
      <c r="C19" s="296" t="s">
        <v>455</v>
      </c>
      <c r="D19" s="297"/>
      <c r="E19" s="297"/>
      <c r="F19" s="298"/>
      <c r="G19" s="177"/>
      <c r="H19" s="178"/>
      <c r="I19" s="178"/>
      <c r="J19" s="217">
        <f t="shared" si="1"/>
        <v>347</v>
      </c>
      <c r="K19" s="219">
        <f>MIN(K21:K57)</f>
        <v>43954</v>
      </c>
      <c r="L19" s="218">
        <f>MAX(L21:L57)</f>
        <v>44441</v>
      </c>
      <c r="M19" s="228">
        <f>AVERAGE(M20:M57)</f>
        <v>0.41866091874673061</v>
      </c>
      <c r="N19" s="180">
        <f>가중치!C6*가중치!C12</f>
        <v>0.13999999999999999</v>
      </c>
      <c r="O19" s="134">
        <f>M19*N19</f>
        <v>5.8612528624542283E-2</v>
      </c>
      <c r="P19" s="184"/>
      <c r="Q19" s="179"/>
      <c r="R19" s="133">
        <f>AVERAGE(R20:R57)</f>
        <v>0.42089230769230784</v>
      </c>
      <c r="S19" s="133">
        <f>R19*N19</f>
        <v>5.892492307692309E-2</v>
      </c>
      <c r="T19" s="181">
        <f>S19-O19</f>
        <v>3.1239445238080699E-4</v>
      </c>
    </row>
    <row r="20" spans="1:20" s="94" customFormat="1" ht="16.5" customHeight="1">
      <c r="A20" s="86"/>
      <c r="B20" s="333"/>
      <c r="C20" s="306"/>
      <c r="D20" s="110" t="s">
        <v>306</v>
      </c>
      <c r="E20" s="111"/>
      <c r="F20" s="107"/>
      <c r="G20" s="108"/>
      <c r="H20" s="99"/>
      <c r="I20" s="99"/>
      <c r="J20" s="99"/>
      <c r="K20" s="100"/>
      <c r="L20" s="100"/>
      <c r="M20" s="101"/>
      <c r="N20" s="102"/>
      <c r="O20" s="101"/>
      <c r="P20" s="100"/>
      <c r="Q20" s="103"/>
      <c r="R20" s="104"/>
      <c r="S20" s="101"/>
      <c r="T20" s="105"/>
    </row>
    <row r="21" spans="1:20" s="94" customFormat="1" ht="16.5" customHeight="1">
      <c r="A21" s="86"/>
      <c r="B21" s="333"/>
      <c r="C21" s="305"/>
      <c r="D21" s="306"/>
      <c r="E21" s="106" t="s">
        <v>445</v>
      </c>
      <c r="F21" s="106"/>
      <c r="G21" s="108" t="s">
        <v>334</v>
      </c>
      <c r="H21" s="99" t="s">
        <v>544</v>
      </c>
      <c r="I21" s="99"/>
      <c r="J21" s="99">
        <f t="shared" ref="J21:J28" si="6">IF(OR(ISBLANK($K21), ISBLANK($L21)),"",NETWORKDAYS($K21,$L21,공휴일))</f>
        <v>13</v>
      </c>
      <c r="K21" s="100">
        <v>44178</v>
      </c>
      <c r="L21" s="100">
        <v>44195</v>
      </c>
      <c r="M21" s="101">
        <f t="shared" ref="M21:M28" si="7">IF(OR(ISBLANK($K21),ISBLANK($L21)),"",IF($I$1&lt;$K21,0,IF($I$1&gt;=$L21,1,NETWORKDAYS($K21,$I$1,공휴일)/$J21)))</f>
        <v>0.15384615384615385</v>
      </c>
      <c r="N21" s="102"/>
      <c r="O21" s="101">
        <f>M21*$N$19</f>
        <v>2.1538461538461538E-2</v>
      </c>
      <c r="P21" s="100"/>
      <c r="Q21" s="103"/>
      <c r="R21" s="104">
        <v>0.2</v>
      </c>
      <c r="S21" s="104">
        <f>R21*$N$19</f>
        <v>2.7999999999999997E-2</v>
      </c>
      <c r="T21" s="101">
        <f t="shared" ref="T21:T28" si="8">S21-O21</f>
        <v>6.4615384615384595E-3</v>
      </c>
    </row>
    <row r="22" spans="1:20" s="94" customFormat="1" ht="16.5" customHeight="1">
      <c r="A22" s="86"/>
      <c r="B22" s="333"/>
      <c r="C22" s="305"/>
      <c r="D22" s="305"/>
      <c r="E22" s="106" t="s">
        <v>446</v>
      </c>
      <c r="F22" s="106"/>
      <c r="G22" s="108" t="s">
        <v>334</v>
      </c>
      <c r="H22" s="99" t="s">
        <v>544</v>
      </c>
      <c r="I22" s="99"/>
      <c r="J22" s="99">
        <f t="shared" si="6"/>
        <v>10</v>
      </c>
      <c r="K22" s="100">
        <v>44409</v>
      </c>
      <c r="L22" s="100">
        <v>44421</v>
      </c>
      <c r="M22" s="101">
        <f t="shared" si="7"/>
        <v>0</v>
      </c>
      <c r="N22" s="102"/>
      <c r="O22" s="101">
        <f t="shared" ref="O22:O57" si="9">M22*$N$19</f>
        <v>0</v>
      </c>
      <c r="P22" s="100"/>
      <c r="Q22" s="103"/>
      <c r="R22" s="104">
        <v>0</v>
      </c>
      <c r="S22" s="104">
        <f t="shared" ref="S22:S57" si="10">R22*$N$19</f>
        <v>0</v>
      </c>
      <c r="T22" s="101">
        <f t="shared" si="8"/>
        <v>0</v>
      </c>
    </row>
    <row r="23" spans="1:20" s="94" customFormat="1" ht="16.5" customHeight="1">
      <c r="A23" s="86"/>
      <c r="B23" s="333"/>
      <c r="C23" s="305"/>
      <c r="D23" s="305"/>
      <c r="E23" s="106" t="s">
        <v>441</v>
      </c>
      <c r="F23" s="106"/>
      <c r="G23" s="108" t="s">
        <v>333</v>
      </c>
      <c r="H23" s="99" t="s">
        <v>472</v>
      </c>
      <c r="I23" s="99"/>
      <c r="J23" s="99">
        <f t="shared" si="6"/>
        <v>8</v>
      </c>
      <c r="K23" s="100">
        <v>44054</v>
      </c>
      <c r="L23" s="100">
        <v>44063</v>
      </c>
      <c r="M23" s="101">
        <f t="shared" si="7"/>
        <v>1</v>
      </c>
      <c r="N23" s="102"/>
      <c r="O23" s="101">
        <f t="shared" si="9"/>
        <v>0.13999999999999999</v>
      </c>
      <c r="P23" s="100"/>
      <c r="Q23" s="103"/>
      <c r="R23" s="104">
        <v>1</v>
      </c>
      <c r="S23" s="104">
        <f t="shared" si="10"/>
        <v>0.13999999999999999</v>
      </c>
      <c r="T23" s="101">
        <f t="shared" si="8"/>
        <v>0</v>
      </c>
    </row>
    <row r="24" spans="1:20" s="94" customFormat="1" ht="16.5" customHeight="1">
      <c r="A24" s="86"/>
      <c r="B24" s="333"/>
      <c r="C24" s="305"/>
      <c r="D24" s="305"/>
      <c r="E24" s="106" t="s">
        <v>444</v>
      </c>
      <c r="F24" s="106"/>
      <c r="G24" s="108" t="s">
        <v>333</v>
      </c>
      <c r="H24" s="99" t="s">
        <v>472</v>
      </c>
      <c r="I24" s="99"/>
      <c r="J24" s="99">
        <f t="shared" si="6"/>
        <v>13</v>
      </c>
      <c r="K24" s="100">
        <v>44110</v>
      </c>
      <c r="L24" s="100">
        <v>44126</v>
      </c>
      <c r="M24" s="101">
        <f t="shared" si="7"/>
        <v>1</v>
      </c>
      <c r="N24" s="102"/>
      <c r="O24" s="101">
        <f>M24*$N$19</f>
        <v>0.13999999999999999</v>
      </c>
      <c r="P24" s="100"/>
      <c r="Q24" s="103"/>
      <c r="R24" s="104">
        <v>1</v>
      </c>
      <c r="S24" s="104">
        <f t="shared" si="10"/>
        <v>0.13999999999999999</v>
      </c>
      <c r="T24" s="101">
        <f t="shared" si="8"/>
        <v>0</v>
      </c>
    </row>
    <row r="25" spans="1:20" s="94" customFormat="1" ht="16.5" customHeight="1">
      <c r="A25" s="86"/>
      <c r="B25" s="333"/>
      <c r="C25" s="305"/>
      <c r="D25" s="305"/>
      <c r="E25" s="106" t="s">
        <v>442</v>
      </c>
      <c r="F25" s="106"/>
      <c r="G25" s="108" t="s">
        <v>333</v>
      </c>
      <c r="H25" s="99" t="s">
        <v>472</v>
      </c>
      <c r="I25" s="99"/>
      <c r="J25" s="99">
        <f t="shared" si="6"/>
        <v>31</v>
      </c>
      <c r="K25" s="100">
        <v>44175</v>
      </c>
      <c r="L25" s="100">
        <v>44217</v>
      </c>
      <c r="M25" s="101">
        <f t="shared" si="7"/>
        <v>0.12903225806451613</v>
      </c>
      <c r="N25" s="102"/>
      <c r="O25" s="101">
        <f t="shared" si="9"/>
        <v>1.8064516129032256E-2</v>
      </c>
      <c r="P25" s="100"/>
      <c r="Q25" s="103"/>
      <c r="R25" s="104">
        <v>0.12</v>
      </c>
      <c r="S25" s="104">
        <f t="shared" si="10"/>
        <v>1.6799999999999999E-2</v>
      </c>
      <c r="T25" s="101">
        <f t="shared" si="8"/>
        <v>-1.2645161290322574E-3</v>
      </c>
    </row>
    <row r="26" spans="1:20" s="94" customFormat="1" ht="16.5" customHeight="1">
      <c r="A26" s="86"/>
      <c r="B26" s="333"/>
      <c r="C26" s="305"/>
      <c r="D26" s="305"/>
      <c r="E26" s="106" t="s">
        <v>443</v>
      </c>
      <c r="F26" s="106"/>
      <c r="G26" s="108" t="s">
        <v>333</v>
      </c>
      <c r="H26" s="99" t="s">
        <v>472</v>
      </c>
      <c r="I26" s="99"/>
      <c r="J26" s="99">
        <f t="shared" si="6"/>
        <v>24</v>
      </c>
      <c r="K26" s="100">
        <v>44381</v>
      </c>
      <c r="L26" s="100">
        <v>44413</v>
      </c>
      <c r="M26" s="101">
        <f t="shared" si="7"/>
        <v>0</v>
      </c>
      <c r="N26" s="102"/>
      <c r="O26" s="101">
        <f t="shared" si="9"/>
        <v>0</v>
      </c>
      <c r="P26" s="100"/>
      <c r="Q26" s="103"/>
      <c r="R26" s="104">
        <v>0</v>
      </c>
      <c r="S26" s="104">
        <f t="shared" si="10"/>
        <v>0</v>
      </c>
      <c r="T26" s="101">
        <f t="shared" si="8"/>
        <v>0</v>
      </c>
    </row>
    <row r="27" spans="1:20" s="94" customFormat="1" ht="16.5" customHeight="1">
      <c r="A27" s="86"/>
      <c r="B27" s="333"/>
      <c r="C27" s="305"/>
      <c r="D27" s="305"/>
      <c r="E27" s="106" t="s">
        <v>316</v>
      </c>
      <c r="F27" s="106"/>
      <c r="G27" s="108" t="s">
        <v>317</v>
      </c>
      <c r="H27" s="99" t="s">
        <v>472</v>
      </c>
      <c r="I27" s="99"/>
      <c r="J27" s="99">
        <f t="shared" si="6"/>
        <v>4</v>
      </c>
      <c r="K27" s="100">
        <v>44416</v>
      </c>
      <c r="L27" s="100">
        <v>44420</v>
      </c>
      <c r="M27" s="101">
        <f t="shared" si="7"/>
        <v>0</v>
      </c>
      <c r="N27" s="102"/>
      <c r="O27" s="101">
        <f t="shared" si="9"/>
        <v>0</v>
      </c>
      <c r="P27" s="100"/>
      <c r="Q27" s="103"/>
      <c r="R27" s="104">
        <v>0</v>
      </c>
      <c r="S27" s="104">
        <f t="shared" si="10"/>
        <v>0</v>
      </c>
      <c r="T27" s="101">
        <f t="shared" si="8"/>
        <v>0</v>
      </c>
    </row>
    <row r="28" spans="1:20" s="94" customFormat="1" ht="16.5" customHeight="1">
      <c r="A28" s="86"/>
      <c r="B28" s="333"/>
      <c r="C28" s="305"/>
      <c r="D28" s="307"/>
      <c r="E28" s="106" t="s">
        <v>318</v>
      </c>
      <c r="F28" s="106"/>
      <c r="G28" s="108" t="s">
        <v>319</v>
      </c>
      <c r="H28" s="99" t="s">
        <v>472</v>
      </c>
      <c r="I28" s="99"/>
      <c r="J28" s="99">
        <f t="shared" si="6"/>
        <v>9</v>
      </c>
      <c r="K28" s="100">
        <v>44423</v>
      </c>
      <c r="L28" s="100">
        <v>44434</v>
      </c>
      <c r="M28" s="101">
        <f t="shared" si="7"/>
        <v>0</v>
      </c>
      <c r="N28" s="102"/>
      <c r="O28" s="101">
        <f t="shared" si="9"/>
        <v>0</v>
      </c>
      <c r="P28" s="100"/>
      <c r="Q28" s="103"/>
      <c r="R28" s="104">
        <v>0</v>
      </c>
      <c r="S28" s="104">
        <f t="shared" si="10"/>
        <v>0</v>
      </c>
      <c r="T28" s="101">
        <f t="shared" si="8"/>
        <v>0</v>
      </c>
    </row>
    <row r="29" spans="1:20" s="94" customFormat="1" ht="16.5" customHeight="1">
      <c r="A29" s="86"/>
      <c r="B29" s="333"/>
      <c r="C29" s="305"/>
      <c r="D29" s="110" t="s">
        <v>307</v>
      </c>
      <c r="E29" s="110"/>
      <c r="F29" s="107"/>
      <c r="G29" s="108"/>
      <c r="H29" s="99"/>
      <c r="I29" s="99"/>
      <c r="J29" s="99"/>
      <c r="K29" s="100"/>
      <c r="L29" s="100"/>
      <c r="M29" s="101"/>
      <c r="N29" s="102"/>
      <c r="O29" s="101"/>
      <c r="P29" s="100"/>
      <c r="Q29" s="103"/>
      <c r="R29" s="104"/>
      <c r="S29" s="101"/>
      <c r="T29" s="105"/>
    </row>
    <row r="30" spans="1:20" s="94" customFormat="1" ht="16.5" customHeight="1">
      <c r="A30" s="86"/>
      <c r="B30" s="333"/>
      <c r="C30" s="305"/>
      <c r="D30" s="306"/>
      <c r="E30" s="106" t="s">
        <v>448</v>
      </c>
      <c r="F30" s="106"/>
      <c r="G30" s="108" t="s">
        <v>326</v>
      </c>
      <c r="H30" s="99" t="s">
        <v>472</v>
      </c>
      <c r="I30" s="99"/>
      <c r="J30" s="99">
        <f t="shared" ref="J30:J37" si="11">IF(OR(ISBLANK($K30), ISBLANK($L30)),"",NETWORKDAYS($K30,$L30,공휴일))</f>
        <v>347</v>
      </c>
      <c r="K30" s="100">
        <v>43954</v>
      </c>
      <c r="L30" s="100">
        <v>44441</v>
      </c>
      <c r="M30" s="101">
        <f>IF(OR(ISBLANK($K30),ISBLANK($L30)),"",IF($I$1&lt;$K30,0,IF($I$1&gt;=$L30,1,NETWORKDAYS($K30,$I$1,공휴일)/$J30)))</f>
        <v>0.4668587896253602</v>
      </c>
      <c r="N30" s="102"/>
      <c r="O30" s="101">
        <f t="shared" si="9"/>
        <v>6.5360230547550427E-2</v>
      </c>
      <c r="P30" s="100">
        <v>43954</v>
      </c>
      <c r="Q30" s="103"/>
      <c r="R30" s="104">
        <v>0.46860000000000002</v>
      </c>
      <c r="S30" s="104">
        <f t="shared" si="10"/>
        <v>6.5603999999999996E-2</v>
      </c>
      <c r="T30" s="101">
        <f t="shared" ref="T30" si="12">S30-O30</f>
        <v>2.4376945244956871E-4</v>
      </c>
    </row>
    <row r="31" spans="1:20" s="94" customFormat="1" ht="16.5" customHeight="1">
      <c r="A31" s="86"/>
      <c r="B31" s="333"/>
      <c r="C31" s="305"/>
      <c r="D31" s="305"/>
      <c r="E31" s="106" t="s">
        <v>434</v>
      </c>
      <c r="F31" s="106"/>
      <c r="G31" s="108"/>
      <c r="H31" s="99" t="s">
        <v>472</v>
      </c>
      <c r="I31" s="99"/>
      <c r="J31" s="99" t="str">
        <f t="shared" si="11"/>
        <v/>
      </c>
      <c r="K31" s="100"/>
      <c r="L31" s="100"/>
      <c r="M31" s="101"/>
      <c r="N31" s="102"/>
      <c r="O31" s="101"/>
      <c r="P31" s="100"/>
      <c r="Q31" s="103"/>
      <c r="R31" s="104"/>
      <c r="S31" s="101"/>
      <c r="T31" s="105"/>
    </row>
    <row r="32" spans="1:20" s="94" customFormat="1" ht="16.5" customHeight="1">
      <c r="A32" s="86"/>
      <c r="B32" s="333"/>
      <c r="C32" s="305"/>
      <c r="D32" s="305"/>
      <c r="E32" s="306"/>
      <c r="F32" s="106" t="s">
        <v>450</v>
      </c>
      <c r="G32" s="108" t="s">
        <v>326</v>
      </c>
      <c r="H32" s="99"/>
      <c r="I32" s="99"/>
      <c r="J32" s="99">
        <f t="shared" si="11"/>
        <v>17</v>
      </c>
      <c r="K32" s="100">
        <v>44013</v>
      </c>
      <c r="L32" s="100">
        <v>44035</v>
      </c>
      <c r="M32" s="101">
        <f t="shared" ref="M32:M37" si="13">IF(OR(ISBLANK($K32),ISBLANK($L32)),"",IF($I$1&lt;$K32,0,IF($I$1&gt;=$L32,1,NETWORKDAYS($K32,$I$1,공휴일)/$J32)))</f>
        <v>1</v>
      </c>
      <c r="N32" s="102"/>
      <c r="O32" s="101">
        <f t="shared" si="9"/>
        <v>0.13999999999999999</v>
      </c>
      <c r="P32" s="100">
        <v>44013</v>
      </c>
      <c r="Q32" s="103"/>
      <c r="R32" s="104">
        <v>1</v>
      </c>
      <c r="S32" s="104">
        <f t="shared" si="10"/>
        <v>0.13999999999999999</v>
      </c>
      <c r="T32" s="101">
        <f t="shared" ref="T32:T37" si="14">S32-O32</f>
        <v>0</v>
      </c>
    </row>
    <row r="33" spans="1:20" s="94" customFormat="1" ht="16.5" customHeight="1">
      <c r="A33" s="86"/>
      <c r="B33" s="333"/>
      <c r="C33" s="305"/>
      <c r="D33" s="305"/>
      <c r="E33" s="305"/>
      <c r="F33" s="106" t="s">
        <v>451</v>
      </c>
      <c r="G33" s="108" t="s">
        <v>326</v>
      </c>
      <c r="H33" s="99"/>
      <c r="I33" s="99"/>
      <c r="J33" s="99">
        <f t="shared" si="11"/>
        <v>14</v>
      </c>
      <c r="K33" s="100">
        <v>44129</v>
      </c>
      <c r="L33" s="100">
        <v>44147</v>
      </c>
      <c r="M33" s="101">
        <f t="shared" si="13"/>
        <v>1</v>
      </c>
      <c r="N33" s="102"/>
      <c r="O33" s="101">
        <f t="shared" si="9"/>
        <v>0.13999999999999999</v>
      </c>
      <c r="P33" s="100"/>
      <c r="Q33" s="103"/>
      <c r="R33" s="104">
        <v>1</v>
      </c>
      <c r="S33" s="104">
        <f t="shared" si="10"/>
        <v>0.13999999999999999</v>
      </c>
      <c r="T33" s="101">
        <f t="shared" si="14"/>
        <v>0</v>
      </c>
    </row>
    <row r="34" spans="1:20" s="94" customFormat="1" ht="16.5" customHeight="1">
      <c r="A34" s="86"/>
      <c r="B34" s="333"/>
      <c r="C34" s="305"/>
      <c r="D34" s="305"/>
      <c r="E34" s="305"/>
      <c r="F34" s="106" t="s">
        <v>452</v>
      </c>
      <c r="G34" s="108" t="s">
        <v>326</v>
      </c>
      <c r="H34" s="99"/>
      <c r="I34" s="99"/>
      <c r="J34" s="99">
        <f t="shared" si="11"/>
        <v>30</v>
      </c>
      <c r="K34" s="100">
        <v>44276</v>
      </c>
      <c r="L34" s="100">
        <v>44316</v>
      </c>
      <c r="M34" s="101">
        <f t="shared" si="13"/>
        <v>0</v>
      </c>
      <c r="N34" s="102"/>
      <c r="O34" s="101">
        <f t="shared" si="9"/>
        <v>0</v>
      </c>
      <c r="P34" s="100"/>
      <c r="Q34" s="103"/>
      <c r="R34" s="104">
        <v>0</v>
      </c>
      <c r="S34" s="104">
        <f t="shared" si="10"/>
        <v>0</v>
      </c>
      <c r="T34" s="101">
        <f t="shared" si="14"/>
        <v>0</v>
      </c>
    </row>
    <row r="35" spans="1:20" s="94" customFormat="1" ht="16.5" customHeight="1">
      <c r="A35" s="86"/>
      <c r="B35" s="333"/>
      <c r="C35" s="305"/>
      <c r="D35" s="305"/>
      <c r="E35" s="307"/>
      <c r="F35" s="106" t="s">
        <v>453</v>
      </c>
      <c r="G35" s="108" t="s">
        <v>326</v>
      </c>
      <c r="H35" s="99"/>
      <c r="I35" s="99"/>
      <c r="J35" s="99">
        <f t="shared" si="11"/>
        <v>23</v>
      </c>
      <c r="K35" s="100">
        <v>44347</v>
      </c>
      <c r="L35" s="100">
        <v>44377</v>
      </c>
      <c r="M35" s="101">
        <f t="shared" si="13"/>
        <v>0</v>
      </c>
      <c r="N35" s="102"/>
      <c r="O35" s="101">
        <f t="shared" si="9"/>
        <v>0</v>
      </c>
      <c r="P35" s="100"/>
      <c r="Q35" s="103"/>
      <c r="R35" s="104">
        <v>0</v>
      </c>
      <c r="S35" s="104">
        <f t="shared" si="10"/>
        <v>0</v>
      </c>
      <c r="T35" s="101">
        <f t="shared" si="14"/>
        <v>0</v>
      </c>
    </row>
    <row r="36" spans="1:20" s="94" customFormat="1" ht="16.5" customHeight="1">
      <c r="A36" s="86"/>
      <c r="B36" s="333"/>
      <c r="C36" s="305"/>
      <c r="D36" s="305"/>
      <c r="E36" s="106" t="s">
        <v>439</v>
      </c>
      <c r="F36" s="106"/>
      <c r="G36" s="108" t="s">
        <v>326</v>
      </c>
      <c r="H36" s="99" t="s">
        <v>472</v>
      </c>
      <c r="I36" s="99"/>
      <c r="J36" s="99">
        <f t="shared" si="11"/>
        <v>5</v>
      </c>
      <c r="K36" s="112">
        <v>44164</v>
      </c>
      <c r="L36" s="112">
        <v>44169</v>
      </c>
      <c r="M36" s="101">
        <f t="shared" si="13"/>
        <v>1</v>
      </c>
      <c r="N36" s="102"/>
      <c r="O36" s="101">
        <f t="shared" si="9"/>
        <v>0.13999999999999999</v>
      </c>
      <c r="P36" s="100"/>
      <c r="Q36" s="103"/>
      <c r="R36" s="104">
        <v>1</v>
      </c>
      <c r="S36" s="104">
        <f t="shared" si="10"/>
        <v>0.13999999999999999</v>
      </c>
      <c r="T36" s="101">
        <f t="shared" si="14"/>
        <v>0</v>
      </c>
    </row>
    <row r="37" spans="1:20" s="94" customFormat="1" ht="16.5" customHeight="1">
      <c r="A37" s="86"/>
      <c r="B37" s="333"/>
      <c r="C37" s="305"/>
      <c r="D37" s="307"/>
      <c r="E37" s="106" t="s">
        <v>440</v>
      </c>
      <c r="F37" s="106"/>
      <c r="G37" s="108" t="s">
        <v>326</v>
      </c>
      <c r="H37" s="99" t="s">
        <v>472</v>
      </c>
      <c r="I37" s="99"/>
      <c r="J37" s="99">
        <f t="shared" si="11"/>
        <v>19</v>
      </c>
      <c r="K37" s="112">
        <v>44381</v>
      </c>
      <c r="L37" s="112">
        <v>44406</v>
      </c>
      <c r="M37" s="101">
        <f t="shared" si="13"/>
        <v>0</v>
      </c>
      <c r="N37" s="102"/>
      <c r="O37" s="101">
        <f t="shared" si="9"/>
        <v>0</v>
      </c>
      <c r="P37" s="100"/>
      <c r="Q37" s="103"/>
      <c r="R37" s="104">
        <v>0</v>
      </c>
      <c r="S37" s="104">
        <f t="shared" si="10"/>
        <v>0</v>
      </c>
      <c r="T37" s="101">
        <f t="shared" si="14"/>
        <v>0</v>
      </c>
    </row>
    <row r="38" spans="1:20" s="94" customFormat="1" ht="16.5" customHeight="1">
      <c r="A38" s="86"/>
      <c r="B38" s="333"/>
      <c r="C38" s="305"/>
      <c r="D38" s="110" t="s">
        <v>308</v>
      </c>
      <c r="E38" s="111"/>
      <c r="F38" s="107"/>
      <c r="G38" s="108"/>
      <c r="H38" s="99" t="s">
        <v>472</v>
      </c>
      <c r="I38" s="99"/>
      <c r="J38" s="99"/>
      <c r="K38" s="100"/>
      <c r="L38" s="100"/>
      <c r="M38" s="101"/>
      <c r="N38" s="102"/>
      <c r="O38" s="101"/>
      <c r="P38" s="100"/>
      <c r="Q38" s="103"/>
      <c r="R38" s="104"/>
      <c r="S38" s="101"/>
      <c r="T38" s="105"/>
    </row>
    <row r="39" spans="1:20" s="94" customFormat="1" ht="16.5" customHeight="1">
      <c r="A39" s="86"/>
      <c r="B39" s="333"/>
      <c r="C39" s="305"/>
      <c r="D39" s="293"/>
      <c r="E39" s="106" t="s">
        <v>327</v>
      </c>
      <c r="F39" s="106"/>
      <c r="G39" s="108" t="s">
        <v>332</v>
      </c>
      <c r="H39" s="99"/>
      <c r="I39" s="99"/>
      <c r="J39" s="99">
        <f>IF(OR(ISBLANK($K39), ISBLANK($L39)),"",NETWORKDAYS($K39,$L39,공휴일))</f>
        <v>347</v>
      </c>
      <c r="K39" s="100">
        <v>43954</v>
      </c>
      <c r="L39" s="100">
        <v>44441</v>
      </c>
      <c r="M39" s="101">
        <f>IF(OR(ISBLANK($K39),ISBLANK($L39)),"",IF($I$1&lt;$K39,0,IF($I$1&gt;=$L39,1,NETWORKDAYS($K39,$I$1,공휴일)/$J39)))</f>
        <v>0.4668587896253602</v>
      </c>
      <c r="N39" s="102"/>
      <c r="O39" s="101">
        <f t="shared" si="9"/>
        <v>6.5360230547550427E-2</v>
      </c>
      <c r="P39" s="100">
        <v>43954</v>
      </c>
      <c r="Q39" s="103"/>
      <c r="R39" s="104">
        <v>0.46860000000000002</v>
      </c>
      <c r="S39" s="104">
        <f t="shared" si="10"/>
        <v>6.5603999999999996E-2</v>
      </c>
      <c r="T39" s="101">
        <f t="shared" ref="T39" si="15">S39-O39</f>
        <v>2.4376945244956871E-4</v>
      </c>
    </row>
    <row r="40" spans="1:20" s="94" customFormat="1" ht="16.5" customHeight="1">
      <c r="A40" s="86"/>
      <c r="B40" s="333"/>
      <c r="C40" s="305"/>
      <c r="D40" s="110" t="s">
        <v>309</v>
      </c>
      <c r="E40" s="110"/>
      <c r="F40" s="107"/>
      <c r="G40" s="108"/>
      <c r="H40" s="99" t="s">
        <v>472</v>
      </c>
      <c r="I40" s="99"/>
      <c r="J40" s="99"/>
      <c r="K40" s="100"/>
      <c r="L40" s="100"/>
      <c r="M40" s="101"/>
      <c r="N40" s="102"/>
      <c r="O40" s="101"/>
      <c r="P40" s="100"/>
      <c r="Q40" s="103"/>
      <c r="R40" s="104"/>
      <c r="S40" s="101"/>
      <c r="T40" s="105"/>
    </row>
    <row r="41" spans="1:20" s="94" customFormat="1" ht="16.5" customHeight="1">
      <c r="A41" s="86"/>
      <c r="B41" s="333"/>
      <c r="C41" s="305"/>
      <c r="D41" s="294"/>
      <c r="E41" s="106" t="s">
        <v>438</v>
      </c>
      <c r="F41" s="106"/>
      <c r="G41" s="108" t="s">
        <v>478</v>
      </c>
      <c r="H41" s="99"/>
      <c r="I41" s="99"/>
      <c r="J41" s="99">
        <f>IF(OR(ISBLANK($K41), ISBLANK($L41)),"",NETWORKDAYS($K41,$L41,공휴일))</f>
        <v>347</v>
      </c>
      <c r="K41" s="100">
        <v>43954</v>
      </c>
      <c r="L41" s="100">
        <v>44441</v>
      </c>
      <c r="M41" s="101">
        <f>IF(OR(ISBLANK($K41),ISBLANK($L41)),"",IF($I$1&lt;$K41,0,IF($I$1&gt;=$L41,1,NETWORKDAYS($K41,$I$1,공휴일)/$J41)))</f>
        <v>0.4668587896253602</v>
      </c>
      <c r="N41" s="102"/>
      <c r="O41" s="101">
        <f t="shared" si="9"/>
        <v>6.5360230547550427E-2</v>
      </c>
      <c r="P41" s="100">
        <v>43954</v>
      </c>
      <c r="Q41" s="103"/>
      <c r="R41" s="104">
        <v>0.46860000000000002</v>
      </c>
      <c r="S41" s="104">
        <f t="shared" si="10"/>
        <v>6.5603999999999996E-2</v>
      </c>
      <c r="T41" s="101">
        <f t="shared" ref="T41" si="16">S41-O41</f>
        <v>2.4376945244956871E-4</v>
      </c>
    </row>
    <row r="42" spans="1:20" s="94" customFormat="1" ht="16.5" customHeight="1">
      <c r="A42" s="86"/>
      <c r="B42" s="333"/>
      <c r="C42" s="305"/>
      <c r="D42" s="110" t="s">
        <v>310</v>
      </c>
      <c r="E42" s="111"/>
      <c r="F42" s="107"/>
      <c r="G42" s="108"/>
      <c r="H42" s="99" t="s">
        <v>472</v>
      </c>
      <c r="I42" s="99"/>
      <c r="J42" s="99"/>
      <c r="K42" s="100"/>
      <c r="L42" s="100"/>
      <c r="M42" s="101"/>
      <c r="N42" s="102"/>
      <c r="O42" s="101"/>
      <c r="P42" s="100"/>
      <c r="Q42" s="103"/>
      <c r="R42" s="104"/>
      <c r="S42" s="101"/>
      <c r="T42" s="105"/>
    </row>
    <row r="43" spans="1:20" s="94" customFormat="1" ht="16.5" customHeight="1">
      <c r="A43" s="86"/>
      <c r="B43" s="333"/>
      <c r="C43" s="305"/>
      <c r="D43" s="295"/>
      <c r="E43" s="106" t="s">
        <v>330</v>
      </c>
      <c r="F43" s="106"/>
      <c r="G43" s="108" t="s">
        <v>331</v>
      </c>
      <c r="H43" s="99"/>
      <c r="I43" s="99"/>
      <c r="J43" s="99">
        <f>IF(OR(ISBLANK($K43), ISBLANK($L43)),"",NETWORKDAYS($K43,$L43,공휴일))</f>
        <v>347</v>
      </c>
      <c r="K43" s="100">
        <v>43954</v>
      </c>
      <c r="L43" s="100">
        <v>44441</v>
      </c>
      <c r="M43" s="101">
        <f>IF(OR(ISBLANK($K43),ISBLANK($L43)),"",IF($I$1&lt;$K43,0,IF($I$1&gt;=$L43,1,NETWORKDAYS($K43,$I$1,공휴일)/$J43)))</f>
        <v>0.4668587896253602</v>
      </c>
      <c r="N43" s="102"/>
      <c r="O43" s="101">
        <f t="shared" si="9"/>
        <v>6.5360230547550427E-2</v>
      </c>
      <c r="P43" s="100">
        <v>43954</v>
      </c>
      <c r="Q43" s="103"/>
      <c r="R43" s="104">
        <v>0.46860000000000002</v>
      </c>
      <c r="S43" s="104">
        <f t="shared" si="10"/>
        <v>6.5603999999999996E-2</v>
      </c>
      <c r="T43" s="101">
        <f t="shared" ref="T43" si="17">S43-O43</f>
        <v>2.4376945244956871E-4</v>
      </c>
    </row>
    <row r="44" spans="1:20" s="94" customFormat="1" ht="16.5" customHeight="1">
      <c r="A44" s="86"/>
      <c r="B44" s="333"/>
      <c r="C44" s="305"/>
      <c r="D44" s="110" t="s">
        <v>311</v>
      </c>
      <c r="E44" s="111"/>
      <c r="F44" s="107"/>
      <c r="G44" s="108"/>
      <c r="H44" s="99" t="s">
        <v>472</v>
      </c>
      <c r="I44" s="99"/>
      <c r="J44" s="99"/>
      <c r="K44" s="100"/>
      <c r="L44" s="100"/>
      <c r="M44" s="101"/>
      <c r="N44" s="102"/>
      <c r="O44" s="101"/>
      <c r="P44" s="100"/>
      <c r="Q44" s="103"/>
      <c r="R44" s="104"/>
      <c r="S44" s="101"/>
      <c r="T44" s="105"/>
    </row>
    <row r="45" spans="1:20" s="94" customFormat="1" ht="16.5" customHeight="1">
      <c r="A45" s="86"/>
      <c r="B45" s="333"/>
      <c r="C45" s="305"/>
      <c r="D45" s="295"/>
      <c r="E45" s="106" t="s">
        <v>435</v>
      </c>
      <c r="F45" s="106"/>
      <c r="G45" s="108" t="s">
        <v>335</v>
      </c>
      <c r="H45" s="99"/>
      <c r="I45" s="99"/>
      <c r="J45" s="99">
        <f>IF(OR(ISBLANK($K45), ISBLANK($L45)),"",NETWORKDAYS($K45,$L45,공휴일))</f>
        <v>347</v>
      </c>
      <c r="K45" s="100">
        <v>43954</v>
      </c>
      <c r="L45" s="100">
        <v>44441</v>
      </c>
      <c r="M45" s="101">
        <f>IF(OR(ISBLANK($K45),ISBLANK($L45)),"",IF($I$1&lt;$K45,0,IF($I$1&gt;=$L45,1,NETWORKDAYS($K45,$I$1,공휴일)/$J45)))</f>
        <v>0.4668587896253602</v>
      </c>
      <c r="N45" s="102"/>
      <c r="O45" s="101">
        <f t="shared" si="9"/>
        <v>6.5360230547550427E-2</v>
      </c>
      <c r="P45" s="100">
        <v>43954</v>
      </c>
      <c r="Q45" s="103"/>
      <c r="R45" s="104">
        <v>0.46860000000000002</v>
      </c>
      <c r="S45" s="104">
        <f t="shared" si="10"/>
        <v>6.5603999999999996E-2</v>
      </c>
      <c r="T45" s="101">
        <f t="shared" ref="T45" si="18">S45-O45</f>
        <v>2.4376945244956871E-4</v>
      </c>
    </row>
    <row r="46" spans="1:20" s="94" customFormat="1" ht="16.5" customHeight="1">
      <c r="A46" s="86"/>
      <c r="B46" s="333"/>
      <c r="C46" s="305"/>
      <c r="D46" s="110" t="s">
        <v>40</v>
      </c>
      <c r="E46" s="111"/>
      <c r="F46" s="107"/>
      <c r="G46" s="108"/>
      <c r="H46" s="99" t="s">
        <v>472</v>
      </c>
      <c r="I46" s="99"/>
      <c r="J46" s="99"/>
      <c r="K46" s="100"/>
      <c r="L46" s="100"/>
      <c r="M46" s="101"/>
      <c r="N46" s="102"/>
      <c r="O46" s="101"/>
      <c r="P46" s="100"/>
      <c r="Q46" s="103"/>
      <c r="R46" s="104"/>
      <c r="S46" s="101"/>
      <c r="T46" s="105"/>
    </row>
    <row r="47" spans="1:20" s="94" customFormat="1" ht="16.5" customHeight="1">
      <c r="A47" s="86"/>
      <c r="B47" s="333"/>
      <c r="C47" s="305"/>
      <c r="D47" s="294"/>
      <c r="E47" s="106" t="s">
        <v>351</v>
      </c>
      <c r="F47" s="106"/>
      <c r="G47" s="108" t="s">
        <v>336</v>
      </c>
      <c r="H47" s="99"/>
      <c r="I47" s="99"/>
      <c r="J47" s="99">
        <f>IF(OR(ISBLANK($K47), ISBLANK($L47)),"",NETWORKDAYS($K47,$L47,공휴일))</f>
        <v>347</v>
      </c>
      <c r="K47" s="100">
        <v>43954</v>
      </c>
      <c r="L47" s="100">
        <v>44441</v>
      </c>
      <c r="M47" s="101">
        <f>IF(OR(ISBLANK($K47),ISBLANK($L47)),"",IF($I$1&lt;$K47,0,IF($I$1&gt;=$L47,1,NETWORKDAYS($K47,$I$1,공휴일)/$J47)))</f>
        <v>0.4668587896253602</v>
      </c>
      <c r="N47" s="102"/>
      <c r="O47" s="101">
        <f t="shared" si="9"/>
        <v>6.5360230547550427E-2</v>
      </c>
      <c r="P47" s="100">
        <v>43954</v>
      </c>
      <c r="Q47" s="103"/>
      <c r="R47" s="104">
        <v>0.46860000000000002</v>
      </c>
      <c r="S47" s="104">
        <f t="shared" si="10"/>
        <v>6.5603999999999996E-2</v>
      </c>
      <c r="T47" s="101">
        <f t="shared" ref="T47" si="19">S47-O47</f>
        <v>2.4376945244956871E-4</v>
      </c>
    </row>
    <row r="48" spans="1:20" s="94" customFormat="1" ht="16.5" customHeight="1">
      <c r="A48" s="86"/>
      <c r="B48" s="333"/>
      <c r="C48" s="305"/>
      <c r="D48" s="110" t="s">
        <v>312</v>
      </c>
      <c r="E48" s="111"/>
      <c r="F48" s="107"/>
      <c r="G48" s="108"/>
      <c r="H48" s="99" t="s">
        <v>472</v>
      </c>
      <c r="I48" s="99"/>
      <c r="J48" s="99"/>
      <c r="K48" s="100"/>
      <c r="L48" s="100"/>
      <c r="M48" s="101"/>
      <c r="N48" s="102"/>
      <c r="O48" s="101"/>
      <c r="P48" s="100"/>
      <c r="Q48" s="103"/>
      <c r="R48" s="104"/>
      <c r="S48" s="101"/>
      <c r="T48" s="105"/>
    </row>
    <row r="49" spans="1:20" s="94" customFormat="1" ht="16.5" customHeight="1">
      <c r="A49" s="86"/>
      <c r="B49" s="333"/>
      <c r="C49" s="305"/>
      <c r="D49" s="110"/>
      <c r="E49" s="106" t="s">
        <v>337</v>
      </c>
      <c r="F49" s="106"/>
      <c r="G49" s="108" t="s">
        <v>429</v>
      </c>
      <c r="H49" s="99"/>
      <c r="I49" s="99"/>
      <c r="J49" s="99">
        <f>IF(OR(ISBLANK($K49), ISBLANK($L49)),"",NETWORKDAYS($K49,$L49,공휴일))</f>
        <v>347</v>
      </c>
      <c r="K49" s="100">
        <v>43954</v>
      </c>
      <c r="L49" s="100">
        <v>44441</v>
      </c>
      <c r="M49" s="101">
        <f>IF(OR(ISBLANK($K49),ISBLANK($L49)),"",IF($I$1&lt;$K49,0,IF($I$1&gt;=$L49,1,NETWORKDAYS($K49,$I$1,공휴일)/$J49)))</f>
        <v>0.4668587896253602</v>
      </c>
      <c r="N49" s="102"/>
      <c r="O49" s="101">
        <f t="shared" si="9"/>
        <v>6.5360230547550427E-2</v>
      </c>
      <c r="P49" s="100">
        <v>43954</v>
      </c>
      <c r="Q49" s="103"/>
      <c r="R49" s="104">
        <v>0.46860000000000002</v>
      </c>
      <c r="S49" s="104">
        <f t="shared" si="10"/>
        <v>6.5603999999999996E-2</v>
      </c>
      <c r="T49" s="101">
        <f t="shared" ref="T49" si="20">S49-O49</f>
        <v>2.4376945244956871E-4</v>
      </c>
    </row>
    <row r="50" spans="1:20" s="94" customFormat="1" ht="16.5" customHeight="1">
      <c r="A50" s="86"/>
      <c r="B50" s="333"/>
      <c r="C50" s="305"/>
      <c r="D50" s="110" t="s">
        <v>313</v>
      </c>
      <c r="E50" s="111"/>
      <c r="F50" s="107"/>
      <c r="G50" s="108"/>
      <c r="H50" s="99" t="s">
        <v>542</v>
      </c>
      <c r="I50" s="99"/>
      <c r="J50" s="99"/>
      <c r="K50" s="100"/>
      <c r="L50" s="100"/>
      <c r="M50" s="101"/>
      <c r="N50" s="102"/>
      <c r="O50" s="101"/>
      <c r="P50" s="100"/>
      <c r="Q50" s="103"/>
      <c r="R50" s="104"/>
      <c r="S50" s="101"/>
      <c r="T50" s="105"/>
    </row>
    <row r="51" spans="1:20" s="94" customFormat="1" ht="16.5" customHeight="1">
      <c r="A51" s="86"/>
      <c r="B51" s="333"/>
      <c r="C51" s="305"/>
      <c r="D51" s="306"/>
      <c r="E51" s="106" t="s">
        <v>352</v>
      </c>
      <c r="F51" s="106"/>
      <c r="G51" s="108" t="s">
        <v>345</v>
      </c>
      <c r="H51" s="99"/>
      <c r="I51" s="99"/>
      <c r="J51" s="99">
        <f>IF(OR(ISBLANK($K51), ISBLANK($L51)),"",NETWORKDAYS($K51,$L51,공휴일))</f>
        <v>347</v>
      </c>
      <c r="K51" s="100">
        <v>43954</v>
      </c>
      <c r="L51" s="100">
        <v>44441</v>
      </c>
      <c r="M51" s="101">
        <f>IF(OR(ISBLANK($K51),ISBLANK($L51)),"",IF($I$1&lt;$K51,0,IF($I$1&gt;=$L51,1,NETWORKDAYS($K51,$I$1,공휴일)/$J51)))</f>
        <v>0.4668587896253602</v>
      </c>
      <c r="N51" s="102"/>
      <c r="O51" s="101">
        <f t="shared" si="9"/>
        <v>6.5360230547550427E-2</v>
      </c>
      <c r="P51" s="100">
        <v>43954</v>
      </c>
      <c r="Q51" s="103"/>
      <c r="R51" s="104">
        <v>0.46860000000000002</v>
      </c>
      <c r="S51" s="104">
        <f t="shared" si="10"/>
        <v>6.5603999999999996E-2</v>
      </c>
      <c r="T51" s="101">
        <f t="shared" ref="T51:T53" si="21">S51-O51</f>
        <v>2.4376945244956871E-4</v>
      </c>
    </row>
    <row r="52" spans="1:20" s="94" customFormat="1" ht="16.5" customHeight="1">
      <c r="A52" s="86"/>
      <c r="B52" s="333"/>
      <c r="C52" s="305"/>
      <c r="D52" s="305"/>
      <c r="E52" s="106" t="s">
        <v>436</v>
      </c>
      <c r="F52" s="106"/>
      <c r="G52" s="108" t="s">
        <v>346</v>
      </c>
      <c r="H52" s="99"/>
      <c r="I52" s="99"/>
      <c r="J52" s="99">
        <f>IF(OR(ISBLANK($K52), ISBLANK($L52)),"",NETWORKDAYS($K52,$L52,공휴일))</f>
        <v>347</v>
      </c>
      <c r="K52" s="100">
        <v>43954</v>
      </c>
      <c r="L52" s="100">
        <v>44441</v>
      </c>
      <c r="M52" s="101">
        <f>IF(OR(ISBLANK($K52),ISBLANK($L52)),"",IF($I$1&lt;$K52,0,IF($I$1&gt;=$L52,1,NETWORKDAYS($K52,$I$1,공휴일)/$J52)))</f>
        <v>0.4668587896253602</v>
      </c>
      <c r="N52" s="102"/>
      <c r="O52" s="101">
        <f t="shared" si="9"/>
        <v>6.5360230547550427E-2</v>
      </c>
      <c r="P52" s="100">
        <v>43954</v>
      </c>
      <c r="Q52" s="103"/>
      <c r="R52" s="104">
        <v>0.46860000000000002</v>
      </c>
      <c r="S52" s="104">
        <f t="shared" si="10"/>
        <v>6.5603999999999996E-2</v>
      </c>
      <c r="T52" s="101">
        <f t="shared" si="21"/>
        <v>2.4376945244956871E-4</v>
      </c>
    </row>
    <row r="53" spans="1:20" s="94" customFormat="1" ht="16.5" customHeight="1">
      <c r="A53" s="86"/>
      <c r="B53" s="333"/>
      <c r="C53" s="305"/>
      <c r="D53" s="307"/>
      <c r="E53" s="106" t="s">
        <v>437</v>
      </c>
      <c r="F53" s="106"/>
      <c r="G53" s="108" t="s">
        <v>347</v>
      </c>
      <c r="H53" s="99"/>
      <c r="I53" s="99"/>
      <c r="J53" s="99">
        <f>IF(OR(ISBLANK($K53), ISBLANK($L53)),"",NETWORKDAYS($K53,$L53,공휴일))</f>
        <v>347</v>
      </c>
      <c r="K53" s="100">
        <v>43954</v>
      </c>
      <c r="L53" s="100">
        <v>44441</v>
      </c>
      <c r="M53" s="101">
        <f>IF(OR(ISBLANK($K53),ISBLANK($L53)),"",IF($I$1&lt;$K53,0,IF($I$1&gt;=$L53,1,NETWORKDAYS($K53,$I$1,공휴일)/$J53)))</f>
        <v>0.4668587896253602</v>
      </c>
      <c r="N53" s="102"/>
      <c r="O53" s="101">
        <f t="shared" si="9"/>
        <v>6.5360230547550427E-2</v>
      </c>
      <c r="P53" s="100">
        <v>43954</v>
      </c>
      <c r="Q53" s="103"/>
      <c r="R53" s="104">
        <v>0.46860000000000002</v>
      </c>
      <c r="S53" s="104">
        <f t="shared" si="10"/>
        <v>6.5603999999999996E-2</v>
      </c>
      <c r="T53" s="101">
        <f t="shared" si="21"/>
        <v>2.4376945244956871E-4</v>
      </c>
    </row>
    <row r="54" spans="1:20" s="94" customFormat="1" ht="16.5" customHeight="1">
      <c r="A54" s="86"/>
      <c r="B54" s="333"/>
      <c r="C54" s="305"/>
      <c r="D54" s="110" t="s">
        <v>314</v>
      </c>
      <c r="E54" s="111"/>
      <c r="F54" s="107"/>
      <c r="G54" s="108"/>
      <c r="H54" s="99" t="s">
        <v>542</v>
      </c>
      <c r="I54" s="99"/>
      <c r="J54" s="99"/>
      <c r="K54" s="100"/>
      <c r="L54" s="100"/>
      <c r="M54" s="101"/>
      <c r="N54" s="102"/>
      <c r="O54" s="101"/>
      <c r="P54" s="100"/>
      <c r="Q54" s="103"/>
      <c r="R54" s="104"/>
      <c r="S54" s="101"/>
      <c r="T54" s="105"/>
    </row>
    <row r="55" spans="1:20" s="94" customFormat="1" ht="16.5" customHeight="1">
      <c r="A55" s="86"/>
      <c r="B55" s="333"/>
      <c r="C55" s="305"/>
      <c r="D55" s="110"/>
      <c r="E55" s="106" t="s">
        <v>350</v>
      </c>
      <c r="F55" s="106"/>
      <c r="G55" s="108" t="s">
        <v>348</v>
      </c>
      <c r="H55" s="99"/>
      <c r="I55" s="99"/>
      <c r="J55" s="99">
        <f>IF(OR(ISBLANK($K55), ISBLANK($L55)),"",NETWORKDAYS($K55,$L55,공휴일))</f>
        <v>347</v>
      </c>
      <c r="K55" s="100">
        <v>43954</v>
      </c>
      <c r="L55" s="100">
        <v>44441</v>
      </c>
      <c r="M55" s="101">
        <f>IF(OR(ISBLANK($K55),ISBLANK($L55)),"",IF($I$1&lt;$K55,0,IF($I$1&gt;=$L55,1,NETWORKDAYS($K55,$I$1,공휴일)/$J55)))</f>
        <v>0.4668587896253602</v>
      </c>
      <c r="N55" s="102"/>
      <c r="O55" s="101">
        <f t="shared" si="9"/>
        <v>6.5360230547550427E-2</v>
      </c>
      <c r="P55" s="100">
        <v>43954</v>
      </c>
      <c r="Q55" s="103"/>
      <c r="R55" s="104">
        <v>0.46860000000000002</v>
      </c>
      <c r="S55" s="104">
        <f t="shared" si="10"/>
        <v>6.5603999999999996E-2</v>
      </c>
      <c r="T55" s="101">
        <f t="shared" ref="T55" si="22">S55-O55</f>
        <v>2.4376945244956871E-4</v>
      </c>
    </row>
    <row r="56" spans="1:20" s="94" customFormat="1" ht="16.5" customHeight="1">
      <c r="A56" s="86"/>
      <c r="B56" s="333"/>
      <c r="C56" s="305"/>
      <c r="D56" s="110" t="s">
        <v>315</v>
      </c>
      <c r="E56" s="111"/>
      <c r="F56" s="107"/>
      <c r="G56" s="108"/>
      <c r="H56" s="99" t="s">
        <v>472</v>
      </c>
      <c r="I56" s="99"/>
      <c r="J56" s="99"/>
      <c r="K56" s="100"/>
      <c r="L56" s="100"/>
      <c r="M56" s="101"/>
      <c r="N56" s="102"/>
      <c r="O56" s="101"/>
      <c r="P56" s="100"/>
      <c r="Q56" s="103"/>
      <c r="R56" s="104"/>
      <c r="S56" s="101"/>
      <c r="T56" s="105"/>
    </row>
    <row r="57" spans="1:20" s="94" customFormat="1" ht="16.5" customHeight="1">
      <c r="A57" s="86"/>
      <c r="B57" s="333"/>
      <c r="C57" s="307"/>
      <c r="D57" s="110"/>
      <c r="E57" s="106" t="s">
        <v>349</v>
      </c>
      <c r="F57" s="106"/>
      <c r="G57" s="108"/>
      <c r="H57" s="99"/>
      <c r="I57" s="99"/>
      <c r="J57" s="99">
        <f>IF(OR(ISBLANK($K57), ISBLANK($L57)),"",NETWORKDAYS($K57,$L57,공휴일))</f>
        <v>347</v>
      </c>
      <c r="K57" s="100">
        <v>43954</v>
      </c>
      <c r="L57" s="100">
        <v>44441</v>
      </c>
      <c r="M57" s="101">
        <f>IF(OR(ISBLANK($K57),ISBLANK($L57)),"",IF($I$1&lt;$K57,0,IF($I$1&gt;=$L57,1,NETWORKDAYS($K57,$I$1,공휴일)/$J57)))</f>
        <v>0.4668587896253602</v>
      </c>
      <c r="N57" s="102"/>
      <c r="O57" s="101">
        <f t="shared" si="9"/>
        <v>6.5360230547550427E-2</v>
      </c>
      <c r="P57" s="100">
        <v>43954</v>
      </c>
      <c r="Q57" s="103"/>
      <c r="R57" s="104">
        <v>0.46860000000000002</v>
      </c>
      <c r="S57" s="104">
        <f t="shared" si="10"/>
        <v>6.5603999999999996E-2</v>
      </c>
      <c r="T57" s="101">
        <f t="shared" ref="T57" si="23">S57-O57</f>
        <v>2.4376945244956871E-4</v>
      </c>
    </row>
    <row r="58" spans="1:20" s="94" customFormat="1" ht="16.5" customHeight="1">
      <c r="A58" s="86"/>
      <c r="B58" s="333"/>
      <c r="C58" s="182" t="s">
        <v>456</v>
      </c>
      <c r="D58" s="183"/>
      <c r="E58" s="297"/>
      <c r="F58" s="298"/>
      <c r="G58" s="177"/>
      <c r="H58" s="178"/>
      <c r="I58" s="178"/>
      <c r="J58" s="128">
        <f>IF(OR(ISBLANK($K58), ISBLANK($L58)),"",NETWORKDAYS($K58,$L58,공휴일))</f>
        <v>39</v>
      </c>
      <c r="K58" s="219">
        <f>MIN(K60)</f>
        <v>44441</v>
      </c>
      <c r="L58" s="219">
        <f>MAX(L60)</f>
        <v>44500</v>
      </c>
      <c r="M58" s="181">
        <v>0</v>
      </c>
      <c r="N58" s="220">
        <f>가중치!C6*가중치!C13</f>
        <v>2.0000000000000004E-2</v>
      </c>
      <c r="O58" s="181">
        <f>M58*$N$58</f>
        <v>0</v>
      </c>
      <c r="P58" s="184"/>
      <c r="Q58" s="179"/>
      <c r="R58" s="133">
        <f>AVERAGE(R60)</f>
        <v>0</v>
      </c>
      <c r="S58" s="133">
        <f>$N$58*R58</f>
        <v>0</v>
      </c>
      <c r="T58" s="181">
        <f>S58-O58</f>
        <v>0</v>
      </c>
    </row>
    <row r="59" spans="1:20" s="94" customFormat="1" ht="16.5" customHeight="1">
      <c r="A59" s="86"/>
      <c r="B59" s="333"/>
      <c r="C59" s="110"/>
      <c r="D59" s="110" t="s">
        <v>306</v>
      </c>
      <c r="E59" s="111"/>
      <c r="F59" s="107"/>
      <c r="G59" s="108"/>
      <c r="H59" s="99"/>
      <c r="I59" s="99"/>
      <c r="J59" s="99"/>
      <c r="K59" s="100"/>
      <c r="L59" s="100"/>
      <c r="M59" s="101"/>
      <c r="N59" s="102"/>
      <c r="O59" s="101"/>
      <c r="P59" s="100"/>
      <c r="Q59" s="103"/>
      <c r="R59" s="104"/>
      <c r="S59" s="101"/>
      <c r="T59" s="105"/>
    </row>
    <row r="60" spans="1:20" s="94" customFormat="1" ht="16.5" customHeight="1">
      <c r="A60" s="86"/>
      <c r="B60" s="334"/>
      <c r="C60" s="110"/>
      <c r="D60" s="110"/>
      <c r="E60" s="106" t="s">
        <v>328</v>
      </c>
      <c r="F60" s="106"/>
      <c r="G60" s="108" t="s">
        <v>329</v>
      </c>
      <c r="H60" s="99" t="s">
        <v>472</v>
      </c>
      <c r="I60" s="99"/>
      <c r="J60" s="99">
        <f>IF(OR(ISBLANK($K60), ISBLANK($L60)),"",NETWORKDAYS($K60,$L60,공휴일))</f>
        <v>39</v>
      </c>
      <c r="K60" s="100">
        <v>44441</v>
      </c>
      <c r="L60" s="100">
        <v>44500</v>
      </c>
      <c r="M60" s="101">
        <f>IF(OR(ISBLANK($K60),ISBLANK($L60)),"",IF($I$1&lt;$K60,0,IF($I$1&gt;=$L60,1,NETWORKDAYS($K60,$I$1,공휴일)/$J60)))</f>
        <v>0</v>
      </c>
      <c r="N60" s="102"/>
      <c r="O60" s="101">
        <f>M60*$N$58</f>
        <v>0</v>
      </c>
      <c r="P60" s="100"/>
      <c r="Q60" s="103"/>
      <c r="R60" s="104">
        <v>0</v>
      </c>
      <c r="S60" s="104">
        <f>$N$58*R60</f>
        <v>0</v>
      </c>
      <c r="T60" s="101">
        <f>S60-O60</f>
        <v>0</v>
      </c>
    </row>
    <row r="61" spans="1:20" s="94" customFormat="1" ht="24" customHeight="1">
      <c r="A61" s="86"/>
      <c r="B61" s="342" t="s">
        <v>599</v>
      </c>
      <c r="C61" s="343"/>
      <c r="D61" s="343"/>
      <c r="E61" s="343"/>
      <c r="F61" s="344"/>
      <c r="G61" s="114"/>
      <c r="H61" s="115"/>
      <c r="I61" s="115"/>
      <c r="J61" s="115"/>
      <c r="K61" s="116"/>
      <c r="L61" s="116"/>
      <c r="M61" s="117"/>
      <c r="N61" s="118">
        <f>가중치!$C$7</f>
        <v>0.5</v>
      </c>
      <c r="O61" s="119">
        <f>SUM(O62,O90,O148,O206,O234,O298)</f>
        <v>0.25</v>
      </c>
      <c r="P61" s="116"/>
      <c r="Q61" s="120"/>
      <c r="R61" s="121"/>
      <c r="S61" s="233">
        <f>SUM(S62,S90,S148,S206,S234,S298)</f>
        <v>0.24765624999999997</v>
      </c>
      <c r="T61" s="119">
        <f>S61-O61</f>
        <v>-2.3437500000000333E-3</v>
      </c>
    </row>
    <row r="62" spans="1:20" s="94" customFormat="1" ht="16.5" customHeight="1">
      <c r="A62" s="86"/>
      <c r="B62" s="319"/>
      <c r="C62" s="296" t="s">
        <v>457</v>
      </c>
      <c r="D62" s="123"/>
      <c r="E62" s="291"/>
      <c r="F62" s="292"/>
      <c r="G62" s="126"/>
      <c r="H62" s="127"/>
      <c r="I62" s="127"/>
      <c r="J62" s="128">
        <f>IF(OR(ISBLANK($K62), ISBLANK($L62)),"",NETWORKDAYS($K62,$L62,공휴일))</f>
        <v>4</v>
      </c>
      <c r="K62" s="231">
        <f>MIN(K63:K89)</f>
        <v>44003</v>
      </c>
      <c r="L62" s="231">
        <f>MAX(L63:L89)</f>
        <v>44007</v>
      </c>
      <c r="M62" s="130">
        <f>AVERAGE(M63,M72,M81)</f>
        <v>1</v>
      </c>
      <c r="N62" s="130">
        <f>$N$61*가중치!$C$15</f>
        <v>0.05</v>
      </c>
      <c r="O62" s="131">
        <f>M62*$N$62</f>
        <v>0.05</v>
      </c>
      <c r="P62" s="223"/>
      <c r="Q62" s="132"/>
      <c r="R62" s="133">
        <f>AVERAGE(R63,R72,R81)</f>
        <v>1</v>
      </c>
      <c r="S62" s="234">
        <f>$N$62*R62</f>
        <v>0.05</v>
      </c>
      <c r="T62" s="228">
        <f>S62-O62</f>
        <v>0</v>
      </c>
    </row>
    <row r="63" spans="1:20" s="94" customFormat="1" ht="16.5" customHeight="1">
      <c r="A63" s="86"/>
      <c r="B63" s="320"/>
      <c r="C63" s="305"/>
      <c r="D63" s="135" t="s">
        <v>546</v>
      </c>
      <c r="E63" s="135"/>
      <c r="F63" s="136"/>
      <c r="G63" s="148"/>
      <c r="H63" s="139" t="s">
        <v>543</v>
      </c>
      <c r="I63" s="139"/>
      <c r="J63" s="139">
        <f>IF(OR(ISBLANK($K63), ISBLANK($L63)),"",NETWORKDAYS($K63,$L63,공휴일))</f>
        <v>4</v>
      </c>
      <c r="K63" s="140">
        <f>MIN(K64:K71)</f>
        <v>44003</v>
      </c>
      <c r="L63" s="140">
        <f>MAX(L65:L71)</f>
        <v>44007</v>
      </c>
      <c r="M63" s="141">
        <f>AVERAGE(M65:M71)</f>
        <v>1</v>
      </c>
      <c r="N63" s="142"/>
      <c r="O63" s="141">
        <f>M63*$N$62</f>
        <v>0.05</v>
      </c>
      <c r="P63" s="140"/>
      <c r="Q63" s="232"/>
      <c r="R63" s="156">
        <f>AVERAGE(R65:R71)</f>
        <v>1</v>
      </c>
      <c r="S63" s="235">
        <f>$N$62*R63</f>
        <v>0.05</v>
      </c>
      <c r="T63" s="237">
        <f>S63-O63</f>
        <v>0</v>
      </c>
    </row>
    <row r="64" spans="1:20" s="94" customFormat="1" ht="16.5" customHeight="1">
      <c r="A64" s="86"/>
      <c r="B64" s="320"/>
      <c r="C64" s="305"/>
      <c r="D64" s="306"/>
      <c r="E64" s="110" t="s">
        <v>376</v>
      </c>
      <c r="F64" s="107"/>
      <c r="G64" s="144"/>
      <c r="H64" s="99"/>
      <c r="I64" s="99"/>
      <c r="J64" s="99"/>
      <c r="K64" s="100"/>
      <c r="L64" s="100"/>
      <c r="M64" s="101"/>
      <c r="N64" s="102"/>
      <c r="O64" s="101"/>
      <c r="P64" s="100"/>
      <c r="Q64" s="103"/>
      <c r="R64" s="104"/>
      <c r="S64" s="101"/>
      <c r="T64" s="105"/>
    </row>
    <row r="65" spans="1:20" s="94" customFormat="1" ht="16.5" customHeight="1">
      <c r="A65" s="86"/>
      <c r="B65" s="320"/>
      <c r="C65" s="305"/>
      <c r="D65" s="305"/>
      <c r="E65" s="306"/>
      <c r="F65" s="106" t="s">
        <v>372</v>
      </c>
      <c r="G65" s="144" t="s">
        <v>373</v>
      </c>
      <c r="H65" s="99"/>
      <c r="I65" s="145"/>
      <c r="J65" s="99">
        <f>IF(OR(ISBLANK($K65), ISBLANK($L65)),"",NETWORKDAYS($K65,$L65,공휴일))</f>
        <v>4</v>
      </c>
      <c r="K65" s="112">
        <v>44003</v>
      </c>
      <c r="L65" s="112">
        <v>44007</v>
      </c>
      <c r="M65" s="101">
        <f>IF(OR(ISBLANK($K65), ISBLANK($L65)), "", IF($I$1 &lt; $K65, 0, IF($I$1 &gt;= $L65, 1, NETWORKDAYS($K65,$I$1,공휴일)/$J65)))</f>
        <v>1</v>
      </c>
      <c r="N65" s="102"/>
      <c r="O65" s="101">
        <f t="shared" ref="O65:O71" si="24">M65*$N$62</f>
        <v>0.05</v>
      </c>
      <c r="P65" s="112">
        <v>44003</v>
      </c>
      <c r="Q65" s="103">
        <v>44021</v>
      </c>
      <c r="R65" s="104">
        <v>1</v>
      </c>
      <c r="S65" s="104">
        <f>R65*$N$62</f>
        <v>0.05</v>
      </c>
      <c r="T65" s="101">
        <f>S65-O65</f>
        <v>0</v>
      </c>
    </row>
    <row r="66" spans="1:20" s="94" customFormat="1" ht="16.5" customHeight="1">
      <c r="A66" s="86"/>
      <c r="B66" s="320"/>
      <c r="C66" s="305"/>
      <c r="D66" s="305"/>
      <c r="E66" s="305"/>
      <c r="F66" s="106" t="s">
        <v>371</v>
      </c>
      <c r="G66" s="144" t="s">
        <v>374</v>
      </c>
      <c r="H66" s="99"/>
      <c r="I66" s="145"/>
      <c r="J66" s="99">
        <f>IF(OR(ISBLANK($K66), ISBLANK($L66)),"",NETWORKDAYS($K66,$L66,공휴일))</f>
        <v>4</v>
      </c>
      <c r="K66" s="112">
        <v>44003</v>
      </c>
      <c r="L66" s="112">
        <v>44007</v>
      </c>
      <c r="M66" s="101">
        <f>IF(OR(ISBLANK($K66), ISBLANK($L66)), "", IF($I$1 &lt; $K66, 0, IF($I$1 &gt;= $L66, 1, NETWORKDAYS($K66,$I$1,공휴일)/$J66)))</f>
        <v>1</v>
      </c>
      <c r="N66" s="102"/>
      <c r="O66" s="101">
        <f>M66*$N$62</f>
        <v>0.05</v>
      </c>
      <c r="P66" s="112">
        <v>44003</v>
      </c>
      <c r="Q66" s="103">
        <v>44012</v>
      </c>
      <c r="R66" s="104">
        <v>1</v>
      </c>
      <c r="S66" s="104">
        <f t="shared" ref="S66:S71" si="25">R66*$N$62</f>
        <v>0.05</v>
      </c>
      <c r="T66" s="101">
        <f t="shared" ref="T66:T71" si="26">S66-O66</f>
        <v>0</v>
      </c>
    </row>
    <row r="67" spans="1:20" s="94" customFormat="1" ht="16.5" customHeight="1">
      <c r="A67" s="86"/>
      <c r="B67" s="320"/>
      <c r="C67" s="305"/>
      <c r="D67" s="305"/>
      <c r="E67" s="307"/>
      <c r="F67" s="106" t="s">
        <v>370</v>
      </c>
      <c r="G67" s="144" t="s">
        <v>375</v>
      </c>
      <c r="H67" s="99"/>
      <c r="I67" s="145"/>
      <c r="J67" s="99">
        <f>IF(OR(ISBLANK($K67), ISBLANK($L67)),"",NETWORKDAYS($K67,$L67,공휴일))</f>
        <v>4</v>
      </c>
      <c r="K67" s="112">
        <v>44003</v>
      </c>
      <c r="L67" s="112">
        <v>44007</v>
      </c>
      <c r="M67" s="101">
        <f>IF(OR(ISBLANK($K67), ISBLANK($L67)), "", IF($I$1 &lt; $K67, 0, IF($I$1 &gt;= $L67, 1, NETWORKDAYS($K67,$I$1,공휴일)/$J67)))</f>
        <v>1</v>
      </c>
      <c r="N67" s="102"/>
      <c r="O67" s="101">
        <f t="shared" si="24"/>
        <v>0.05</v>
      </c>
      <c r="P67" s="112">
        <v>44003</v>
      </c>
      <c r="Q67" s="103">
        <v>44012</v>
      </c>
      <c r="R67" s="104">
        <v>1</v>
      </c>
      <c r="S67" s="104">
        <f t="shared" si="25"/>
        <v>0.05</v>
      </c>
      <c r="T67" s="101">
        <f t="shared" si="26"/>
        <v>0</v>
      </c>
    </row>
    <row r="68" spans="1:20" s="94" customFormat="1" ht="16.5" customHeight="1">
      <c r="A68" s="86"/>
      <c r="B68" s="320"/>
      <c r="C68" s="305"/>
      <c r="D68" s="305"/>
      <c r="E68" s="110" t="s">
        <v>377</v>
      </c>
      <c r="F68" s="106"/>
      <c r="G68" s="144"/>
      <c r="H68" s="99"/>
      <c r="I68" s="99"/>
      <c r="J68" s="99"/>
      <c r="K68" s="100"/>
      <c r="L68" s="100"/>
      <c r="M68" s="101"/>
      <c r="N68" s="102"/>
      <c r="O68" s="101"/>
      <c r="P68" s="100"/>
      <c r="Q68" s="103"/>
      <c r="R68" s="104"/>
      <c r="S68" s="104"/>
      <c r="T68" s="101"/>
    </row>
    <row r="69" spans="1:20" s="94" customFormat="1" ht="16.5" customHeight="1">
      <c r="A69" s="86"/>
      <c r="B69" s="320"/>
      <c r="C69" s="305"/>
      <c r="D69" s="305"/>
      <c r="E69" s="306"/>
      <c r="F69" s="106" t="s">
        <v>372</v>
      </c>
      <c r="G69" s="144" t="s">
        <v>373</v>
      </c>
      <c r="H69" s="99"/>
      <c r="I69" s="145"/>
      <c r="J69" s="99">
        <f>IF(OR(ISBLANK($K69), ISBLANK($L69)),"",NETWORKDAYS($K69,$L69,공휴일))</f>
        <v>4</v>
      </c>
      <c r="K69" s="112">
        <v>44003</v>
      </c>
      <c r="L69" s="112">
        <v>44007</v>
      </c>
      <c r="M69" s="101">
        <f>IF(OR(ISBLANK($K69), ISBLANK($L69)), "", IF($I$1 &lt; $K69, 0, IF($I$1 &gt;= $L69, 1, NETWORKDAYS($K69,$I$1,공휴일)/$J69)))</f>
        <v>1</v>
      </c>
      <c r="N69" s="102"/>
      <c r="O69" s="101">
        <f t="shared" si="24"/>
        <v>0.05</v>
      </c>
      <c r="P69" s="112">
        <v>44003</v>
      </c>
      <c r="Q69" s="103">
        <v>44021</v>
      </c>
      <c r="R69" s="104">
        <v>1</v>
      </c>
      <c r="S69" s="104">
        <f t="shared" si="25"/>
        <v>0.05</v>
      </c>
      <c r="T69" s="101">
        <f t="shared" si="26"/>
        <v>0</v>
      </c>
    </row>
    <row r="70" spans="1:20" s="94" customFormat="1" ht="16.5" customHeight="1">
      <c r="A70" s="86"/>
      <c r="B70" s="320"/>
      <c r="C70" s="305"/>
      <c r="D70" s="305"/>
      <c r="E70" s="305"/>
      <c r="F70" s="106" t="s">
        <v>371</v>
      </c>
      <c r="G70" s="144" t="s">
        <v>374</v>
      </c>
      <c r="H70" s="99"/>
      <c r="I70" s="145"/>
      <c r="J70" s="99">
        <f>IF(OR(ISBLANK($K70), ISBLANK($L70)),"",NETWORKDAYS($K70,$L70,공휴일))</f>
        <v>4</v>
      </c>
      <c r="K70" s="112">
        <v>44003</v>
      </c>
      <c r="L70" s="112">
        <v>44007</v>
      </c>
      <c r="M70" s="101">
        <f>IF(OR(ISBLANK($K70), ISBLANK($L70)), "", IF($I$1 &lt; $K70, 0, IF($I$1 &gt;= $L70, 1, NETWORKDAYS($K70,$I$1,공휴일)/$J70)))</f>
        <v>1</v>
      </c>
      <c r="N70" s="102"/>
      <c r="O70" s="101">
        <f t="shared" si="24"/>
        <v>0.05</v>
      </c>
      <c r="P70" s="112">
        <v>44003</v>
      </c>
      <c r="Q70" s="103">
        <v>44012</v>
      </c>
      <c r="R70" s="104">
        <v>1</v>
      </c>
      <c r="S70" s="104">
        <f t="shared" si="25"/>
        <v>0.05</v>
      </c>
      <c r="T70" s="101">
        <f t="shared" si="26"/>
        <v>0</v>
      </c>
    </row>
    <row r="71" spans="1:20" s="94" customFormat="1" ht="16.5" customHeight="1">
      <c r="A71" s="86"/>
      <c r="B71" s="320"/>
      <c r="C71" s="305"/>
      <c r="D71" s="305"/>
      <c r="E71" s="307"/>
      <c r="F71" s="106" t="s">
        <v>370</v>
      </c>
      <c r="G71" s="144" t="s">
        <v>375</v>
      </c>
      <c r="H71" s="99"/>
      <c r="I71" s="145"/>
      <c r="J71" s="99">
        <f>IF(OR(ISBLANK($K71), ISBLANK($L71)),"",NETWORKDAYS($K71,$L71,공휴일))</f>
        <v>4</v>
      </c>
      <c r="K71" s="112">
        <v>44003</v>
      </c>
      <c r="L71" s="112">
        <v>44007</v>
      </c>
      <c r="M71" s="101">
        <f>IF(OR(ISBLANK($K71), ISBLANK($L71)), "", IF($I$1 &lt; $K71, 0, IF($I$1 &gt;= $L71, 1, NETWORKDAYS($K71,$I$1,공휴일)/$J71)))</f>
        <v>1</v>
      </c>
      <c r="N71" s="102"/>
      <c r="O71" s="101">
        <f t="shared" si="24"/>
        <v>0.05</v>
      </c>
      <c r="P71" s="112">
        <v>44003</v>
      </c>
      <c r="Q71" s="103">
        <v>44012</v>
      </c>
      <c r="R71" s="104">
        <v>1</v>
      </c>
      <c r="S71" s="104">
        <f t="shared" si="25"/>
        <v>0.05</v>
      </c>
      <c r="T71" s="101">
        <f t="shared" si="26"/>
        <v>0</v>
      </c>
    </row>
    <row r="72" spans="1:20" s="94" customFormat="1" ht="16.5" customHeight="1">
      <c r="A72" s="86"/>
      <c r="B72" s="320"/>
      <c r="C72" s="305"/>
      <c r="D72" s="135" t="s">
        <v>548</v>
      </c>
      <c r="E72" s="135"/>
      <c r="F72" s="136"/>
      <c r="G72" s="148"/>
      <c r="H72" s="139" t="s">
        <v>543</v>
      </c>
      <c r="I72" s="139"/>
      <c r="J72" s="139">
        <f>IF(OR(ISBLANK($K72), ISBLANK($L72)),"",NETWORKDAYS($K72,$L72,공휴일))</f>
        <v>4</v>
      </c>
      <c r="K72" s="140">
        <f>MIN(K73:K80)</f>
        <v>44003</v>
      </c>
      <c r="L72" s="140">
        <f>MAX(L73:L80)</f>
        <v>44007</v>
      </c>
      <c r="M72" s="141">
        <f>AVERAGE(M73:M80)</f>
        <v>1</v>
      </c>
      <c r="N72" s="142"/>
      <c r="O72" s="141">
        <f>M72*$N$62</f>
        <v>0.05</v>
      </c>
      <c r="P72" s="224"/>
      <c r="Q72" s="143"/>
      <c r="R72" s="156">
        <f>AVERAGE(R73:R80)</f>
        <v>1</v>
      </c>
      <c r="S72" s="235">
        <f>$N$62*R72</f>
        <v>0.05</v>
      </c>
      <c r="T72" s="237">
        <f>S72-O72</f>
        <v>0</v>
      </c>
    </row>
    <row r="73" spans="1:20" s="94" customFormat="1" ht="16.5" customHeight="1">
      <c r="A73" s="86"/>
      <c r="B73" s="320"/>
      <c r="C73" s="305"/>
      <c r="D73" s="305"/>
      <c r="E73" s="110" t="s">
        <v>550</v>
      </c>
      <c r="F73" s="106"/>
      <c r="G73" s="144"/>
      <c r="H73" s="99"/>
      <c r="I73" s="99"/>
      <c r="J73" s="99"/>
      <c r="K73" s="100"/>
      <c r="L73" s="100"/>
      <c r="M73" s="101"/>
      <c r="N73" s="102"/>
      <c r="O73" s="101"/>
      <c r="P73" s="100"/>
      <c r="Q73" s="103"/>
      <c r="R73" s="104"/>
      <c r="S73" s="104"/>
      <c r="T73" s="101"/>
    </row>
    <row r="74" spans="1:20" s="94" customFormat="1" ht="16.5" customHeight="1">
      <c r="A74" s="86"/>
      <c r="B74" s="320"/>
      <c r="C74" s="305"/>
      <c r="D74" s="305"/>
      <c r="E74" s="306"/>
      <c r="F74" s="106" t="s">
        <v>372</v>
      </c>
      <c r="G74" s="144" t="s">
        <v>373</v>
      </c>
      <c r="H74" s="99"/>
      <c r="I74" s="145"/>
      <c r="J74" s="99">
        <f>IF(OR(ISBLANK($K74), ISBLANK($L74)),"",NETWORKDAYS($K74,$L74,공휴일))</f>
        <v>4</v>
      </c>
      <c r="K74" s="112">
        <v>44003</v>
      </c>
      <c r="L74" s="112">
        <v>44007</v>
      </c>
      <c r="M74" s="101">
        <f>IF(OR(ISBLANK($K74), ISBLANK($L74)), "", IF($I$1 &lt; $K74, 0, IF($I$1 &gt;= $L74, 1, NETWORKDAYS($K74,$I$1,공휴일)/$J74)))</f>
        <v>1</v>
      </c>
      <c r="N74" s="102"/>
      <c r="O74" s="101">
        <f t="shared" ref="O74:O80" si="27">M74*$N$62</f>
        <v>0.05</v>
      </c>
      <c r="P74" s="112">
        <v>44003</v>
      </c>
      <c r="Q74" s="103">
        <v>44021</v>
      </c>
      <c r="R74" s="104">
        <v>1</v>
      </c>
      <c r="S74" s="104">
        <f t="shared" ref="S74:S80" si="28">R74*$N$62</f>
        <v>0.05</v>
      </c>
      <c r="T74" s="101">
        <f t="shared" ref="T74:T76" si="29">S74-O74</f>
        <v>0</v>
      </c>
    </row>
    <row r="75" spans="1:20" s="94" customFormat="1" ht="16.5" customHeight="1">
      <c r="A75" s="86"/>
      <c r="B75" s="320"/>
      <c r="C75" s="305"/>
      <c r="D75" s="305"/>
      <c r="E75" s="305"/>
      <c r="F75" s="106" t="s">
        <v>371</v>
      </c>
      <c r="G75" s="144" t="s">
        <v>374</v>
      </c>
      <c r="H75" s="99"/>
      <c r="I75" s="145"/>
      <c r="J75" s="99">
        <f>IF(OR(ISBLANK($K75), ISBLANK($L75)),"",NETWORKDAYS($K75,$L75,공휴일))</f>
        <v>4</v>
      </c>
      <c r="K75" s="112">
        <v>44003</v>
      </c>
      <c r="L75" s="112">
        <v>44007</v>
      </c>
      <c r="M75" s="101">
        <f>IF(OR(ISBLANK($K75), ISBLANK($L75)), "", IF($I$1 &lt; $K75, 0, IF($I$1 &gt;= $L75, 1, NETWORKDAYS($K75,$I$1,공휴일)/$J75)))</f>
        <v>1</v>
      </c>
      <c r="N75" s="102"/>
      <c r="O75" s="101">
        <f t="shared" si="27"/>
        <v>0.05</v>
      </c>
      <c r="P75" s="112">
        <v>44003</v>
      </c>
      <c r="Q75" s="103">
        <v>44012</v>
      </c>
      <c r="R75" s="104">
        <v>1</v>
      </c>
      <c r="S75" s="104">
        <f t="shared" si="28"/>
        <v>0.05</v>
      </c>
      <c r="T75" s="101">
        <f t="shared" si="29"/>
        <v>0</v>
      </c>
    </row>
    <row r="76" spans="1:20" s="94" customFormat="1" ht="16.5" customHeight="1">
      <c r="A76" s="86"/>
      <c r="B76" s="320"/>
      <c r="C76" s="305"/>
      <c r="D76" s="305"/>
      <c r="E76" s="307"/>
      <c r="F76" s="106" t="s">
        <v>370</v>
      </c>
      <c r="G76" s="144" t="s">
        <v>375</v>
      </c>
      <c r="H76" s="99"/>
      <c r="I76" s="145"/>
      <c r="J76" s="99">
        <f>IF(OR(ISBLANK($K76), ISBLANK($L76)),"",NETWORKDAYS($K76,$L76,공휴일))</f>
        <v>4</v>
      </c>
      <c r="K76" s="112">
        <v>44003</v>
      </c>
      <c r="L76" s="112">
        <v>44007</v>
      </c>
      <c r="M76" s="101">
        <f>IF(OR(ISBLANK($K76), ISBLANK($L76)), "", IF($I$1 &lt; $K76, 0, IF($I$1 &gt;= $L76, 1, NETWORKDAYS($K76,$I$1,공휴일)/$J76)))</f>
        <v>1</v>
      </c>
      <c r="N76" s="102"/>
      <c r="O76" s="101">
        <f t="shared" si="27"/>
        <v>0.05</v>
      </c>
      <c r="P76" s="112">
        <v>44003</v>
      </c>
      <c r="Q76" s="103">
        <v>44012</v>
      </c>
      <c r="R76" s="104">
        <v>1</v>
      </c>
      <c r="S76" s="104">
        <f t="shared" si="28"/>
        <v>0.05</v>
      </c>
      <c r="T76" s="101">
        <f t="shared" si="29"/>
        <v>0</v>
      </c>
    </row>
    <row r="77" spans="1:20" s="94" customFormat="1" ht="16.5" customHeight="1">
      <c r="A77" s="86"/>
      <c r="B77" s="320"/>
      <c r="C77" s="305"/>
      <c r="D77" s="305"/>
      <c r="E77" s="110" t="s">
        <v>552</v>
      </c>
      <c r="F77" s="106"/>
      <c r="G77" s="144"/>
      <c r="H77" s="99"/>
      <c r="I77" s="99"/>
      <c r="J77" s="99"/>
      <c r="K77" s="100"/>
      <c r="L77" s="100"/>
      <c r="M77" s="101"/>
      <c r="N77" s="102"/>
      <c r="O77" s="101"/>
      <c r="P77" s="100"/>
      <c r="Q77" s="103"/>
      <c r="R77" s="104"/>
      <c r="S77" s="104"/>
      <c r="T77" s="101"/>
    </row>
    <row r="78" spans="1:20" s="94" customFormat="1" ht="16.5" customHeight="1">
      <c r="A78" s="86"/>
      <c r="B78" s="320"/>
      <c r="C78" s="305"/>
      <c r="D78" s="305"/>
      <c r="E78" s="306"/>
      <c r="F78" s="106" t="s">
        <v>372</v>
      </c>
      <c r="G78" s="144" t="s">
        <v>373</v>
      </c>
      <c r="H78" s="99"/>
      <c r="I78" s="145"/>
      <c r="J78" s="99">
        <f>IF(OR(ISBLANK($K78), ISBLANK($L78)),"",NETWORKDAYS($K78,$L78,공휴일))</f>
        <v>4</v>
      </c>
      <c r="K78" s="112">
        <v>44003</v>
      </c>
      <c r="L78" s="112">
        <v>44007</v>
      </c>
      <c r="M78" s="101">
        <f>IF(OR(ISBLANK($K78), ISBLANK($L78)), "", IF($I$1 &lt; $K78, 0, IF($I$1 &gt;= $L78, 1, NETWORKDAYS($K78,$I$1,공휴일)/$J78)))</f>
        <v>1</v>
      </c>
      <c r="N78" s="102"/>
      <c r="O78" s="101">
        <f t="shared" si="27"/>
        <v>0.05</v>
      </c>
      <c r="P78" s="112">
        <v>44003</v>
      </c>
      <c r="Q78" s="103">
        <v>44021</v>
      </c>
      <c r="R78" s="104">
        <v>1</v>
      </c>
      <c r="S78" s="104">
        <f t="shared" si="28"/>
        <v>0.05</v>
      </c>
      <c r="T78" s="101">
        <f t="shared" ref="T78:T80" si="30">S78-O78</f>
        <v>0</v>
      </c>
    </row>
    <row r="79" spans="1:20" s="94" customFormat="1" ht="16.5" customHeight="1">
      <c r="A79" s="86"/>
      <c r="B79" s="320"/>
      <c r="C79" s="305"/>
      <c r="D79" s="305"/>
      <c r="E79" s="305"/>
      <c r="F79" s="106" t="s">
        <v>371</v>
      </c>
      <c r="G79" s="144" t="s">
        <v>374</v>
      </c>
      <c r="H79" s="99"/>
      <c r="I79" s="145"/>
      <c r="J79" s="99">
        <f>IF(OR(ISBLANK($K79), ISBLANK($L79)),"",NETWORKDAYS($K79,$L79,공휴일))</f>
        <v>4</v>
      </c>
      <c r="K79" s="112">
        <v>44003</v>
      </c>
      <c r="L79" s="112">
        <v>44007</v>
      </c>
      <c r="M79" s="101">
        <f>IF(OR(ISBLANK($K79), ISBLANK($L79)), "", IF($I$1 &lt; $K79, 0, IF($I$1 &gt;= $L79, 1, NETWORKDAYS($K79,$I$1,공휴일)/$J79)))</f>
        <v>1</v>
      </c>
      <c r="N79" s="102"/>
      <c r="O79" s="101">
        <f t="shared" si="27"/>
        <v>0.05</v>
      </c>
      <c r="P79" s="112">
        <v>44003</v>
      </c>
      <c r="Q79" s="103">
        <v>44012</v>
      </c>
      <c r="R79" s="104">
        <v>1</v>
      </c>
      <c r="S79" s="104">
        <f t="shared" si="28"/>
        <v>0.05</v>
      </c>
      <c r="T79" s="101">
        <f t="shared" si="30"/>
        <v>0</v>
      </c>
    </row>
    <row r="80" spans="1:20" s="94" customFormat="1" ht="16.5" customHeight="1">
      <c r="A80" s="86"/>
      <c r="B80" s="320"/>
      <c r="C80" s="305"/>
      <c r="D80" s="305"/>
      <c r="E80" s="307"/>
      <c r="F80" s="106" t="s">
        <v>370</v>
      </c>
      <c r="G80" s="144" t="s">
        <v>375</v>
      </c>
      <c r="H80" s="99"/>
      <c r="I80" s="145"/>
      <c r="J80" s="99">
        <f>IF(OR(ISBLANK($K80), ISBLANK($L80)),"",NETWORKDAYS($K80,$L80,공휴일))</f>
        <v>4</v>
      </c>
      <c r="K80" s="112">
        <v>44003</v>
      </c>
      <c r="L80" s="112">
        <v>44007</v>
      </c>
      <c r="M80" s="101">
        <f>IF(OR(ISBLANK($K80), ISBLANK($L80)), "", IF($I$1 &lt; $K80, 0, IF($I$1 &gt;= $L80, 1, NETWORKDAYS($K80,$I$1,공휴일)/$J80)))</f>
        <v>1</v>
      </c>
      <c r="N80" s="102"/>
      <c r="O80" s="101">
        <f t="shared" si="27"/>
        <v>0.05</v>
      </c>
      <c r="P80" s="112">
        <v>44003</v>
      </c>
      <c r="Q80" s="103">
        <v>44012</v>
      </c>
      <c r="R80" s="104">
        <v>1</v>
      </c>
      <c r="S80" s="104">
        <f t="shared" si="28"/>
        <v>0.05</v>
      </c>
      <c r="T80" s="101">
        <f t="shared" si="30"/>
        <v>0</v>
      </c>
    </row>
    <row r="81" spans="1:20" s="94" customFormat="1" ht="16.5" customHeight="1">
      <c r="A81" s="86"/>
      <c r="B81" s="320"/>
      <c r="C81" s="305"/>
      <c r="D81" s="135" t="s">
        <v>553</v>
      </c>
      <c r="E81" s="135"/>
      <c r="F81" s="136"/>
      <c r="G81" s="148"/>
      <c r="H81" s="139" t="s">
        <v>545</v>
      </c>
      <c r="I81" s="139"/>
      <c r="J81" s="139">
        <f>IF(OR(ISBLANK($K81), ISBLANK($L81)),"",NETWORKDAYS($K81,$L81,공휴일))</f>
        <v>4</v>
      </c>
      <c r="K81" s="140">
        <f>MIN(K83:K89)</f>
        <v>44003</v>
      </c>
      <c r="L81" s="140">
        <f>MAX(L83:L89)</f>
        <v>44007</v>
      </c>
      <c r="M81" s="141">
        <f>AVERAGE(M83:M89)</f>
        <v>1</v>
      </c>
      <c r="N81" s="142"/>
      <c r="O81" s="141">
        <f>M81*$N$62</f>
        <v>0.05</v>
      </c>
      <c r="P81" s="140"/>
      <c r="Q81" s="232"/>
      <c r="R81" s="156">
        <f>AVERAGE(R83:R89)</f>
        <v>1</v>
      </c>
      <c r="S81" s="237">
        <f>$N$62*R81</f>
        <v>0.05</v>
      </c>
      <c r="T81" s="237">
        <f>S81-O81</f>
        <v>0</v>
      </c>
    </row>
    <row r="82" spans="1:20" s="94" customFormat="1" ht="16.5" customHeight="1">
      <c r="A82" s="86"/>
      <c r="B82" s="320"/>
      <c r="C82" s="305"/>
      <c r="D82" s="306"/>
      <c r="E82" s="110" t="s">
        <v>378</v>
      </c>
      <c r="F82" s="107"/>
      <c r="G82" s="144"/>
      <c r="H82" s="99"/>
      <c r="I82" s="99"/>
      <c r="J82" s="99"/>
      <c r="K82" s="100"/>
      <c r="L82" s="100"/>
      <c r="M82" s="101"/>
      <c r="N82" s="102"/>
      <c r="O82" s="101"/>
      <c r="P82" s="100"/>
      <c r="Q82" s="103"/>
      <c r="R82" s="104"/>
      <c r="S82" s="101"/>
      <c r="T82" s="105"/>
    </row>
    <row r="83" spans="1:20" s="94" customFormat="1" ht="16.5" customHeight="1">
      <c r="A83" s="86"/>
      <c r="B83" s="320"/>
      <c r="C83" s="305"/>
      <c r="D83" s="305"/>
      <c r="E83" s="306"/>
      <c r="F83" s="106" t="s">
        <v>372</v>
      </c>
      <c r="G83" s="144" t="s">
        <v>373</v>
      </c>
      <c r="H83" s="99"/>
      <c r="I83" s="145"/>
      <c r="J83" s="99">
        <f>IF(OR(ISBLANK($K83), ISBLANK($L83)),"",NETWORKDAYS($K83,$L83,공휴일))</f>
        <v>4</v>
      </c>
      <c r="K83" s="112">
        <v>44003</v>
      </c>
      <c r="L83" s="112">
        <v>44007</v>
      </c>
      <c r="M83" s="101">
        <f>IF(OR(ISBLANK($K83), ISBLANK($L83)), "", IF($I$1 &lt; $K83, 0, IF($I$1 &gt;= $L83, 1, NETWORKDAYS($K83,$I$1,공휴일)/$J83)))</f>
        <v>1</v>
      </c>
      <c r="N83" s="102"/>
      <c r="O83" s="101">
        <f t="shared" ref="O83:O89" si="31">M83*$N$62</f>
        <v>0.05</v>
      </c>
      <c r="P83" s="112">
        <v>44003</v>
      </c>
      <c r="Q83" s="103">
        <v>44021</v>
      </c>
      <c r="R83" s="104">
        <v>1</v>
      </c>
      <c r="S83" s="104">
        <f t="shared" ref="S83:S89" si="32">R83*$N$62</f>
        <v>0.05</v>
      </c>
      <c r="T83" s="101">
        <f t="shared" ref="T83:T89" si="33">S83-O83</f>
        <v>0</v>
      </c>
    </row>
    <row r="84" spans="1:20" s="94" customFormat="1" ht="16.5" customHeight="1">
      <c r="A84" s="86"/>
      <c r="B84" s="320"/>
      <c r="C84" s="305"/>
      <c r="D84" s="305"/>
      <c r="E84" s="305"/>
      <c r="F84" s="106" t="s">
        <v>371</v>
      </c>
      <c r="G84" s="144" t="s">
        <v>374</v>
      </c>
      <c r="H84" s="99"/>
      <c r="I84" s="145"/>
      <c r="J84" s="99">
        <f>IF(OR(ISBLANK($K84), ISBLANK($L84)),"",NETWORKDAYS($K84,$L84,공휴일))</f>
        <v>4</v>
      </c>
      <c r="K84" s="112">
        <v>44003</v>
      </c>
      <c r="L84" s="112">
        <v>44007</v>
      </c>
      <c r="M84" s="101">
        <f>IF(OR(ISBLANK($K84), ISBLANK($L84)), "", IF($I$1 &lt; $K84, 0, IF($I$1 &gt;= $L84, 1, NETWORKDAYS($K84,$I$1,공휴일)/$J84)))</f>
        <v>1</v>
      </c>
      <c r="N84" s="102"/>
      <c r="O84" s="101">
        <f t="shared" si="31"/>
        <v>0.05</v>
      </c>
      <c r="P84" s="112">
        <v>44003</v>
      </c>
      <c r="Q84" s="103">
        <v>44012</v>
      </c>
      <c r="R84" s="104">
        <v>1</v>
      </c>
      <c r="S84" s="104">
        <f t="shared" si="32"/>
        <v>0.05</v>
      </c>
      <c r="T84" s="101">
        <f t="shared" si="33"/>
        <v>0</v>
      </c>
    </row>
    <row r="85" spans="1:20" s="94" customFormat="1" ht="16.5" customHeight="1">
      <c r="A85" s="86"/>
      <c r="B85" s="320"/>
      <c r="C85" s="305"/>
      <c r="D85" s="305"/>
      <c r="E85" s="307"/>
      <c r="F85" s="106" t="s">
        <v>370</v>
      </c>
      <c r="G85" s="144" t="s">
        <v>375</v>
      </c>
      <c r="H85" s="99"/>
      <c r="I85" s="145"/>
      <c r="J85" s="99">
        <f>IF(OR(ISBLANK($K85), ISBLANK($L85)),"",NETWORKDAYS($K85,$L85,공휴일))</f>
        <v>4</v>
      </c>
      <c r="K85" s="112">
        <v>44003</v>
      </c>
      <c r="L85" s="112">
        <v>44007</v>
      </c>
      <c r="M85" s="101">
        <f>IF(OR(ISBLANK($K85), ISBLANK($L85)), "", IF($I$1 &lt; $K85, 0, IF($I$1 &gt;= $L85, 1, NETWORKDAYS($K85,$I$1,공휴일)/$J85)))</f>
        <v>1</v>
      </c>
      <c r="N85" s="102"/>
      <c r="O85" s="101">
        <f t="shared" si="31"/>
        <v>0.05</v>
      </c>
      <c r="P85" s="112">
        <v>44003</v>
      </c>
      <c r="Q85" s="103">
        <v>44012</v>
      </c>
      <c r="R85" s="104">
        <v>1</v>
      </c>
      <c r="S85" s="104">
        <f t="shared" si="32"/>
        <v>0.05</v>
      </c>
      <c r="T85" s="101">
        <f t="shared" si="33"/>
        <v>0</v>
      </c>
    </row>
    <row r="86" spans="1:20" s="94" customFormat="1" ht="16.5" customHeight="1">
      <c r="A86" s="86"/>
      <c r="B86" s="320"/>
      <c r="C86" s="305"/>
      <c r="D86" s="305"/>
      <c r="E86" s="110" t="s">
        <v>380</v>
      </c>
      <c r="F86" s="106"/>
      <c r="G86" s="144"/>
      <c r="H86" s="99"/>
      <c r="I86" s="99"/>
      <c r="J86" s="99"/>
      <c r="K86" s="100"/>
      <c r="L86" s="100"/>
      <c r="M86" s="101"/>
      <c r="N86" s="102"/>
      <c r="O86" s="102"/>
      <c r="P86" s="102"/>
      <c r="Q86" s="102"/>
      <c r="R86" s="102"/>
      <c r="S86" s="102"/>
      <c r="T86" s="102"/>
    </row>
    <row r="87" spans="1:20" s="94" customFormat="1" ht="16.5" customHeight="1">
      <c r="A87" s="86"/>
      <c r="B87" s="320"/>
      <c r="C87" s="305"/>
      <c r="D87" s="305"/>
      <c r="E87" s="306"/>
      <c r="F87" s="106" t="s">
        <v>372</v>
      </c>
      <c r="G87" s="144" t="s">
        <v>373</v>
      </c>
      <c r="H87" s="99"/>
      <c r="I87" s="145"/>
      <c r="J87" s="99">
        <f>IF(OR(ISBLANK($K87), ISBLANK($L87)),"",NETWORKDAYS($K87,$L87,공휴일))</f>
        <v>4</v>
      </c>
      <c r="K87" s="112">
        <v>44003</v>
      </c>
      <c r="L87" s="112">
        <v>44007</v>
      </c>
      <c r="M87" s="101">
        <f>IF(OR(ISBLANK($K87), ISBLANK($L87)), "", IF($I$1 &lt; $K87, 0, IF($I$1 &gt;= $L87, 1, NETWORKDAYS($K87,$I$1,공휴일)/$J87)))</f>
        <v>1</v>
      </c>
      <c r="N87" s="102"/>
      <c r="O87" s="101">
        <f t="shared" si="31"/>
        <v>0.05</v>
      </c>
      <c r="P87" s="112">
        <v>44003</v>
      </c>
      <c r="Q87" s="103">
        <v>44021</v>
      </c>
      <c r="R87" s="104">
        <v>1</v>
      </c>
      <c r="S87" s="104">
        <f t="shared" si="32"/>
        <v>0.05</v>
      </c>
      <c r="T87" s="101">
        <f t="shared" si="33"/>
        <v>0</v>
      </c>
    </row>
    <row r="88" spans="1:20" s="94" customFormat="1" ht="16.5" customHeight="1">
      <c r="A88" s="86"/>
      <c r="B88" s="320"/>
      <c r="C88" s="305"/>
      <c r="D88" s="305"/>
      <c r="E88" s="305"/>
      <c r="F88" s="106" t="s">
        <v>371</v>
      </c>
      <c r="G88" s="144" t="s">
        <v>374</v>
      </c>
      <c r="H88" s="99"/>
      <c r="I88" s="145"/>
      <c r="J88" s="99">
        <f>IF(OR(ISBLANK($K88), ISBLANK($L88)),"",NETWORKDAYS($K88,$L88,공휴일))</f>
        <v>4</v>
      </c>
      <c r="K88" s="112">
        <v>44003</v>
      </c>
      <c r="L88" s="112">
        <v>44007</v>
      </c>
      <c r="M88" s="101">
        <f>IF(OR(ISBLANK($K88), ISBLANK($L88)), "", IF($I$1 &lt; $K88, 0, IF($I$1 &gt;= $L88, 1, NETWORKDAYS($K88,$I$1,공휴일)/$J88)))</f>
        <v>1</v>
      </c>
      <c r="N88" s="102"/>
      <c r="O88" s="101">
        <f t="shared" si="31"/>
        <v>0.05</v>
      </c>
      <c r="P88" s="112">
        <v>44003</v>
      </c>
      <c r="Q88" s="103">
        <v>44012</v>
      </c>
      <c r="R88" s="104">
        <v>1</v>
      </c>
      <c r="S88" s="104">
        <f t="shared" si="32"/>
        <v>0.05</v>
      </c>
      <c r="T88" s="101">
        <f t="shared" si="33"/>
        <v>0</v>
      </c>
    </row>
    <row r="89" spans="1:20" s="94" customFormat="1" ht="16.5" customHeight="1">
      <c r="A89" s="86"/>
      <c r="B89" s="320"/>
      <c r="C89" s="305"/>
      <c r="D89" s="305"/>
      <c r="E89" s="307"/>
      <c r="F89" s="106" t="s">
        <v>370</v>
      </c>
      <c r="G89" s="144" t="s">
        <v>375</v>
      </c>
      <c r="H89" s="99"/>
      <c r="I89" s="145"/>
      <c r="J89" s="99">
        <f>IF(OR(ISBLANK($K89), ISBLANK($L89)),"",NETWORKDAYS($K89,$L89,공휴일))</f>
        <v>4</v>
      </c>
      <c r="K89" s="112">
        <v>44003</v>
      </c>
      <c r="L89" s="112">
        <v>44007</v>
      </c>
      <c r="M89" s="101">
        <f>IF(OR(ISBLANK($K89), ISBLANK($L89)), "", IF($I$1 &lt; $K89, 0, IF($I$1 &gt;= $L89, 1, NETWORKDAYS($K89,$I$1,공휴일)/$J89)))</f>
        <v>1</v>
      </c>
      <c r="N89" s="102"/>
      <c r="O89" s="101">
        <f t="shared" si="31"/>
        <v>0.05</v>
      </c>
      <c r="P89" s="112">
        <v>44003</v>
      </c>
      <c r="Q89" s="103">
        <v>44012</v>
      </c>
      <c r="R89" s="104">
        <v>1</v>
      </c>
      <c r="S89" s="104">
        <f t="shared" si="32"/>
        <v>0.05</v>
      </c>
      <c r="T89" s="101">
        <f t="shared" si="33"/>
        <v>0</v>
      </c>
    </row>
    <row r="90" spans="1:20" s="94" customFormat="1" ht="16.5" customHeight="1">
      <c r="A90" s="86"/>
      <c r="B90" s="320"/>
      <c r="C90" s="149" t="s">
        <v>458</v>
      </c>
      <c r="D90" s="123"/>
      <c r="E90" s="291"/>
      <c r="F90" s="292"/>
      <c r="G90" s="126"/>
      <c r="H90" s="127"/>
      <c r="I90" s="127"/>
      <c r="J90" s="128">
        <f>IF(OR(ISBLANK($K90), ISBLANK($L90)),"",NETWORKDAYS($K90,$L90,공휴일))</f>
        <v>14</v>
      </c>
      <c r="K90" s="150">
        <f>MIN(K91:K147)</f>
        <v>44017</v>
      </c>
      <c r="L90" s="150">
        <f>MAX(L91:L147)</f>
        <v>44035</v>
      </c>
      <c r="M90" s="130">
        <f>AVERAGE(M91,M110,M129)</f>
        <v>1</v>
      </c>
      <c r="N90" s="130">
        <f>$N$61*가중치!$C$16</f>
        <v>7.4999999999999997E-2</v>
      </c>
      <c r="O90" s="130">
        <f>M90*$N$90</f>
        <v>7.4999999999999997E-2</v>
      </c>
      <c r="P90" s="223"/>
      <c r="Q90" s="132"/>
      <c r="R90" s="234">
        <f>AVERAGE(R91,R110,R129)</f>
        <v>1</v>
      </c>
      <c r="S90" s="234">
        <f>R90*$N$90</f>
        <v>7.4999999999999997E-2</v>
      </c>
      <c r="T90" s="234">
        <f>S90-O90</f>
        <v>0</v>
      </c>
    </row>
    <row r="91" spans="1:20" s="94" customFormat="1" ht="16.5" customHeight="1">
      <c r="A91" s="86"/>
      <c r="B91" s="320"/>
      <c r="C91" s="305"/>
      <c r="D91" s="135" t="s">
        <v>547</v>
      </c>
      <c r="E91" s="135"/>
      <c r="F91" s="136"/>
      <c r="G91" s="148"/>
      <c r="H91" s="139" t="s">
        <v>543</v>
      </c>
      <c r="I91" s="139"/>
      <c r="J91" s="139">
        <f>IF(OR(ISBLANK($K91), ISBLANK($L91)),"",NETWORKDAYS($K91,$L91,공휴일))</f>
        <v>14</v>
      </c>
      <c r="K91" s="140">
        <f>MIN(K92:K109)</f>
        <v>44017</v>
      </c>
      <c r="L91" s="140">
        <f>MAX(L101:L109)</f>
        <v>44035</v>
      </c>
      <c r="M91" s="141">
        <f>AVERAGE(M101:M109)</f>
        <v>1</v>
      </c>
      <c r="N91" s="142"/>
      <c r="O91" s="141">
        <f>M91*$N$90</f>
        <v>7.4999999999999997E-2</v>
      </c>
      <c r="P91" s="224"/>
      <c r="Q91" s="143"/>
      <c r="R91" s="146">
        <f>AVERAGE(R92:R109)</f>
        <v>1</v>
      </c>
      <c r="S91" s="236">
        <f>$N$90*R91</f>
        <v>7.4999999999999997E-2</v>
      </c>
      <c r="T91" s="147">
        <f>S91-O91</f>
        <v>0</v>
      </c>
    </row>
    <row r="92" spans="1:20" s="94" customFormat="1" ht="16.5" customHeight="1">
      <c r="A92" s="86"/>
      <c r="B92" s="320"/>
      <c r="C92" s="305"/>
      <c r="D92" s="306"/>
      <c r="E92" s="110" t="s">
        <v>376</v>
      </c>
      <c r="F92" s="107"/>
      <c r="G92" s="144"/>
      <c r="H92" s="99"/>
      <c r="I92" s="99"/>
      <c r="J92" s="99"/>
      <c r="K92" s="100"/>
      <c r="L92" s="100"/>
      <c r="M92" s="101"/>
      <c r="N92" s="102"/>
      <c r="O92" s="101"/>
      <c r="P92" s="100"/>
      <c r="Q92" s="103"/>
      <c r="R92" s="104"/>
      <c r="S92" s="101"/>
      <c r="T92" s="105"/>
    </row>
    <row r="93" spans="1:20" s="94" customFormat="1" ht="16.5" customHeight="1">
      <c r="A93" s="86"/>
      <c r="B93" s="320"/>
      <c r="C93" s="305"/>
      <c r="D93" s="305"/>
      <c r="E93" s="306"/>
      <c r="F93" s="110" t="s">
        <v>381</v>
      </c>
      <c r="G93" s="108" t="s">
        <v>388</v>
      </c>
      <c r="H93" s="99"/>
      <c r="I93" s="99"/>
      <c r="J93" s="99">
        <f t="shared" ref="J93:J100" si="34">IF(OR(ISBLANK($K93), ISBLANK($L93)),"",NETWORKDAYS($K93,$L93,공휴일))</f>
        <v>4</v>
      </c>
      <c r="K93" s="112">
        <v>44031</v>
      </c>
      <c r="L93" s="112">
        <v>44035</v>
      </c>
      <c r="M93" s="101">
        <f t="shared" ref="M93:M100" si="35">IF(OR(ISBLANK($K93), ISBLANK($L93)), "", IF($I$1 &lt; $K93, 0, IF($I$1 &gt;= $L93, 1, NETWORKDAYS($K93,$I$1,공휴일)/$J93)))</f>
        <v>1</v>
      </c>
      <c r="N93" s="102"/>
      <c r="O93" s="101">
        <f t="shared" ref="O93:O100" si="36">M93*$N$90</f>
        <v>7.4999999999999997E-2</v>
      </c>
      <c r="P93" s="100">
        <v>44035</v>
      </c>
      <c r="Q93" s="100">
        <v>44060</v>
      </c>
      <c r="R93" s="104">
        <v>1</v>
      </c>
      <c r="S93" s="269">
        <f t="shared" ref="S93:S100" si="37">$N$90*R93</f>
        <v>7.4999999999999997E-2</v>
      </c>
      <c r="T93" s="101">
        <f t="shared" ref="T93:T100" si="38">S93-O93</f>
        <v>0</v>
      </c>
    </row>
    <row r="94" spans="1:20" s="94" customFormat="1" ht="16.5" customHeight="1">
      <c r="A94" s="86"/>
      <c r="B94" s="320"/>
      <c r="C94" s="305"/>
      <c r="D94" s="305"/>
      <c r="E94" s="305"/>
      <c r="F94" s="110" t="s">
        <v>382</v>
      </c>
      <c r="G94" s="108" t="s">
        <v>389</v>
      </c>
      <c r="H94" s="99"/>
      <c r="I94" s="99"/>
      <c r="J94" s="99">
        <f t="shared" si="34"/>
        <v>7</v>
      </c>
      <c r="K94" s="112">
        <v>44017</v>
      </c>
      <c r="L94" s="112">
        <v>44026</v>
      </c>
      <c r="M94" s="101">
        <f t="shared" si="35"/>
        <v>1</v>
      </c>
      <c r="N94" s="102"/>
      <c r="O94" s="101">
        <f t="shared" si="36"/>
        <v>7.4999999999999997E-2</v>
      </c>
      <c r="P94" s="112">
        <v>44017</v>
      </c>
      <c r="Q94" s="112">
        <v>44035</v>
      </c>
      <c r="R94" s="104">
        <v>1</v>
      </c>
      <c r="S94" s="238">
        <f t="shared" si="37"/>
        <v>7.4999999999999997E-2</v>
      </c>
      <c r="T94" s="101">
        <f t="shared" si="38"/>
        <v>0</v>
      </c>
    </row>
    <row r="95" spans="1:20" s="94" customFormat="1" ht="16.5" customHeight="1">
      <c r="A95" s="86"/>
      <c r="B95" s="320"/>
      <c r="C95" s="305"/>
      <c r="D95" s="305"/>
      <c r="E95" s="305"/>
      <c r="F95" s="110" t="s">
        <v>384</v>
      </c>
      <c r="G95" s="108" t="s">
        <v>390</v>
      </c>
      <c r="H95" s="99"/>
      <c r="I95" s="99"/>
      <c r="J95" s="99">
        <f t="shared" si="34"/>
        <v>14</v>
      </c>
      <c r="K95" s="112">
        <v>44017</v>
      </c>
      <c r="L95" s="112">
        <v>44035</v>
      </c>
      <c r="M95" s="101">
        <f t="shared" si="35"/>
        <v>1</v>
      </c>
      <c r="N95" s="102"/>
      <c r="O95" s="101">
        <f t="shared" si="36"/>
        <v>7.4999999999999997E-2</v>
      </c>
      <c r="P95" s="112">
        <v>44017</v>
      </c>
      <c r="Q95" s="112">
        <v>44035</v>
      </c>
      <c r="R95" s="104">
        <v>1</v>
      </c>
      <c r="S95" s="238">
        <f t="shared" si="37"/>
        <v>7.4999999999999997E-2</v>
      </c>
      <c r="T95" s="101">
        <f t="shared" si="38"/>
        <v>0</v>
      </c>
    </row>
    <row r="96" spans="1:20" s="94" customFormat="1" ht="16.5" customHeight="1">
      <c r="A96" s="86"/>
      <c r="B96" s="320"/>
      <c r="C96" s="305"/>
      <c r="D96" s="305"/>
      <c r="E96" s="305"/>
      <c r="F96" s="110" t="s">
        <v>385</v>
      </c>
      <c r="G96" s="108" t="s">
        <v>391</v>
      </c>
      <c r="H96" s="99"/>
      <c r="I96" s="99"/>
      <c r="J96" s="99">
        <f t="shared" si="34"/>
        <v>7</v>
      </c>
      <c r="K96" s="112">
        <v>44017</v>
      </c>
      <c r="L96" s="112">
        <v>44026</v>
      </c>
      <c r="M96" s="101">
        <f t="shared" si="35"/>
        <v>1</v>
      </c>
      <c r="N96" s="102"/>
      <c r="O96" s="101">
        <f t="shared" si="36"/>
        <v>7.4999999999999997E-2</v>
      </c>
      <c r="P96" s="112">
        <v>44017</v>
      </c>
      <c r="Q96" s="112">
        <v>44035</v>
      </c>
      <c r="R96" s="104">
        <v>1</v>
      </c>
      <c r="S96" s="238">
        <f t="shared" si="37"/>
        <v>7.4999999999999997E-2</v>
      </c>
      <c r="T96" s="101">
        <f t="shared" si="38"/>
        <v>0</v>
      </c>
    </row>
    <row r="97" spans="1:20" s="94" customFormat="1" ht="16.5" customHeight="1">
      <c r="A97" s="86"/>
      <c r="B97" s="320"/>
      <c r="C97" s="305"/>
      <c r="D97" s="305"/>
      <c r="E97" s="305"/>
      <c r="F97" s="110" t="s">
        <v>383</v>
      </c>
      <c r="G97" s="108" t="s">
        <v>392</v>
      </c>
      <c r="H97" s="99"/>
      <c r="I97" s="99"/>
      <c r="J97" s="99">
        <f t="shared" si="34"/>
        <v>7</v>
      </c>
      <c r="K97" s="112">
        <v>44027</v>
      </c>
      <c r="L97" s="112">
        <v>44035</v>
      </c>
      <c r="M97" s="101">
        <f t="shared" si="35"/>
        <v>1</v>
      </c>
      <c r="N97" s="102"/>
      <c r="O97" s="101">
        <f t="shared" si="36"/>
        <v>7.4999999999999997E-2</v>
      </c>
      <c r="P97" s="112">
        <v>44027</v>
      </c>
      <c r="Q97" s="112">
        <v>44035</v>
      </c>
      <c r="R97" s="104">
        <v>1</v>
      </c>
      <c r="S97" s="238">
        <f t="shared" si="37"/>
        <v>7.4999999999999997E-2</v>
      </c>
      <c r="T97" s="101">
        <f t="shared" si="38"/>
        <v>0</v>
      </c>
    </row>
    <row r="98" spans="1:20" s="94" customFormat="1" ht="16.5" customHeight="1">
      <c r="A98" s="86"/>
      <c r="B98" s="320"/>
      <c r="C98" s="305"/>
      <c r="D98" s="305"/>
      <c r="E98" s="305"/>
      <c r="F98" s="110" t="s">
        <v>387</v>
      </c>
      <c r="G98" s="108" t="s">
        <v>394</v>
      </c>
      <c r="H98" s="99"/>
      <c r="I98" s="99"/>
      <c r="J98" s="99">
        <f t="shared" si="34"/>
        <v>14</v>
      </c>
      <c r="K98" s="112">
        <v>44017</v>
      </c>
      <c r="L98" s="112">
        <v>44035</v>
      </c>
      <c r="M98" s="101">
        <f t="shared" si="35"/>
        <v>1</v>
      </c>
      <c r="N98" s="102"/>
      <c r="O98" s="101">
        <f t="shared" si="36"/>
        <v>7.4999999999999997E-2</v>
      </c>
      <c r="P98" s="112">
        <v>44017</v>
      </c>
      <c r="Q98" s="112">
        <v>44035</v>
      </c>
      <c r="R98" s="104">
        <v>1</v>
      </c>
      <c r="S98" s="238">
        <f t="shared" si="37"/>
        <v>7.4999999999999997E-2</v>
      </c>
      <c r="T98" s="101">
        <f t="shared" si="38"/>
        <v>0</v>
      </c>
    </row>
    <row r="99" spans="1:20" s="94" customFormat="1" ht="16.5" customHeight="1">
      <c r="A99" s="86"/>
      <c r="B99" s="320"/>
      <c r="C99" s="305"/>
      <c r="D99" s="305"/>
      <c r="E99" s="305"/>
      <c r="F99" s="110" t="s">
        <v>386</v>
      </c>
      <c r="G99" s="108" t="s">
        <v>393</v>
      </c>
      <c r="H99" s="99"/>
      <c r="I99" s="145"/>
      <c r="J99" s="99">
        <f t="shared" si="34"/>
        <v>14</v>
      </c>
      <c r="K99" s="112">
        <v>44017</v>
      </c>
      <c r="L99" s="112">
        <v>44035</v>
      </c>
      <c r="M99" s="101">
        <f t="shared" si="35"/>
        <v>1</v>
      </c>
      <c r="N99" s="102"/>
      <c r="O99" s="101">
        <f t="shared" si="36"/>
        <v>7.4999999999999997E-2</v>
      </c>
      <c r="P99" s="112">
        <v>44017</v>
      </c>
      <c r="Q99" s="112">
        <v>44056</v>
      </c>
      <c r="R99" s="104">
        <v>1</v>
      </c>
      <c r="S99" s="238">
        <f t="shared" si="37"/>
        <v>7.4999999999999997E-2</v>
      </c>
      <c r="T99" s="101">
        <f t="shared" si="38"/>
        <v>0</v>
      </c>
    </row>
    <row r="100" spans="1:20" s="94" customFormat="1" ht="16.5" customHeight="1">
      <c r="A100" s="86"/>
      <c r="B100" s="320"/>
      <c r="C100" s="305"/>
      <c r="D100" s="305"/>
      <c r="E100" s="305"/>
      <c r="F100" s="110" t="s">
        <v>473</v>
      </c>
      <c r="G100" s="144" t="s">
        <v>474</v>
      </c>
      <c r="H100" s="99"/>
      <c r="I100" s="145"/>
      <c r="J100" s="99">
        <f t="shared" si="34"/>
        <v>14</v>
      </c>
      <c r="K100" s="112">
        <v>44017</v>
      </c>
      <c r="L100" s="112">
        <v>44035</v>
      </c>
      <c r="M100" s="101">
        <f t="shared" si="35"/>
        <v>1</v>
      </c>
      <c r="N100" s="102"/>
      <c r="O100" s="101">
        <f t="shared" si="36"/>
        <v>7.4999999999999997E-2</v>
      </c>
      <c r="P100" s="112">
        <v>44017</v>
      </c>
      <c r="Q100" s="112">
        <v>44035</v>
      </c>
      <c r="R100" s="104">
        <v>1</v>
      </c>
      <c r="S100" s="238">
        <f t="shared" si="37"/>
        <v>7.4999999999999997E-2</v>
      </c>
      <c r="T100" s="101">
        <f t="shared" si="38"/>
        <v>0</v>
      </c>
    </row>
    <row r="101" spans="1:20" s="94" customFormat="1" ht="16.5" customHeight="1">
      <c r="A101" s="86"/>
      <c r="B101" s="320"/>
      <c r="C101" s="305"/>
      <c r="D101" s="305"/>
      <c r="E101" s="110" t="s">
        <v>377</v>
      </c>
      <c r="F101" s="106"/>
      <c r="G101" s="144"/>
      <c r="H101" s="99"/>
      <c r="I101" s="99"/>
      <c r="J101" s="99"/>
      <c r="K101" s="100"/>
      <c r="L101" s="100"/>
      <c r="M101" s="101"/>
      <c r="N101" s="102"/>
      <c r="O101" s="101"/>
      <c r="P101" s="100"/>
      <c r="Q101" s="103"/>
      <c r="R101" s="104"/>
      <c r="S101" s="101"/>
      <c r="T101" s="105"/>
    </row>
    <row r="102" spans="1:20" s="94" customFormat="1" ht="16.5" customHeight="1">
      <c r="A102" s="86"/>
      <c r="B102" s="320"/>
      <c r="C102" s="305"/>
      <c r="D102" s="305"/>
      <c r="E102" s="306"/>
      <c r="F102" s="110" t="s">
        <v>381</v>
      </c>
      <c r="G102" s="108" t="s">
        <v>388</v>
      </c>
      <c r="H102" s="99"/>
      <c r="I102" s="99"/>
      <c r="J102" s="99">
        <f t="shared" ref="J102:J109" si="39">IF(OR(ISBLANK($K102), ISBLANK($L102)),"",NETWORKDAYS($K102,$L102,공휴일))</f>
        <v>4</v>
      </c>
      <c r="K102" s="112">
        <v>44031</v>
      </c>
      <c r="L102" s="112">
        <v>44035</v>
      </c>
      <c r="M102" s="101">
        <f t="shared" ref="M102:M109" si="40">IF(OR(ISBLANK($K102), ISBLANK($L102)), "", IF($I$1 &lt; $K102, 0, IF($I$1 &gt;= $L102, 1, NETWORKDAYS($K102,$I$1,공휴일)/$J102)))</f>
        <v>1</v>
      </c>
      <c r="N102" s="102"/>
      <c r="O102" s="101">
        <f t="shared" ref="O102:O109" si="41">M102*$N$90</f>
        <v>7.4999999999999997E-2</v>
      </c>
      <c r="P102" s="100">
        <v>44035</v>
      </c>
      <c r="Q102" s="100">
        <v>44060</v>
      </c>
      <c r="R102" s="104">
        <v>1</v>
      </c>
      <c r="S102" s="238">
        <f t="shared" ref="S102:S109" si="42">$N$90*R102</f>
        <v>7.4999999999999997E-2</v>
      </c>
      <c r="T102" s="101">
        <f t="shared" ref="T102:T109" si="43">S102-O102</f>
        <v>0</v>
      </c>
    </row>
    <row r="103" spans="1:20" s="94" customFormat="1" ht="16.5" customHeight="1">
      <c r="A103" s="86"/>
      <c r="B103" s="320"/>
      <c r="C103" s="305"/>
      <c r="D103" s="305"/>
      <c r="E103" s="305"/>
      <c r="F103" s="110" t="s">
        <v>382</v>
      </c>
      <c r="G103" s="108" t="s">
        <v>389</v>
      </c>
      <c r="H103" s="99"/>
      <c r="I103" s="99"/>
      <c r="J103" s="99">
        <f t="shared" si="39"/>
        <v>7</v>
      </c>
      <c r="K103" s="112">
        <v>44017</v>
      </c>
      <c r="L103" s="112">
        <v>44026</v>
      </c>
      <c r="M103" s="101">
        <f t="shared" si="40"/>
        <v>1</v>
      </c>
      <c r="N103" s="102"/>
      <c r="O103" s="101">
        <f t="shared" si="41"/>
        <v>7.4999999999999997E-2</v>
      </c>
      <c r="P103" s="112">
        <v>44017</v>
      </c>
      <c r="Q103" s="112">
        <v>44035</v>
      </c>
      <c r="R103" s="104">
        <v>1</v>
      </c>
      <c r="S103" s="238">
        <f t="shared" si="42"/>
        <v>7.4999999999999997E-2</v>
      </c>
      <c r="T103" s="101">
        <f t="shared" si="43"/>
        <v>0</v>
      </c>
    </row>
    <row r="104" spans="1:20" s="94" customFormat="1" ht="16.5" customHeight="1">
      <c r="A104" s="86"/>
      <c r="B104" s="320"/>
      <c r="C104" s="305"/>
      <c r="D104" s="305"/>
      <c r="E104" s="305"/>
      <c r="F104" s="110" t="s">
        <v>384</v>
      </c>
      <c r="G104" s="108" t="s">
        <v>390</v>
      </c>
      <c r="H104" s="99"/>
      <c r="I104" s="99"/>
      <c r="J104" s="99">
        <f t="shared" si="39"/>
        <v>14</v>
      </c>
      <c r="K104" s="112">
        <v>44017</v>
      </c>
      <c r="L104" s="112">
        <v>44035</v>
      </c>
      <c r="M104" s="101">
        <f t="shared" si="40"/>
        <v>1</v>
      </c>
      <c r="N104" s="102"/>
      <c r="O104" s="101">
        <f t="shared" si="41"/>
        <v>7.4999999999999997E-2</v>
      </c>
      <c r="P104" s="112">
        <v>44017</v>
      </c>
      <c r="Q104" s="112">
        <v>44035</v>
      </c>
      <c r="R104" s="104">
        <v>1</v>
      </c>
      <c r="S104" s="238">
        <f t="shared" si="42"/>
        <v>7.4999999999999997E-2</v>
      </c>
      <c r="T104" s="101">
        <f t="shared" si="43"/>
        <v>0</v>
      </c>
    </row>
    <row r="105" spans="1:20" s="94" customFormat="1" ht="16.5" customHeight="1">
      <c r="A105" s="86"/>
      <c r="B105" s="320"/>
      <c r="C105" s="305"/>
      <c r="D105" s="305"/>
      <c r="E105" s="305"/>
      <c r="F105" s="110" t="s">
        <v>385</v>
      </c>
      <c r="G105" s="108" t="s">
        <v>391</v>
      </c>
      <c r="H105" s="99"/>
      <c r="I105" s="99"/>
      <c r="J105" s="99">
        <f t="shared" si="39"/>
        <v>7</v>
      </c>
      <c r="K105" s="112">
        <v>44017</v>
      </c>
      <c r="L105" s="112">
        <v>44026</v>
      </c>
      <c r="M105" s="101">
        <f t="shared" si="40"/>
        <v>1</v>
      </c>
      <c r="N105" s="102"/>
      <c r="O105" s="101">
        <f t="shared" si="41"/>
        <v>7.4999999999999997E-2</v>
      </c>
      <c r="P105" s="112">
        <v>44017</v>
      </c>
      <c r="Q105" s="112">
        <v>44035</v>
      </c>
      <c r="R105" s="104">
        <v>1</v>
      </c>
      <c r="S105" s="238">
        <f t="shared" si="42"/>
        <v>7.4999999999999997E-2</v>
      </c>
      <c r="T105" s="101">
        <f t="shared" si="43"/>
        <v>0</v>
      </c>
    </row>
    <row r="106" spans="1:20" s="94" customFormat="1" ht="16.5" customHeight="1">
      <c r="A106" s="86"/>
      <c r="B106" s="320"/>
      <c r="C106" s="305"/>
      <c r="D106" s="305"/>
      <c r="E106" s="305"/>
      <c r="F106" s="110" t="s">
        <v>383</v>
      </c>
      <c r="G106" s="108" t="s">
        <v>392</v>
      </c>
      <c r="H106" s="99"/>
      <c r="I106" s="99"/>
      <c r="J106" s="99">
        <f t="shared" si="39"/>
        <v>7</v>
      </c>
      <c r="K106" s="112">
        <v>44027</v>
      </c>
      <c r="L106" s="112">
        <v>44035</v>
      </c>
      <c r="M106" s="101">
        <f t="shared" si="40"/>
        <v>1</v>
      </c>
      <c r="N106" s="102"/>
      <c r="O106" s="101">
        <f t="shared" si="41"/>
        <v>7.4999999999999997E-2</v>
      </c>
      <c r="P106" s="112">
        <v>44027</v>
      </c>
      <c r="Q106" s="112">
        <v>44035</v>
      </c>
      <c r="R106" s="104">
        <v>1</v>
      </c>
      <c r="S106" s="238">
        <f t="shared" si="42"/>
        <v>7.4999999999999997E-2</v>
      </c>
      <c r="T106" s="101">
        <f t="shared" si="43"/>
        <v>0</v>
      </c>
    </row>
    <row r="107" spans="1:20" s="94" customFormat="1" ht="16.5" customHeight="1">
      <c r="A107" s="86"/>
      <c r="B107" s="320"/>
      <c r="C107" s="305"/>
      <c r="D107" s="305"/>
      <c r="E107" s="305"/>
      <c r="F107" s="110" t="s">
        <v>387</v>
      </c>
      <c r="G107" s="108" t="s">
        <v>394</v>
      </c>
      <c r="H107" s="99"/>
      <c r="I107" s="99"/>
      <c r="J107" s="99">
        <f t="shared" si="39"/>
        <v>14</v>
      </c>
      <c r="K107" s="112">
        <v>44017</v>
      </c>
      <c r="L107" s="112">
        <v>44035</v>
      </c>
      <c r="M107" s="101">
        <f t="shared" si="40"/>
        <v>1</v>
      </c>
      <c r="N107" s="102"/>
      <c r="O107" s="101">
        <f t="shared" si="41"/>
        <v>7.4999999999999997E-2</v>
      </c>
      <c r="P107" s="112">
        <v>44017</v>
      </c>
      <c r="Q107" s="112">
        <v>44035</v>
      </c>
      <c r="R107" s="104">
        <v>1</v>
      </c>
      <c r="S107" s="238">
        <f t="shared" si="42"/>
        <v>7.4999999999999997E-2</v>
      </c>
      <c r="T107" s="101">
        <f t="shared" si="43"/>
        <v>0</v>
      </c>
    </row>
    <row r="108" spans="1:20" s="94" customFormat="1" ht="16.5" customHeight="1">
      <c r="A108" s="86"/>
      <c r="B108" s="320"/>
      <c r="C108" s="305"/>
      <c r="D108" s="305"/>
      <c r="E108" s="305"/>
      <c r="F108" s="110" t="s">
        <v>386</v>
      </c>
      <c r="G108" s="108" t="s">
        <v>393</v>
      </c>
      <c r="H108" s="99"/>
      <c r="I108" s="145"/>
      <c r="J108" s="99">
        <f t="shared" si="39"/>
        <v>14</v>
      </c>
      <c r="K108" s="112">
        <v>44017</v>
      </c>
      <c r="L108" s="112">
        <v>44035</v>
      </c>
      <c r="M108" s="101">
        <f t="shared" si="40"/>
        <v>1</v>
      </c>
      <c r="N108" s="102"/>
      <c r="O108" s="101">
        <f t="shared" si="41"/>
        <v>7.4999999999999997E-2</v>
      </c>
      <c r="P108" s="112">
        <v>44017</v>
      </c>
      <c r="Q108" s="112">
        <v>44056</v>
      </c>
      <c r="R108" s="104">
        <v>1</v>
      </c>
      <c r="S108" s="238">
        <f t="shared" si="42"/>
        <v>7.4999999999999997E-2</v>
      </c>
      <c r="T108" s="101">
        <f t="shared" si="43"/>
        <v>0</v>
      </c>
    </row>
    <row r="109" spans="1:20" s="94" customFormat="1" ht="16.5" customHeight="1">
      <c r="A109" s="86"/>
      <c r="B109" s="320"/>
      <c r="C109" s="305"/>
      <c r="D109" s="305"/>
      <c r="E109" s="305"/>
      <c r="F109" s="110" t="s">
        <v>473</v>
      </c>
      <c r="G109" s="144" t="s">
        <v>474</v>
      </c>
      <c r="H109" s="99"/>
      <c r="I109" s="145"/>
      <c r="J109" s="99">
        <f t="shared" si="39"/>
        <v>14</v>
      </c>
      <c r="K109" s="112">
        <v>44017</v>
      </c>
      <c r="L109" s="112">
        <v>44035</v>
      </c>
      <c r="M109" s="101">
        <f t="shared" si="40"/>
        <v>1</v>
      </c>
      <c r="N109" s="102"/>
      <c r="O109" s="101">
        <f t="shared" si="41"/>
        <v>7.4999999999999997E-2</v>
      </c>
      <c r="P109" s="112">
        <v>44017</v>
      </c>
      <c r="Q109" s="112">
        <v>44035</v>
      </c>
      <c r="R109" s="104">
        <v>1</v>
      </c>
      <c r="S109" s="238">
        <f t="shared" si="42"/>
        <v>7.4999999999999997E-2</v>
      </c>
      <c r="T109" s="101">
        <f t="shared" si="43"/>
        <v>0</v>
      </c>
    </row>
    <row r="110" spans="1:20" s="94" customFormat="1" ht="16.5" customHeight="1">
      <c r="A110" s="86"/>
      <c r="B110" s="320"/>
      <c r="C110" s="305"/>
      <c r="D110" s="135" t="s">
        <v>549</v>
      </c>
      <c r="E110" s="135"/>
      <c r="F110" s="136"/>
      <c r="G110" s="148"/>
      <c r="H110" s="139" t="s">
        <v>545</v>
      </c>
      <c r="I110" s="139"/>
      <c r="J110" s="139">
        <f>IF(OR(ISBLANK($K110), ISBLANK($L110)),"",NETWORKDAYS($K110,$L110,공휴일))</f>
        <v>14</v>
      </c>
      <c r="K110" s="140">
        <f>MIN(K111:K128)</f>
        <v>44017</v>
      </c>
      <c r="L110" s="140">
        <f>MAX(L111:L128)</f>
        <v>44035</v>
      </c>
      <c r="M110" s="141">
        <f>AVERAGE(M111:M128)</f>
        <v>1</v>
      </c>
      <c r="N110" s="142"/>
      <c r="O110" s="141">
        <f>M110*$N$90</f>
        <v>7.4999999999999997E-2</v>
      </c>
      <c r="P110" s="224"/>
      <c r="Q110" s="143"/>
      <c r="R110" s="146">
        <f>AVERAGE(R111:R128)</f>
        <v>1</v>
      </c>
      <c r="S110" s="236">
        <f>$N$90*R110</f>
        <v>7.4999999999999997E-2</v>
      </c>
      <c r="T110" s="147">
        <f>S110-O110</f>
        <v>0</v>
      </c>
    </row>
    <row r="111" spans="1:20" s="94" customFormat="1" ht="16.5" customHeight="1">
      <c r="A111" s="86"/>
      <c r="B111" s="320"/>
      <c r="C111" s="305"/>
      <c r="D111" s="305"/>
      <c r="E111" s="110" t="s">
        <v>551</v>
      </c>
      <c r="F111" s="106"/>
      <c r="G111" s="144"/>
      <c r="H111" s="99"/>
      <c r="I111" s="99"/>
      <c r="J111" s="99"/>
      <c r="K111" s="100"/>
      <c r="L111" s="100"/>
      <c r="M111" s="101"/>
      <c r="N111" s="102"/>
      <c r="O111" s="101"/>
      <c r="P111" s="100"/>
      <c r="Q111" s="103"/>
      <c r="R111" s="104"/>
      <c r="S111" s="101"/>
      <c r="T111" s="105"/>
    </row>
    <row r="112" spans="1:20" s="94" customFormat="1" ht="16.5" customHeight="1">
      <c r="A112" s="86"/>
      <c r="B112" s="320"/>
      <c r="C112" s="305"/>
      <c r="D112" s="305"/>
      <c r="E112" s="306"/>
      <c r="F112" s="110" t="s">
        <v>381</v>
      </c>
      <c r="G112" s="108" t="s">
        <v>388</v>
      </c>
      <c r="H112" s="99"/>
      <c r="I112" s="99"/>
      <c r="J112" s="99">
        <f t="shared" ref="J112:J119" si="44">IF(OR(ISBLANK($K112), ISBLANK($L112)),"",NETWORKDAYS($K112,$L112,공휴일))</f>
        <v>4</v>
      </c>
      <c r="K112" s="112">
        <v>44031</v>
      </c>
      <c r="L112" s="112">
        <v>44035</v>
      </c>
      <c r="M112" s="101">
        <f t="shared" ref="M112:M119" si="45">IF(OR(ISBLANK($K112), ISBLANK($L112)), "", IF($I$1 &lt; $K112, 0, IF($I$1 &gt;= $L112, 1, NETWORKDAYS($K112,$I$1,공휴일)/$J112)))</f>
        <v>1</v>
      </c>
      <c r="N112" s="102"/>
      <c r="O112" s="101">
        <f t="shared" ref="O112:O119" si="46">M112*$N$90</f>
        <v>7.4999999999999997E-2</v>
      </c>
      <c r="P112" s="100">
        <v>44035</v>
      </c>
      <c r="Q112" s="100">
        <v>44060</v>
      </c>
      <c r="R112" s="104">
        <v>1</v>
      </c>
      <c r="S112" s="238">
        <f t="shared" ref="S112:S119" si="47">$N$90*R112</f>
        <v>7.4999999999999997E-2</v>
      </c>
      <c r="T112" s="101">
        <f t="shared" ref="T112:T119" si="48">S112-O112</f>
        <v>0</v>
      </c>
    </row>
    <row r="113" spans="1:20" s="94" customFormat="1" ht="16.5" customHeight="1">
      <c r="A113" s="86"/>
      <c r="B113" s="320"/>
      <c r="C113" s="305"/>
      <c r="D113" s="305"/>
      <c r="E113" s="305"/>
      <c r="F113" s="110" t="s">
        <v>382</v>
      </c>
      <c r="G113" s="108" t="s">
        <v>389</v>
      </c>
      <c r="H113" s="99"/>
      <c r="I113" s="99"/>
      <c r="J113" s="99">
        <f t="shared" si="44"/>
        <v>7</v>
      </c>
      <c r="K113" s="112">
        <v>44017</v>
      </c>
      <c r="L113" s="112">
        <v>44026</v>
      </c>
      <c r="M113" s="101">
        <f t="shared" si="45"/>
        <v>1</v>
      </c>
      <c r="N113" s="102"/>
      <c r="O113" s="101">
        <f t="shared" si="46"/>
        <v>7.4999999999999997E-2</v>
      </c>
      <c r="P113" s="112">
        <v>44017</v>
      </c>
      <c r="Q113" s="112">
        <v>44035</v>
      </c>
      <c r="R113" s="104">
        <v>1</v>
      </c>
      <c r="S113" s="238">
        <f t="shared" si="47"/>
        <v>7.4999999999999997E-2</v>
      </c>
      <c r="T113" s="101">
        <f t="shared" si="48"/>
        <v>0</v>
      </c>
    </row>
    <row r="114" spans="1:20" s="94" customFormat="1" ht="16.5" customHeight="1">
      <c r="A114" s="86"/>
      <c r="B114" s="320"/>
      <c r="C114" s="305"/>
      <c r="D114" s="305"/>
      <c r="E114" s="305"/>
      <c r="F114" s="110" t="s">
        <v>384</v>
      </c>
      <c r="G114" s="108" t="s">
        <v>390</v>
      </c>
      <c r="H114" s="99"/>
      <c r="I114" s="99"/>
      <c r="J114" s="99">
        <f t="shared" si="44"/>
        <v>14</v>
      </c>
      <c r="K114" s="112">
        <v>44017</v>
      </c>
      <c r="L114" s="112">
        <v>44035</v>
      </c>
      <c r="M114" s="101">
        <f t="shared" si="45"/>
        <v>1</v>
      </c>
      <c r="N114" s="102"/>
      <c r="O114" s="101">
        <f t="shared" si="46"/>
        <v>7.4999999999999997E-2</v>
      </c>
      <c r="P114" s="112">
        <v>44017</v>
      </c>
      <c r="Q114" s="112">
        <v>44035</v>
      </c>
      <c r="R114" s="104">
        <v>1</v>
      </c>
      <c r="S114" s="238">
        <f t="shared" si="47"/>
        <v>7.4999999999999997E-2</v>
      </c>
      <c r="T114" s="101">
        <f t="shared" si="48"/>
        <v>0</v>
      </c>
    </row>
    <row r="115" spans="1:20" s="94" customFormat="1" ht="16.5" customHeight="1">
      <c r="A115" s="86"/>
      <c r="B115" s="320"/>
      <c r="C115" s="305"/>
      <c r="D115" s="305"/>
      <c r="E115" s="305"/>
      <c r="F115" s="110" t="s">
        <v>385</v>
      </c>
      <c r="G115" s="108" t="s">
        <v>391</v>
      </c>
      <c r="H115" s="99"/>
      <c r="I115" s="99"/>
      <c r="J115" s="99">
        <f t="shared" si="44"/>
        <v>7</v>
      </c>
      <c r="K115" s="112">
        <v>44017</v>
      </c>
      <c r="L115" s="112">
        <v>44026</v>
      </c>
      <c r="M115" s="101">
        <f t="shared" si="45"/>
        <v>1</v>
      </c>
      <c r="N115" s="102"/>
      <c r="O115" s="101">
        <f t="shared" si="46"/>
        <v>7.4999999999999997E-2</v>
      </c>
      <c r="P115" s="112">
        <v>44017</v>
      </c>
      <c r="Q115" s="112">
        <v>44035</v>
      </c>
      <c r="R115" s="104">
        <v>1</v>
      </c>
      <c r="S115" s="238">
        <f t="shared" si="47"/>
        <v>7.4999999999999997E-2</v>
      </c>
      <c r="T115" s="101">
        <f t="shared" si="48"/>
        <v>0</v>
      </c>
    </row>
    <row r="116" spans="1:20" s="94" customFormat="1" ht="16.5" customHeight="1">
      <c r="A116" s="86"/>
      <c r="B116" s="320"/>
      <c r="C116" s="305"/>
      <c r="D116" s="305"/>
      <c r="E116" s="305"/>
      <c r="F116" s="110" t="s">
        <v>383</v>
      </c>
      <c r="G116" s="108" t="s">
        <v>392</v>
      </c>
      <c r="H116" s="99"/>
      <c r="I116" s="99"/>
      <c r="J116" s="99">
        <f t="shared" si="44"/>
        <v>7</v>
      </c>
      <c r="K116" s="112">
        <v>44027</v>
      </c>
      <c r="L116" s="112">
        <v>44035</v>
      </c>
      <c r="M116" s="101">
        <f t="shared" si="45"/>
        <v>1</v>
      </c>
      <c r="N116" s="102"/>
      <c r="O116" s="101">
        <f t="shared" si="46"/>
        <v>7.4999999999999997E-2</v>
      </c>
      <c r="P116" s="112">
        <v>44027</v>
      </c>
      <c r="Q116" s="112">
        <v>44035</v>
      </c>
      <c r="R116" s="104">
        <v>1</v>
      </c>
      <c r="S116" s="238">
        <f t="shared" si="47"/>
        <v>7.4999999999999997E-2</v>
      </c>
      <c r="T116" s="101">
        <f t="shared" si="48"/>
        <v>0</v>
      </c>
    </row>
    <row r="117" spans="1:20" s="94" customFormat="1" ht="16.5" customHeight="1">
      <c r="A117" s="86"/>
      <c r="B117" s="320"/>
      <c r="C117" s="305"/>
      <c r="D117" s="305"/>
      <c r="E117" s="305"/>
      <c r="F117" s="110" t="s">
        <v>387</v>
      </c>
      <c r="G117" s="108" t="s">
        <v>394</v>
      </c>
      <c r="H117" s="99"/>
      <c r="I117" s="99"/>
      <c r="J117" s="99">
        <f t="shared" si="44"/>
        <v>14</v>
      </c>
      <c r="K117" s="112">
        <v>44017</v>
      </c>
      <c r="L117" s="112">
        <v>44035</v>
      </c>
      <c r="M117" s="101">
        <f t="shared" si="45"/>
        <v>1</v>
      </c>
      <c r="N117" s="102"/>
      <c r="O117" s="101">
        <f t="shared" si="46"/>
        <v>7.4999999999999997E-2</v>
      </c>
      <c r="P117" s="112">
        <v>44017</v>
      </c>
      <c r="Q117" s="112">
        <v>44035</v>
      </c>
      <c r="R117" s="104">
        <v>1</v>
      </c>
      <c r="S117" s="238">
        <f t="shared" si="47"/>
        <v>7.4999999999999997E-2</v>
      </c>
      <c r="T117" s="101">
        <f t="shared" si="48"/>
        <v>0</v>
      </c>
    </row>
    <row r="118" spans="1:20" s="94" customFormat="1" ht="16.5" customHeight="1">
      <c r="A118" s="86"/>
      <c r="B118" s="320"/>
      <c r="C118" s="305"/>
      <c r="D118" s="305"/>
      <c r="E118" s="305"/>
      <c r="F118" s="110" t="s">
        <v>386</v>
      </c>
      <c r="G118" s="108" t="s">
        <v>393</v>
      </c>
      <c r="H118" s="99"/>
      <c r="I118" s="145"/>
      <c r="J118" s="99">
        <f t="shared" si="44"/>
        <v>14</v>
      </c>
      <c r="K118" s="112">
        <v>44017</v>
      </c>
      <c r="L118" s="112">
        <v>44035</v>
      </c>
      <c r="M118" s="101">
        <f t="shared" si="45"/>
        <v>1</v>
      </c>
      <c r="N118" s="102"/>
      <c r="O118" s="101">
        <f t="shared" si="46"/>
        <v>7.4999999999999997E-2</v>
      </c>
      <c r="P118" s="112">
        <v>44017</v>
      </c>
      <c r="Q118" s="112">
        <v>44056</v>
      </c>
      <c r="R118" s="104">
        <v>1</v>
      </c>
      <c r="S118" s="238">
        <f t="shared" si="47"/>
        <v>7.4999999999999997E-2</v>
      </c>
      <c r="T118" s="101">
        <f t="shared" si="48"/>
        <v>0</v>
      </c>
    </row>
    <row r="119" spans="1:20" s="94" customFormat="1" ht="16.5" customHeight="1">
      <c r="A119" s="86"/>
      <c r="B119" s="320"/>
      <c r="C119" s="305"/>
      <c r="D119" s="305"/>
      <c r="E119" s="305"/>
      <c r="F119" s="110" t="s">
        <v>473</v>
      </c>
      <c r="G119" s="144" t="s">
        <v>474</v>
      </c>
      <c r="H119" s="99"/>
      <c r="I119" s="145"/>
      <c r="J119" s="99">
        <f t="shared" si="44"/>
        <v>14</v>
      </c>
      <c r="K119" s="112">
        <v>44017</v>
      </c>
      <c r="L119" s="112">
        <v>44035</v>
      </c>
      <c r="M119" s="101">
        <f t="shared" si="45"/>
        <v>1</v>
      </c>
      <c r="N119" s="102"/>
      <c r="O119" s="101">
        <f t="shared" si="46"/>
        <v>7.4999999999999997E-2</v>
      </c>
      <c r="P119" s="112">
        <v>44017</v>
      </c>
      <c r="Q119" s="112">
        <v>44035</v>
      </c>
      <c r="R119" s="104">
        <v>1</v>
      </c>
      <c r="S119" s="238">
        <f t="shared" si="47"/>
        <v>7.4999999999999997E-2</v>
      </c>
      <c r="T119" s="101">
        <f t="shared" si="48"/>
        <v>0</v>
      </c>
    </row>
    <row r="120" spans="1:20" s="94" customFormat="1" ht="16.5" customHeight="1">
      <c r="A120" s="86"/>
      <c r="B120" s="320"/>
      <c r="C120" s="305"/>
      <c r="D120" s="305"/>
      <c r="E120" s="110" t="s">
        <v>552</v>
      </c>
      <c r="F120" s="106"/>
      <c r="G120" s="144"/>
      <c r="H120" s="99"/>
      <c r="I120" s="99"/>
      <c r="J120" s="99"/>
      <c r="K120" s="100"/>
      <c r="L120" s="100"/>
      <c r="M120" s="101"/>
      <c r="N120" s="102"/>
      <c r="O120" s="101"/>
      <c r="P120" s="100"/>
      <c r="Q120" s="103"/>
      <c r="R120" s="104"/>
      <c r="S120" s="101"/>
      <c r="T120" s="105"/>
    </row>
    <row r="121" spans="1:20" s="94" customFormat="1" ht="16.5" customHeight="1">
      <c r="A121" s="86"/>
      <c r="B121" s="320"/>
      <c r="C121" s="305"/>
      <c r="D121" s="305"/>
      <c r="E121" s="306"/>
      <c r="F121" s="110" t="s">
        <v>381</v>
      </c>
      <c r="G121" s="108" t="s">
        <v>388</v>
      </c>
      <c r="H121" s="99"/>
      <c r="I121" s="99"/>
      <c r="J121" s="99">
        <f t="shared" ref="J121:J129" si="49">IF(OR(ISBLANK($K121), ISBLANK($L121)),"",NETWORKDAYS($K121,$L121,공휴일))</f>
        <v>4</v>
      </c>
      <c r="K121" s="112">
        <v>44031</v>
      </c>
      <c r="L121" s="112">
        <v>44035</v>
      </c>
      <c r="M121" s="101">
        <f t="shared" ref="M121:M128" si="50">IF(OR(ISBLANK($K121), ISBLANK($L121)), "", IF($I$1 &lt; $K121, 0, IF($I$1 &gt;= $L121, 1, NETWORKDAYS($K121,$I$1,공휴일)/$J121)))</f>
        <v>1</v>
      </c>
      <c r="N121" s="102"/>
      <c r="O121" s="101">
        <f t="shared" ref="O121:O128" si="51">M121*$N$90</f>
        <v>7.4999999999999997E-2</v>
      </c>
      <c r="P121" s="100">
        <v>44035</v>
      </c>
      <c r="Q121" s="100">
        <v>44060</v>
      </c>
      <c r="R121" s="104">
        <v>1</v>
      </c>
      <c r="S121" s="238">
        <f t="shared" ref="S121:S128" si="52">$N$90*R121</f>
        <v>7.4999999999999997E-2</v>
      </c>
      <c r="T121" s="101">
        <f t="shared" ref="T121:T128" si="53">S121-O121</f>
        <v>0</v>
      </c>
    </row>
    <row r="122" spans="1:20" s="94" customFormat="1" ht="16.5" customHeight="1">
      <c r="A122" s="86"/>
      <c r="B122" s="320"/>
      <c r="C122" s="305"/>
      <c r="D122" s="305"/>
      <c r="E122" s="305"/>
      <c r="F122" s="110" t="s">
        <v>382</v>
      </c>
      <c r="G122" s="108" t="s">
        <v>389</v>
      </c>
      <c r="H122" s="99"/>
      <c r="I122" s="99"/>
      <c r="J122" s="99">
        <f t="shared" si="49"/>
        <v>7</v>
      </c>
      <c r="K122" s="112">
        <v>44017</v>
      </c>
      <c r="L122" s="112">
        <v>44026</v>
      </c>
      <c r="M122" s="101">
        <f t="shared" si="50"/>
        <v>1</v>
      </c>
      <c r="N122" s="102"/>
      <c r="O122" s="101">
        <f t="shared" si="51"/>
        <v>7.4999999999999997E-2</v>
      </c>
      <c r="P122" s="112">
        <v>44017</v>
      </c>
      <c r="Q122" s="112">
        <v>44035</v>
      </c>
      <c r="R122" s="104">
        <v>1</v>
      </c>
      <c r="S122" s="238">
        <f t="shared" si="52"/>
        <v>7.4999999999999997E-2</v>
      </c>
      <c r="T122" s="101">
        <f t="shared" si="53"/>
        <v>0</v>
      </c>
    </row>
    <row r="123" spans="1:20" s="94" customFormat="1" ht="16.5" customHeight="1">
      <c r="A123" s="86"/>
      <c r="B123" s="320"/>
      <c r="C123" s="305"/>
      <c r="D123" s="305"/>
      <c r="E123" s="305"/>
      <c r="F123" s="110" t="s">
        <v>384</v>
      </c>
      <c r="G123" s="108" t="s">
        <v>390</v>
      </c>
      <c r="H123" s="99"/>
      <c r="I123" s="99"/>
      <c r="J123" s="99">
        <f t="shared" si="49"/>
        <v>14</v>
      </c>
      <c r="K123" s="112">
        <v>44017</v>
      </c>
      <c r="L123" s="112">
        <v>44035</v>
      </c>
      <c r="M123" s="101">
        <f t="shared" si="50"/>
        <v>1</v>
      </c>
      <c r="N123" s="102"/>
      <c r="O123" s="101">
        <f t="shared" si="51"/>
        <v>7.4999999999999997E-2</v>
      </c>
      <c r="P123" s="112">
        <v>44017</v>
      </c>
      <c r="Q123" s="112">
        <v>44035</v>
      </c>
      <c r="R123" s="104">
        <v>1</v>
      </c>
      <c r="S123" s="238">
        <f t="shared" si="52"/>
        <v>7.4999999999999997E-2</v>
      </c>
      <c r="T123" s="101">
        <f t="shared" si="53"/>
        <v>0</v>
      </c>
    </row>
    <row r="124" spans="1:20" s="94" customFormat="1" ht="16.5" customHeight="1">
      <c r="A124" s="86"/>
      <c r="B124" s="320"/>
      <c r="C124" s="305"/>
      <c r="D124" s="305"/>
      <c r="E124" s="305"/>
      <c r="F124" s="110" t="s">
        <v>385</v>
      </c>
      <c r="G124" s="108" t="s">
        <v>391</v>
      </c>
      <c r="H124" s="99"/>
      <c r="I124" s="99"/>
      <c r="J124" s="99">
        <f t="shared" si="49"/>
        <v>7</v>
      </c>
      <c r="K124" s="112">
        <v>44017</v>
      </c>
      <c r="L124" s="112">
        <v>44026</v>
      </c>
      <c r="M124" s="101">
        <f t="shared" si="50"/>
        <v>1</v>
      </c>
      <c r="N124" s="102"/>
      <c r="O124" s="101">
        <f t="shared" si="51"/>
        <v>7.4999999999999997E-2</v>
      </c>
      <c r="P124" s="112">
        <v>44017</v>
      </c>
      <c r="Q124" s="112">
        <v>44035</v>
      </c>
      <c r="R124" s="104">
        <v>1</v>
      </c>
      <c r="S124" s="238">
        <f t="shared" si="52"/>
        <v>7.4999999999999997E-2</v>
      </c>
      <c r="T124" s="101">
        <f t="shared" si="53"/>
        <v>0</v>
      </c>
    </row>
    <row r="125" spans="1:20" s="94" customFormat="1" ht="16.5" customHeight="1">
      <c r="A125" s="86"/>
      <c r="B125" s="320"/>
      <c r="C125" s="305"/>
      <c r="D125" s="305"/>
      <c r="E125" s="305"/>
      <c r="F125" s="110" t="s">
        <v>383</v>
      </c>
      <c r="G125" s="108" t="s">
        <v>392</v>
      </c>
      <c r="H125" s="99"/>
      <c r="I125" s="99"/>
      <c r="J125" s="99">
        <f t="shared" si="49"/>
        <v>7</v>
      </c>
      <c r="K125" s="112">
        <v>44027</v>
      </c>
      <c r="L125" s="112">
        <v>44035</v>
      </c>
      <c r="M125" s="101">
        <f t="shared" si="50"/>
        <v>1</v>
      </c>
      <c r="N125" s="102"/>
      <c r="O125" s="101">
        <f t="shared" si="51"/>
        <v>7.4999999999999997E-2</v>
      </c>
      <c r="P125" s="112">
        <v>44027</v>
      </c>
      <c r="Q125" s="112">
        <v>44035</v>
      </c>
      <c r="R125" s="104">
        <v>1</v>
      </c>
      <c r="S125" s="238">
        <f t="shared" si="52"/>
        <v>7.4999999999999997E-2</v>
      </c>
      <c r="T125" s="101">
        <f t="shared" si="53"/>
        <v>0</v>
      </c>
    </row>
    <row r="126" spans="1:20" s="94" customFormat="1" ht="16.5" customHeight="1">
      <c r="A126" s="86"/>
      <c r="B126" s="320"/>
      <c r="C126" s="305"/>
      <c r="D126" s="305"/>
      <c r="E126" s="305"/>
      <c r="F126" s="110" t="s">
        <v>387</v>
      </c>
      <c r="G126" s="108" t="s">
        <v>394</v>
      </c>
      <c r="H126" s="99"/>
      <c r="I126" s="99"/>
      <c r="J126" s="99">
        <f t="shared" si="49"/>
        <v>14</v>
      </c>
      <c r="K126" s="112">
        <v>44017</v>
      </c>
      <c r="L126" s="112">
        <v>44035</v>
      </c>
      <c r="M126" s="101">
        <f t="shared" si="50"/>
        <v>1</v>
      </c>
      <c r="N126" s="102"/>
      <c r="O126" s="101">
        <f t="shared" si="51"/>
        <v>7.4999999999999997E-2</v>
      </c>
      <c r="P126" s="112">
        <v>44017</v>
      </c>
      <c r="Q126" s="112">
        <v>44035</v>
      </c>
      <c r="R126" s="104">
        <v>1</v>
      </c>
      <c r="S126" s="238">
        <f t="shared" si="52"/>
        <v>7.4999999999999997E-2</v>
      </c>
      <c r="T126" s="101">
        <f t="shared" si="53"/>
        <v>0</v>
      </c>
    </row>
    <row r="127" spans="1:20" s="94" customFormat="1" ht="16.5" customHeight="1">
      <c r="A127" s="86"/>
      <c r="B127" s="320"/>
      <c r="C127" s="305"/>
      <c r="D127" s="305"/>
      <c r="E127" s="305"/>
      <c r="F127" s="110" t="s">
        <v>386</v>
      </c>
      <c r="G127" s="108" t="s">
        <v>393</v>
      </c>
      <c r="H127" s="99"/>
      <c r="I127" s="145"/>
      <c r="J127" s="99">
        <f t="shared" si="49"/>
        <v>14</v>
      </c>
      <c r="K127" s="112">
        <v>44017</v>
      </c>
      <c r="L127" s="112">
        <v>44035</v>
      </c>
      <c r="M127" s="101">
        <f t="shared" si="50"/>
        <v>1</v>
      </c>
      <c r="N127" s="102"/>
      <c r="O127" s="101">
        <f t="shared" si="51"/>
        <v>7.4999999999999997E-2</v>
      </c>
      <c r="P127" s="112">
        <v>44017</v>
      </c>
      <c r="Q127" s="112">
        <v>44056</v>
      </c>
      <c r="R127" s="104">
        <v>1</v>
      </c>
      <c r="S127" s="238">
        <f t="shared" si="52"/>
        <v>7.4999999999999997E-2</v>
      </c>
      <c r="T127" s="101">
        <f t="shared" si="53"/>
        <v>0</v>
      </c>
    </row>
    <row r="128" spans="1:20" s="94" customFormat="1" ht="16.5" customHeight="1">
      <c r="A128" s="86"/>
      <c r="B128" s="320"/>
      <c r="C128" s="305"/>
      <c r="D128" s="305"/>
      <c r="E128" s="305"/>
      <c r="F128" s="110" t="s">
        <v>473</v>
      </c>
      <c r="G128" s="144" t="s">
        <v>474</v>
      </c>
      <c r="H128" s="99"/>
      <c r="I128" s="145"/>
      <c r="J128" s="99">
        <f t="shared" si="49"/>
        <v>14</v>
      </c>
      <c r="K128" s="112">
        <v>44017</v>
      </c>
      <c r="L128" s="112">
        <v>44035</v>
      </c>
      <c r="M128" s="101">
        <f t="shared" si="50"/>
        <v>1</v>
      </c>
      <c r="N128" s="102"/>
      <c r="O128" s="101">
        <f t="shared" si="51"/>
        <v>7.4999999999999997E-2</v>
      </c>
      <c r="P128" s="112">
        <v>44017</v>
      </c>
      <c r="Q128" s="112">
        <v>44035</v>
      </c>
      <c r="R128" s="104">
        <v>1</v>
      </c>
      <c r="S128" s="238">
        <f t="shared" si="52"/>
        <v>7.4999999999999997E-2</v>
      </c>
      <c r="T128" s="101">
        <f t="shared" si="53"/>
        <v>0</v>
      </c>
    </row>
    <row r="129" spans="1:20" s="94" customFormat="1" ht="16.5" customHeight="1">
      <c r="A129" s="86"/>
      <c r="B129" s="320"/>
      <c r="C129" s="305"/>
      <c r="D129" s="135" t="s">
        <v>553</v>
      </c>
      <c r="E129" s="135"/>
      <c r="F129" s="136"/>
      <c r="G129" s="148"/>
      <c r="H129" s="139" t="s">
        <v>545</v>
      </c>
      <c r="I129" s="139"/>
      <c r="J129" s="139">
        <f t="shared" si="49"/>
        <v>14</v>
      </c>
      <c r="K129" s="140">
        <f>MIN(K139:K147)</f>
        <v>44017</v>
      </c>
      <c r="L129" s="140">
        <f>MAX(L139:L147)</f>
        <v>44035</v>
      </c>
      <c r="M129" s="141">
        <f>AVERAGE(M139:M147)</f>
        <v>1</v>
      </c>
      <c r="N129" s="142"/>
      <c r="O129" s="141">
        <f>M129*$N$90</f>
        <v>7.4999999999999997E-2</v>
      </c>
      <c r="P129" s="224"/>
      <c r="Q129" s="143"/>
      <c r="R129" s="146">
        <f>AVERAGE(R130:R147)</f>
        <v>1</v>
      </c>
      <c r="S129" s="236">
        <f>$N$90*R129</f>
        <v>7.4999999999999997E-2</v>
      </c>
      <c r="T129" s="147">
        <f>S129-O129</f>
        <v>0</v>
      </c>
    </row>
    <row r="130" spans="1:20" s="94" customFormat="1" ht="16.5" customHeight="1">
      <c r="A130" s="86"/>
      <c r="B130" s="320"/>
      <c r="C130" s="305"/>
      <c r="D130" s="306"/>
      <c r="E130" s="110" t="s">
        <v>378</v>
      </c>
      <c r="F130" s="107"/>
      <c r="G130" s="144"/>
      <c r="H130" s="99"/>
      <c r="I130" s="99"/>
      <c r="J130" s="99"/>
      <c r="K130" s="100"/>
      <c r="L130" s="100"/>
      <c r="M130" s="101"/>
      <c r="N130" s="102"/>
      <c r="O130" s="101"/>
      <c r="P130" s="100"/>
      <c r="Q130" s="103"/>
      <c r="R130" s="104"/>
      <c r="S130" s="101"/>
      <c r="T130" s="105"/>
    </row>
    <row r="131" spans="1:20" s="94" customFormat="1" ht="16.5" customHeight="1">
      <c r="A131" s="86"/>
      <c r="B131" s="320"/>
      <c r="C131" s="305"/>
      <c r="D131" s="305"/>
      <c r="E131" s="306"/>
      <c r="F131" s="110" t="s">
        <v>381</v>
      </c>
      <c r="G131" s="108" t="s">
        <v>388</v>
      </c>
      <c r="H131" s="99"/>
      <c r="I131" s="99"/>
      <c r="J131" s="99">
        <f t="shared" ref="J131:J138" si="54">IF(OR(ISBLANK($K131), ISBLANK($L131)),"",NETWORKDAYS($K131,$L131,공휴일))</f>
        <v>4</v>
      </c>
      <c r="K131" s="112">
        <v>44031</v>
      </c>
      <c r="L131" s="112">
        <v>44035</v>
      </c>
      <c r="M131" s="101">
        <f t="shared" ref="M131:M138" si="55">IF(OR(ISBLANK($K131), ISBLANK($L131)), "", IF($I$1 &lt; $K131, 0, IF($I$1 &gt;= $L131, 1, NETWORKDAYS($K131,$I$1,공휴일)/$J131)))</f>
        <v>1</v>
      </c>
      <c r="N131" s="102"/>
      <c r="O131" s="101">
        <f t="shared" ref="O131:O138" si="56">M131*$N$90</f>
        <v>7.4999999999999997E-2</v>
      </c>
      <c r="P131" s="100">
        <v>44035</v>
      </c>
      <c r="Q131" s="100">
        <v>44060</v>
      </c>
      <c r="R131" s="104">
        <v>1</v>
      </c>
      <c r="S131" s="238">
        <f t="shared" ref="S131:S138" si="57">$N$90*R131</f>
        <v>7.4999999999999997E-2</v>
      </c>
      <c r="T131" s="101">
        <f t="shared" ref="T131:T138" si="58">S131-O131</f>
        <v>0</v>
      </c>
    </row>
    <row r="132" spans="1:20" s="94" customFormat="1" ht="16.5" customHeight="1">
      <c r="A132" s="86"/>
      <c r="B132" s="320"/>
      <c r="C132" s="305"/>
      <c r="D132" s="305"/>
      <c r="E132" s="305"/>
      <c r="F132" s="110" t="s">
        <v>382</v>
      </c>
      <c r="G132" s="108" t="s">
        <v>389</v>
      </c>
      <c r="H132" s="99"/>
      <c r="I132" s="99"/>
      <c r="J132" s="99">
        <f t="shared" si="54"/>
        <v>7</v>
      </c>
      <c r="K132" s="112">
        <v>44017</v>
      </c>
      <c r="L132" s="112">
        <v>44026</v>
      </c>
      <c r="M132" s="101">
        <f t="shared" si="55"/>
        <v>1</v>
      </c>
      <c r="N132" s="102"/>
      <c r="O132" s="101">
        <f t="shared" si="56"/>
        <v>7.4999999999999997E-2</v>
      </c>
      <c r="P132" s="112">
        <v>44017</v>
      </c>
      <c r="Q132" s="112">
        <v>44035</v>
      </c>
      <c r="R132" s="104">
        <v>1</v>
      </c>
      <c r="S132" s="238">
        <f t="shared" si="57"/>
        <v>7.4999999999999997E-2</v>
      </c>
      <c r="T132" s="101">
        <f t="shared" si="58"/>
        <v>0</v>
      </c>
    </row>
    <row r="133" spans="1:20" s="94" customFormat="1" ht="16.5" customHeight="1">
      <c r="A133" s="86"/>
      <c r="B133" s="320"/>
      <c r="C133" s="305"/>
      <c r="D133" s="305"/>
      <c r="E133" s="305"/>
      <c r="F133" s="110" t="s">
        <v>384</v>
      </c>
      <c r="G133" s="108" t="s">
        <v>390</v>
      </c>
      <c r="H133" s="99"/>
      <c r="I133" s="99"/>
      <c r="J133" s="99">
        <f t="shared" si="54"/>
        <v>14</v>
      </c>
      <c r="K133" s="112">
        <v>44017</v>
      </c>
      <c r="L133" s="112">
        <v>44035</v>
      </c>
      <c r="M133" s="101">
        <f t="shared" si="55"/>
        <v>1</v>
      </c>
      <c r="N133" s="102"/>
      <c r="O133" s="101">
        <f t="shared" si="56"/>
        <v>7.4999999999999997E-2</v>
      </c>
      <c r="P133" s="112">
        <v>44017</v>
      </c>
      <c r="Q133" s="112">
        <v>44035</v>
      </c>
      <c r="R133" s="104">
        <v>1</v>
      </c>
      <c r="S133" s="238">
        <f t="shared" si="57"/>
        <v>7.4999999999999997E-2</v>
      </c>
      <c r="T133" s="101">
        <f t="shared" si="58"/>
        <v>0</v>
      </c>
    </row>
    <row r="134" spans="1:20" s="94" customFormat="1" ht="16.5" customHeight="1">
      <c r="A134" s="86"/>
      <c r="B134" s="320"/>
      <c r="C134" s="305"/>
      <c r="D134" s="305"/>
      <c r="E134" s="305"/>
      <c r="F134" s="110" t="s">
        <v>385</v>
      </c>
      <c r="G134" s="108" t="s">
        <v>391</v>
      </c>
      <c r="H134" s="99"/>
      <c r="I134" s="99"/>
      <c r="J134" s="99">
        <f t="shared" si="54"/>
        <v>7</v>
      </c>
      <c r="K134" s="112">
        <v>44017</v>
      </c>
      <c r="L134" s="112">
        <v>44026</v>
      </c>
      <c r="M134" s="101">
        <f t="shared" si="55"/>
        <v>1</v>
      </c>
      <c r="N134" s="102"/>
      <c r="O134" s="101">
        <f t="shared" si="56"/>
        <v>7.4999999999999997E-2</v>
      </c>
      <c r="P134" s="112">
        <v>44017</v>
      </c>
      <c r="Q134" s="112">
        <v>44035</v>
      </c>
      <c r="R134" s="104">
        <v>1</v>
      </c>
      <c r="S134" s="238">
        <f t="shared" si="57"/>
        <v>7.4999999999999997E-2</v>
      </c>
      <c r="T134" s="101">
        <f t="shared" si="58"/>
        <v>0</v>
      </c>
    </row>
    <row r="135" spans="1:20" s="94" customFormat="1" ht="16.5" customHeight="1">
      <c r="A135" s="86"/>
      <c r="B135" s="320"/>
      <c r="C135" s="305"/>
      <c r="D135" s="305"/>
      <c r="E135" s="305"/>
      <c r="F135" s="110" t="s">
        <v>383</v>
      </c>
      <c r="G135" s="108" t="s">
        <v>392</v>
      </c>
      <c r="H135" s="99"/>
      <c r="I135" s="99"/>
      <c r="J135" s="99">
        <f t="shared" si="54"/>
        <v>7</v>
      </c>
      <c r="K135" s="112">
        <v>44027</v>
      </c>
      <c r="L135" s="112">
        <v>44035</v>
      </c>
      <c r="M135" s="101">
        <f t="shared" si="55"/>
        <v>1</v>
      </c>
      <c r="N135" s="102"/>
      <c r="O135" s="101">
        <f t="shared" si="56"/>
        <v>7.4999999999999997E-2</v>
      </c>
      <c r="P135" s="112">
        <v>44027</v>
      </c>
      <c r="Q135" s="112">
        <v>44035</v>
      </c>
      <c r="R135" s="104">
        <v>1</v>
      </c>
      <c r="S135" s="238">
        <f t="shared" si="57"/>
        <v>7.4999999999999997E-2</v>
      </c>
      <c r="T135" s="101">
        <f t="shared" si="58"/>
        <v>0</v>
      </c>
    </row>
    <row r="136" spans="1:20" s="94" customFormat="1" ht="16.5" customHeight="1">
      <c r="A136" s="86"/>
      <c r="B136" s="320"/>
      <c r="C136" s="305"/>
      <c r="D136" s="305"/>
      <c r="E136" s="305"/>
      <c r="F136" s="110" t="s">
        <v>387</v>
      </c>
      <c r="G136" s="108" t="s">
        <v>394</v>
      </c>
      <c r="H136" s="99"/>
      <c r="I136" s="99"/>
      <c r="J136" s="99">
        <f t="shared" si="54"/>
        <v>14</v>
      </c>
      <c r="K136" s="112">
        <v>44017</v>
      </c>
      <c r="L136" s="112">
        <v>44035</v>
      </c>
      <c r="M136" s="101">
        <f t="shared" si="55"/>
        <v>1</v>
      </c>
      <c r="N136" s="102"/>
      <c r="O136" s="101">
        <f t="shared" si="56"/>
        <v>7.4999999999999997E-2</v>
      </c>
      <c r="P136" s="112">
        <v>44017</v>
      </c>
      <c r="Q136" s="112">
        <v>44035</v>
      </c>
      <c r="R136" s="104">
        <v>1</v>
      </c>
      <c r="S136" s="238">
        <f t="shared" si="57"/>
        <v>7.4999999999999997E-2</v>
      </c>
      <c r="T136" s="101">
        <f t="shared" si="58"/>
        <v>0</v>
      </c>
    </row>
    <row r="137" spans="1:20" s="94" customFormat="1" ht="16.5" customHeight="1">
      <c r="A137" s="86"/>
      <c r="B137" s="320"/>
      <c r="C137" s="305"/>
      <c r="D137" s="305"/>
      <c r="E137" s="305"/>
      <c r="F137" s="110" t="s">
        <v>386</v>
      </c>
      <c r="G137" s="108" t="s">
        <v>393</v>
      </c>
      <c r="H137" s="99"/>
      <c r="I137" s="145"/>
      <c r="J137" s="99">
        <f t="shared" si="54"/>
        <v>14</v>
      </c>
      <c r="K137" s="112">
        <v>44017</v>
      </c>
      <c r="L137" s="112">
        <v>44035</v>
      </c>
      <c r="M137" s="101">
        <f t="shared" si="55"/>
        <v>1</v>
      </c>
      <c r="N137" s="102"/>
      <c r="O137" s="101">
        <f t="shared" si="56"/>
        <v>7.4999999999999997E-2</v>
      </c>
      <c r="P137" s="112">
        <v>44017</v>
      </c>
      <c r="Q137" s="112">
        <v>44056</v>
      </c>
      <c r="R137" s="104">
        <v>1</v>
      </c>
      <c r="S137" s="238">
        <f t="shared" si="57"/>
        <v>7.4999999999999997E-2</v>
      </c>
      <c r="T137" s="101">
        <f t="shared" si="58"/>
        <v>0</v>
      </c>
    </row>
    <row r="138" spans="1:20" s="94" customFormat="1" ht="16.5" customHeight="1">
      <c r="A138" s="86"/>
      <c r="B138" s="320"/>
      <c r="C138" s="305"/>
      <c r="D138" s="305"/>
      <c r="E138" s="305"/>
      <c r="F138" s="110" t="s">
        <v>473</v>
      </c>
      <c r="G138" s="144" t="s">
        <v>474</v>
      </c>
      <c r="H138" s="99"/>
      <c r="I138" s="145"/>
      <c r="J138" s="99">
        <f t="shared" si="54"/>
        <v>14</v>
      </c>
      <c r="K138" s="112">
        <v>44017</v>
      </c>
      <c r="L138" s="112">
        <v>44035</v>
      </c>
      <c r="M138" s="101">
        <f t="shared" si="55"/>
        <v>1</v>
      </c>
      <c r="N138" s="102"/>
      <c r="O138" s="101">
        <f t="shared" si="56"/>
        <v>7.4999999999999997E-2</v>
      </c>
      <c r="P138" s="112">
        <v>44017</v>
      </c>
      <c r="Q138" s="112">
        <v>44035</v>
      </c>
      <c r="R138" s="104">
        <v>1</v>
      </c>
      <c r="S138" s="238">
        <f t="shared" si="57"/>
        <v>7.4999999999999997E-2</v>
      </c>
      <c r="T138" s="101">
        <f t="shared" si="58"/>
        <v>0</v>
      </c>
    </row>
    <row r="139" spans="1:20" s="94" customFormat="1" ht="16.5" customHeight="1">
      <c r="A139" s="86"/>
      <c r="B139" s="320"/>
      <c r="C139" s="305"/>
      <c r="D139" s="305"/>
      <c r="E139" s="110" t="s">
        <v>380</v>
      </c>
      <c r="F139" s="106"/>
      <c r="G139" s="144"/>
      <c r="H139" s="99"/>
      <c r="I139" s="99"/>
      <c r="J139" s="99"/>
      <c r="K139" s="100"/>
      <c r="L139" s="100"/>
      <c r="M139" s="101"/>
      <c r="N139" s="102"/>
      <c r="O139" s="101"/>
      <c r="P139" s="100"/>
      <c r="Q139" s="103"/>
      <c r="R139" s="104"/>
      <c r="S139" s="101"/>
      <c r="T139" s="105"/>
    </row>
    <row r="140" spans="1:20" s="94" customFormat="1" ht="16.5" customHeight="1">
      <c r="A140" s="86"/>
      <c r="B140" s="320"/>
      <c r="C140" s="305"/>
      <c r="D140" s="305"/>
      <c r="E140" s="306"/>
      <c r="F140" s="110" t="s">
        <v>381</v>
      </c>
      <c r="G140" s="108" t="s">
        <v>388</v>
      </c>
      <c r="H140" s="99"/>
      <c r="I140" s="99"/>
      <c r="J140" s="99">
        <f t="shared" ref="J140:J147" si="59">IF(OR(ISBLANK($K140), ISBLANK($L140)),"",NETWORKDAYS($K140,$L140,공휴일))</f>
        <v>4</v>
      </c>
      <c r="K140" s="112">
        <v>44031</v>
      </c>
      <c r="L140" s="112">
        <v>44035</v>
      </c>
      <c r="M140" s="101">
        <f t="shared" ref="M140:M147" si="60">IF(OR(ISBLANK($K140), ISBLANK($L140)), "", IF($I$1 &lt; $K140, 0, IF($I$1 &gt;= $L140, 1, NETWORKDAYS($K140,$I$1,공휴일)/$J140)))</f>
        <v>1</v>
      </c>
      <c r="N140" s="102"/>
      <c r="O140" s="101">
        <f t="shared" ref="O140:O147" si="61">M140*$N$90</f>
        <v>7.4999999999999997E-2</v>
      </c>
      <c r="P140" s="100">
        <v>44035</v>
      </c>
      <c r="Q140" s="100">
        <v>44060</v>
      </c>
      <c r="R140" s="104">
        <v>1</v>
      </c>
      <c r="S140" s="238">
        <f t="shared" ref="S140:S147" si="62">$N$90*R140</f>
        <v>7.4999999999999997E-2</v>
      </c>
      <c r="T140" s="101">
        <f t="shared" ref="T140:T147" si="63">S140-O140</f>
        <v>0</v>
      </c>
    </row>
    <row r="141" spans="1:20" s="94" customFormat="1" ht="16.5" customHeight="1">
      <c r="A141" s="86"/>
      <c r="B141" s="320"/>
      <c r="C141" s="305"/>
      <c r="D141" s="305"/>
      <c r="E141" s="305"/>
      <c r="F141" s="110" t="s">
        <v>382</v>
      </c>
      <c r="G141" s="108" t="s">
        <v>389</v>
      </c>
      <c r="H141" s="99"/>
      <c r="I141" s="99"/>
      <c r="J141" s="99">
        <f t="shared" si="59"/>
        <v>7</v>
      </c>
      <c r="K141" s="112">
        <v>44017</v>
      </c>
      <c r="L141" s="112">
        <v>44026</v>
      </c>
      <c r="M141" s="101">
        <f t="shared" si="60"/>
        <v>1</v>
      </c>
      <c r="N141" s="102"/>
      <c r="O141" s="101">
        <f t="shared" si="61"/>
        <v>7.4999999999999997E-2</v>
      </c>
      <c r="P141" s="112">
        <v>44017</v>
      </c>
      <c r="Q141" s="112">
        <v>44035</v>
      </c>
      <c r="R141" s="104">
        <v>1</v>
      </c>
      <c r="S141" s="238">
        <f t="shared" si="62"/>
        <v>7.4999999999999997E-2</v>
      </c>
      <c r="T141" s="101">
        <f t="shared" si="63"/>
        <v>0</v>
      </c>
    </row>
    <row r="142" spans="1:20" s="94" customFormat="1" ht="16.5" customHeight="1">
      <c r="A142" s="86"/>
      <c r="B142" s="320"/>
      <c r="C142" s="305"/>
      <c r="D142" s="305"/>
      <c r="E142" s="305"/>
      <c r="F142" s="110" t="s">
        <v>384</v>
      </c>
      <c r="G142" s="108" t="s">
        <v>390</v>
      </c>
      <c r="H142" s="99"/>
      <c r="I142" s="99"/>
      <c r="J142" s="99">
        <f t="shared" si="59"/>
        <v>14</v>
      </c>
      <c r="K142" s="112">
        <v>44017</v>
      </c>
      <c r="L142" s="112">
        <v>44035</v>
      </c>
      <c r="M142" s="101">
        <f t="shared" si="60"/>
        <v>1</v>
      </c>
      <c r="N142" s="102"/>
      <c r="O142" s="101">
        <f t="shared" si="61"/>
        <v>7.4999999999999997E-2</v>
      </c>
      <c r="P142" s="112">
        <v>44017</v>
      </c>
      <c r="Q142" s="112">
        <v>44035</v>
      </c>
      <c r="R142" s="104">
        <v>1</v>
      </c>
      <c r="S142" s="238">
        <f t="shared" si="62"/>
        <v>7.4999999999999997E-2</v>
      </c>
      <c r="T142" s="101">
        <f t="shared" si="63"/>
        <v>0</v>
      </c>
    </row>
    <row r="143" spans="1:20" s="94" customFormat="1" ht="16.5" customHeight="1">
      <c r="A143" s="86"/>
      <c r="B143" s="320"/>
      <c r="C143" s="305"/>
      <c r="D143" s="305"/>
      <c r="E143" s="305"/>
      <c r="F143" s="110" t="s">
        <v>385</v>
      </c>
      <c r="G143" s="108" t="s">
        <v>391</v>
      </c>
      <c r="H143" s="99"/>
      <c r="I143" s="99"/>
      <c r="J143" s="99">
        <f t="shared" si="59"/>
        <v>7</v>
      </c>
      <c r="K143" s="112">
        <v>44017</v>
      </c>
      <c r="L143" s="112">
        <v>44026</v>
      </c>
      <c r="M143" s="101">
        <f t="shared" si="60"/>
        <v>1</v>
      </c>
      <c r="N143" s="102"/>
      <c r="O143" s="101">
        <f t="shared" si="61"/>
        <v>7.4999999999999997E-2</v>
      </c>
      <c r="P143" s="112">
        <v>44017</v>
      </c>
      <c r="Q143" s="112">
        <v>44035</v>
      </c>
      <c r="R143" s="104">
        <v>1</v>
      </c>
      <c r="S143" s="238">
        <f t="shared" si="62"/>
        <v>7.4999999999999997E-2</v>
      </c>
      <c r="T143" s="101">
        <f t="shared" si="63"/>
        <v>0</v>
      </c>
    </row>
    <row r="144" spans="1:20" s="94" customFormat="1" ht="16.5" customHeight="1">
      <c r="A144" s="86"/>
      <c r="B144" s="320"/>
      <c r="C144" s="305"/>
      <c r="D144" s="305"/>
      <c r="E144" s="305"/>
      <c r="F144" s="110" t="s">
        <v>383</v>
      </c>
      <c r="G144" s="108" t="s">
        <v>392</v>
      </c>
      <c r="H144" s="99"/>
      <c r="I144" s="99"/>
      <c r="J144" s="99">
        <f t="shared" si="59"/>
        <v>7</v>
      </c>
      <c r="K144" s="112">
        <v>44027</v>
      </c>
      <c r="L144" s="112">
        <v>44035</v>
      </c>
      <c r="M144" s="101">
        <f t="shared" si="60"/>
        <v>1</v>
      </c>
      <c r="N144" s="102"/>
      <c r="O144" s="101">
        <f t="shared" si="61"/>
        <v>7.4999999999999997E-2</v>
      </c>
      <c r="P144" s="112">
        <v>44027</v>
      </c>
      <c r="Q144" s="112">
        <v>44035</v>
      </c>
      <c r="R144" s="104">
        <v>1</v>
      </c>
      <c r="S144" s="238">
        <f t="shared" si="62"/>
        <v>7.4999999999999997E-2</v>
      </c>
      <c r="T144" s="101">
        <f t="shared" si="63"/>
        <v>0</v>
      </c>
    </row>
    <row r="145" spans="1:20" s="94" customFormat="1" ht="16.5" customHeight="1">
      <c r="A145" s="86"/>
      <c r="B145" s="320"/>
      <c r="C145" s="305"/>
      <c r="D145" s="305"/>
      <c r="E145" s="305"/>
      <c r="F145" s="110" t="s">
        <v>387</v>
      </c>
      <c r="G145" s="108" t="s">
        <v>394</v>
      </c>
      <c r="H145" s="99"/>
      <c r="I145" s="99"/>
      <c r="J145" s="99">
        <f t="shared" si="59"/>
        <v>14</v>
      </c>
      <c r="K145" s="112">
        <v>44017</v>
      </c>
      <c r="L145" s="112">
        <v>44035</v>
      </c>
      <c r="M145" s="101">
        <f t="shared" si="60"/>
        <v>1</v>
      </c>
      <c r="N145" s="102"/>
      <c r="O145" s="101">
        <f t="shared" si="61"/>
        <v>7.4999999999999997E-2</v>
      </c>
      <c r="P145" s="112">
        <v>44017</v>
      </c>
      <c r="Q145" s="112">
        <v>44035</v>
      </c>
      <c r="R145" s="104">
        <v>1</v>
      </c>
      <c r="S145" s="238">
        <f t="shared" si="62"/>
        <v>7.4999999999999997E-2</v>
      </c>
      <c r="T145" s="101">
        <f t="shared" si="63"/>
        <v>0</v>
      </c>
    </row>
    <row r="146" spans="1:20" s="94" customFormat="1" ht="16.5" customHeight="1">
      <c r="A146" s="86"/>
      <c r="B146" s="320"/>
      <c r="C146" s="305"/>
      <c r="D146" s="305"/>
      <c r="E146" s="305"/>
      <c r="F146" s="110" t="s">
        <v>386</v>
      </c>
      <c r="G146" s="108" t="s">
        <v>393</v>
      </c>
      <c r="H146" s="99"/>
      <c r="I146" s="145"/>
      <c r="J146" s="99">
        <f t="shared" si="59"/>
        <v>14</v>
      </c>
      <c r="K146" s="112">
        <v>44017</v>
      </c>
      <c r="L146" s="112">
        <v>44035</v>
      </c>
      <c r="M146" s="101">
        <f t="shared" si="60"/>
        <v>1</v>
      </c>
      <c r="N146" s="102"/>
      <c r="O146" s="101">
        <f t="shared" si="61"/>
        <v>7.4999999999999997E-2</v>
      </c>
      <c r="P146" s="112">
        <v>44017</v>
      </c>
      <c r="Q146" s="112">
        <v>44056</v>
      </c>
      <c r="R146" s="104">
        <v>1</v>
      </c>
      <c r="S146" s="238">
        <f t="shared" si="62"/>
        <v>7.4999999999999997E-2</v>
      </c>
      <c r="T146" s="101">
        <f t="shared" si="63"/>
        <v>0</v>
      </c>
    </row>
    <row r="147" spans="1:20" s="94" customFormat="1" ht="16.5" customHeight="1">
      <c r="A147" s="86"/>
      <c r="B147" s="320"/>
      <c r="C147" s="305"/>
      <c r="D147" s="305"/>
      <c r="E147" s="305"/>
      <c r="F147" s="110" t="s">
        <v>473</v>
      </c>
      <c r="G147" s="144" t="s">
        <v>474</v>
      </c>
      <c r="H147" s="99"/>
      <c r="I147" s="145"/>
      <c r="J147" s="99">
        <f t="shared" si="59"/>
        <v>14</v>
      </c>
      <c r="K147" s="112">
        <v>44017</v>
      </c>
      <c r="L147" s="112">
        <v>44035</v>
      </c>
      <c r="M147" s="101">
        <f t="shared" si="60"/>
        <v>1</v>
      </c>
      <c r="N147" s="102"/>
      <c r="O147" s="101">
        <f t="shared" si="61"/>
        <v>7.4999999999999997E-2</v>
      </c>
      <c r="P147" s="112">
        <v>44017</v>
      </c>
      <c r="Q147" s="112">
        <v>44035</v>
      </c>
      <c r="R147" s="104">
        <v>1</v>
      </c>
      <c r="S147" s="238">
        <f t="shared" si="62"/>
        <v>7.4999999999999997E-2</v>
      </c>
      <c r="T147" s="101">
        <f t="shared" si="63"/>
        <v>0</v>
      </c>
    </row>
    <row r="148" spans="1:20" s="94" customFormat="1" ht="16.5" customHeight="1">
      <c r="A148" s="86"/>
      <c r="B148" s="320"/>
      <c r="C148" s="149" t="s">
        <v>459</v>
      </c>
      <c r="D148" s="123"/>
      <c r="E148" s="291"/>
      <c r="F148" s="292"/>
      <c r="G148" s="126"/>
      <c r="H148" s="127"/>
      <c r="I148" s="127"/>
      <c r="J148" s="127"/>
      <c r="K148" s="150"/>
      <c r="L148" s="150"/>
      <c r="M148" s="152">
        <f>AVERAGE(M149,M168,M187)</f>
        <v>1</v>
      </c>
      <c r="N148" s="131">
        <f>$N$61*가중치!$C$17</f>
        <v>0.125</v>
      </c>
      <c r="O148" s="130">
        <f>$N$148*M148</f>
        <v>0.125</v>
      </c>
      <c r="P148" s="223"/>
      <c r="Q148" s="132"/>
      <c r="R148" s="234">
        <f>AVERAGE(R149,R168,R187)</f>
        <v>0.98124999999999984</v>
      </c>
      <c r="S148" s="130">
        <f>$N$148*R148</f>
        <v>0.12265624999999998</v>
      </c>
      <c r="T148" s="130">
        <f>S148-O148</f>
        <v>-2.3437500000000194E-3</v>
      </c>
    </row>
    <row r="149" spans="1:20" s="94" customFormat="1" ht="16.5" customHeight="1">
      <c r="A149" s="86"/>
      <c r="B149" s="320"/>
      <c r="C149" s="305"/>
      <c r="D149" s="135" t="s">
        <v>547</v>
      </c>
      <c r="E149" s="135"/>
      <c r="F149" s="136"/>
      <c r="G149" s="148"/>
      <c r="H149" s="139" t="s">
        <v>543</v>
      </c>
      <c r="I149" s="252"/>
      <c r="J149" s="139">
        <f>IF(OR(ISBLANK($K149), ISBLANK($L149)),"",NETWORKDAYS($K149,$L149,공휴일))</f>
        <v>89</v>
      </c>
      <c r="K149" s="140">
        <f>MIN(K150:K167)</f>
        <v>44031</v>
      </c>
      <c r="L149" s="140">
        <f>MAX(L159:L167)</f>
        <v>44154</v>
      </c>
      <c r="M149" s="141">
        <f>AVERAGE(M151:M167)</f>
        <v>1</v>
      </c>
      <c r="N149" s="142"/>
      <c r="O149" s="141">
        <f>$N$148*M149</f>
        <v>0.125</v>
      </c>
      <c r="P149" s="140"/>
      <c r="Q149" s="232"/>
      <c r="R149" s="156">
        <f>AVERAGE(R150:R167)</f>
        <v>0.98124999999999996</v>
      </c>
      <c r="S149" s="141">
        <f>$N$148*R149</f>
        <v>0.12265624999999999</v>
      </c>
      <c r="T149" s="237">
        <f>S149-O149</f>
        <v>-2.3437500000000056E-3</v>
      </c>
    </row>
    <row r="150" spans="1:20" s="94" customFormat="1" ht="16.5" customHeight="1">
      <c r="A150" s="86"/>
      <c r="B150" s="320"/>
      <c r="C150" s="305"/>
      <c r="D150" s="306"/>
      <c r="E150" s="110" t="s">
        <v>376</v>
      </c>
      <c r="F150" s="107"/>
      <c r="G150" s="144"/>
      <c r="H150" s="99"/>
      <c r="I150" s="247"/>
      <c r="J150" s="99"/>
      <c r="K150" s="100"/>
      <c r="L150" s="100"/>
      <c r="M150" s="101"/>
      <c r="N150" s="102"/>
      <c r="O150" s="101"/>
      <c r="P150" s="100"/>
      <c r="Q150" s="103"/>
      <c r="R150" s="104"/>
      <c r="S150" s="101"/>
      <c r="T150" s="105"/>
    </row>
    <row r="151" spans="1:20" s="94" customFormat="1" ht="16.5" customHeight="1">
      <c r="A151" s="86"/>
      <c r="B151" s="320"/>
      <c r="C151" s="305"/>
      <c r="D151" s="305"/>
      <c r="E151" s="316"/>
      <c r="F151" s="110" t="s">
        <v>395</v>
      </c>
      <c r="G151" s="155" t="s">
        <v>400</v>
      </c>
      <c r="H151" s="151"/>
      <c r="I151" s="249"/>
      <c r="J151" s="99">
        <f t="shared" ref="J151:J158" si="64">IF(OR(ISBLANK($K151), ISBLANK($L151)),"",NETWORKDAYS($K151,$L151,공휴일))</f>
        <v>53</v>
      </c>
      <c r="K151" s="112">
        <v>44031</v>
      </c>
      <c r="L151" s="112">
        <v>44104</v>
      </c>
      <c r="M151" s="101">
        <f t="shared" ref="M151:M158" si="65">IF(OR(ISBLANK($K151), ISBLANK($L151)), "", IF($I$1 &lt; $K151, 0, IF($I$1 &gt;= $L151, 1, NETWORKDAYS($K151,$I$1,공휴일)/$J151)))</f>
        <v>1</v>
      </c>
      <c r="N151" s="102"/>
      <c r="O151" s="101">
        <f t="shared" ref="O151:O158" si="66">M151*$N$148</f>
        <v>0.125</v>
      </c>
      <c r="P151" s="100">
        <v>44045</v>
      </c>
      <c r="Q151" s="103"/>
      <c r="R151" s="104">
        <v>1</v>
      </c>
      <c r="S151" s="269">
        <f t="shared" ref="S151:S158" si="67">$N$148*R151</f>
        <v>0.125</v>
      </c>
      <c r="T151" s="101">
        <f t="shared" ref="T151:T167" si="68">S151-O151</f>
        <v>0</v>
      </c>
    </row>
    <row r="152" spans="1:20" s="94" customFormat="1" ht="16.5" customHeight="1">
      <c r="A152" s="86"/>
      <c r="B152" s="320"/>
      <c r="C152" s="305"/>
      <c r="D152" s="305"/>
      <c r="E152" s="317"/>
      <c r="F152" s="110" t="s">
        <v>396</v>
      </c>
      <c r="G152" s="155" t="s">
        <v>401</v>
      </c>
      <c r="H152" s="151"/>
      <c r="I152" s="249"/>
      <c r="J152" s="99">
        <f t="shared" si="64"/>
        <v>9</v>
      </c>
      <c r="K152" s="112">
        <v>44115</v>
      </c>
      <c r="L152" s="112">
        <v>44126</v>
      </c>
      <c r="M152" s="101">
        <f t="shared" si="65"/>
        <v>1</v>
      </c>
      <c r="N152" s="102"/>
      <c r="O152" s="101">
        <f t="shared" si="66"/>
        <v>0.125</v>
      </c>
      <c r="P152" s="100"/>
      <c r="Q152" s="103"/>
      <c r="R152" s="104">
        <v>1</v>
      </c>
      <c r="S152" s="238">
        <f t="shared" si="67"/>
        <v>0.125</v>
      </c>
      <c r="T152" s="101">
        <f t="shared" si="68"/>
        <v>0</v>
      </c>
    </row>
    <row r="153" spans="1:20" s="94" customFormat="1" ht="16.5" customHeight="1">
      <c r="A153" s="86"/>
      <c r="B153" s="320"/>
      <c r="C153" s="305"/>
      <c r="D153" s="305"/>
      <c r="E153" s="317"/>
      <c r="F153" s="110" t="s">
        <v>405</v>
      </c>
      <c r="G153" s="155" t="s">
        <v>392</v>
      </c>
      <c r="H153" s="151"/>
      <c r="I153" s="249"/>
      <c r="J153" s="99">
        <f t="shared" si="64"/>
        <v>14</v>
      </c>
      <c r="K153" s="112">
        <v>44066</v>
      </c>
      <c r="L153" s="112">
        <v>44084</v>
      </c>
      <c r="M153" s="101">
        <f t="shared" si="65"/>
        <v>1</v>
      </c>
      <c r="N153" s="102"/>
      <c r="O153" s="101">
        <f t="shared" si="66"/>
        <v>0.125</v>
      </c>
      <c r="P153" s="112">
        <v>44066</v>
      </c>
      <c r="Q153" s="103">
        <v>44098</v>
      </c>
      <c r="R153" s="104">
        <v>1</v>
      </c>
      <c r="S153" s="238">
        <f t="shared" si="67"/>
        <v>0.125</v>
      </c>
      <c r="T153" s="101">
        <f t="shared" si="68"/>
        <v>0</v>
      </c>
    </row>
    <row r="154" spans="1:20" s="94" customFormat="1" ht="16.5" customHeight="1">
      <c r="A154" s="86"/>
      <c r="B154" s="320"/>
      <c r="C154" s="305"/>
      <c r="D154" s="305"/>
      <c r="E154" s="317"/>
      <c r="F154" s="110" t="s">
        <v>397</v>
      </c>
      <c r="G154" s="155" t="s">
        <v>402</v>
      </c>
      <c r="H154" s="151"/>
      <c r="I154" s="249"/>
      <c r="J154" s="99">
        <f t="shared" si="64"/>
        <v>4</v>
      </c>
      <c r="K154" s="112">
        <v>44087</v>
      </c>
      <c r="L154" s="112">
        <v>44091</v>
      </c>
      <c r="M154" s="101">
        <f t="shared" si="65"/>
        <v>1</v>
      </c>
      <c r="N154" s="102"/>
      <c r="O154" s="101">
        <f t="shared" si="66"/>
        <v>0.125</v>
      </c>
      <c r="P154" s="112">
        <v>44087</v>
      </c>
      <c r="Q154" s="103"/>
      <c r="R154" s="104">
        <v>1</v>
      </c>
      <c r="S154" s="238">
        <f t="shared" si="67"/>
        <v>0.125</v>
      </c>
      <c r="T154" s="101">
        <f t="shared" si="68"/>
        <v>0</v>
      </c>
    </row>
    <row r="155" spans="1:20" s="94" customFormat="1" ht="16.5" customHeight="1">
      <c r="A155" s="86"/>
      <c r="B155" s="320"/>
      <c r="C155" s="305"/>
      <c r="D155" s="305"/>
      <c r="E155" s="317"/>
      <c r="F155" s="110" t="s">
        <v>398</v>
      </c>
      <c r="G155" s="155" t="s">
        <v>403</v>
      </c>
      <c r="H155" s="151"/>
      <c r="I155" s="249"/>
      <c r="J155" s="99">
        <f t="shared" si="64"/>
        <v>39</v>
      </c>
      <c r="K155" s="112">
        <v>44094</v>
      </c>
      <c r="L155" s="112">
        <v>44147</v>
      </c>
      <c r="M155" s="101">
        <f t="shared" si="65"/>
        <v>1</v>
      </c>
      <c r="N155" s="102"/>
      <c r="O155" s="101">
        <f t="shared" si="66"/>
        <v>0.125</v>
      </c>
      <c r="P155" s="112">
        <v>44094</v>
      </c>
      <c r="Q155" s="103"/>
      <c r="R155" s="104">
        <v>0.95</v>
      </c>
      <c r="S155" s="238">
        <f t="shared" si="67"/>
        <v>0.11874999999999999</v>
      </c>
      <c r="T155" s="101">
        <f t="shared" si="68"/>
        <v>-6.2500000000000056E-3</v>
      </c>
    </row>
    <row r="156" spans="1:20" s="94" customFormat="1" ht="16.5" customHeight="1">
      <c r="A156" s="86"/>
      <c r="B156" s="320"/>
      <c r="C156" s="305"/>
      <c r="D156" s="305"/>
      <c r="E156" s="317"/>
      <c r="F156" s="110" t="s">
        <v>399</v>
      </c>
      <c r="G156" s="155" t="s">
        <v>404</v>
      </c>
      <c r="H156" s="151"/>
      <c r="I156" s="249"/>
      <c r="J156" s="99">
        <f t="shared" si="64"/>
        <v>64</v>
      </c>
      <c r="K156" s="112">
        <v>44045</v>
      </c>
      <c r="L156" s="112">
        <v>44133</v>
      </c>
      <c r="M156" s="101">
        <f t="shared" si="65"/>
        <v>1</v>
      </c>
      <c r="N156" s="102"/>
      <c r="O156" s="101">
        <f t="shared" si="66"/>
        <v>0.125</v>
      </c>
      <c r="P156" s="100">
        <v>44045</v>
      </c>
      <c r="Q156" s="103"/>
      <c r="R156" s="104">
        <v>1</v>
      </c>
      <c r="S156" s="238">
        <f t="shared" si="67"/>
        <v>0.125</v>
      </c>
      <c r="T156" s="101">
        <f t="shared" si="68"/>
        <v>0</v>
      </c>
    </row>
    <row r="157" spans="1:20" s="94" customFormat="1" ht="16.5" customHeight="1">
      <c r="A157" s="86"/>
      <c r="B157" s="320"/>
      <c r="C157" s="305"/>
      <c r="D157" s="305"/>
      <c r="E157" s="317"/>
      <c r="F157" s="110" t="s">
        <v>406</v>
      </c>
      <c r="G157" s="155" t="s">
        <v>407</v>
      </c>
      <c r="H157" s="151"/>
      <c r="I157" s="249"/>
      <c r="J157" s="99">
        <f t="shared" si="64"/>
        <v>14</v>
      </c>
      <c r="K157" s="112">
        <v>44115</v>
      </c>
      <c r="L157" s="112">
        <v>44133</v>
      </c>
      <c r="M157" s="101">
        <f t="shared" si="65"/>
        <v>1</v>
      </c>
      <c r="N157" s="102"/>
      <c r="O157" s="101">
        <f t="shared" si="66"/>
        <v>0.125</v>
      </c>
      <c r="P157" s="100"/>
      <c r="Q157" s="103"/>
      <c r="R157" s="104">
        <v>0.95</v>
      </c>
      <c r="S157" s="238">
        <f t="shared" si="67"/>
        <v>0.11874999999999999</v>
      </c>
      <c r="T157" s="101">
        <f t="shared" si="68"/>
        <v>-6.2500000000000056E-3</v>
      </c>
    </row>
    <row r="158" spans="1:20" s="94" customFormat="1" ht="16.5" customHeight="1">
      <c r="A158" s="86"/>
      <c r="B158" s="320"/>
      <c r="C158" s="305"/>
      <c r="D158" s="305"/>
      <c r="E158" s="318"/>
      <c r="F158" s="110" t="s">
        <v>408</v>
      </c>
      <c r="G158" s="154" t="s">
        <v>409</v>
      </c>
      <c r="H158" s="151"/>
      <c r="I158" s="249"/>
      <c r="J158" s="99">
        <f t="shared" si="64"/>
        <v>4</v>
      </c>
      <c r="K158" s="112">
        <v>44150</v>
      </c>
      <c r="L158" s="112">
        <v>44154</v>
      </c>
      <c r="M158" s="101">
        <f t="shared" si="65"/>
        <v>1</v>
      </c>
      <c r="N158" s="102"/>
      <c r="O158" s="101">
        <f t="shared" si="66"/>
        <v>0.125</v>
      </c>
      <c r="P158" s="100"/>
      <c r="Q158" s="103"/>
      <c r="R158" s="104">
        <v>0.95</v>
      </c>
      <c r="S158" s="238">
        <f t="shared" si="67"/>
        <v>0.11874999999999999</v>
      </c>
      <c r="T158" s="101">
        <f t="shared" si="68"/>
        <v>-6.2500000000000056E-3</v>
      </c>
    </row>
    <row r="159" spans="1:20" s="94" customFormat="1" ht="16.5" customHeight="1">
      <c r="A159" s="86"/>
      <c r="B159" s="320"/>
      <c r="C159" s="305"/>
      <c r="D159" s="305"/>
      <c r="E159" s="110" t="s">
        <v>377</v>
      </c>
      <c r="F159" s="106"/>
      <c r="G159" s="144"/>
      <c r="H159" s="99"/>
      <c r="I159" s="247"/>
      <c r="J159" s="99"/>
      <c r="K159" s="100"/>
      <c r="L159" s="100"/>
      <c r="M159" s="101"/>
      <c r="N159" s="102"/>
      <c r="O159" s="102"/>
      <c r="P159" s="102"/>
      <c r="Q159" s="102"/>
      <c r="R159" s="102"/>
      <c r="S159" s="102"/>
      <c r="T159" s="102"/>
    </row>
    <row r="160" spans="1:20" s="94" customFormat="1" ht="16.5" customHeight="1">
      <c r="A160" s="86"/>
      <c r="B160" s="320"/>
      <c r="C160" s="305"/>
      <c r="D160" s="305"/>
      <c r="E160" s="316"/>
      <c r="F160" s="110" t="s">
        <v>395</v>
      </c>
      <c r="G160" s="155" t="s">
        <v>400</v>
      </c>
      <c r="H160" s="151"/>
      <c r="I160" s="249"/>
      <c r="J160" s="99">
        <f t="shared" ref="J160:J168" si="69">IF(OR(ISBLANK($K160), ISBLANK($L160)),"",NETWORKDAYS($K160,$L160,공휴일))</f>
        <v>53</v>
      </c>
      <c r="K160" s="112">
        <v>44031</v>
      </c>
      <c r="L160" s="112">
        <v>44104</v>
      </c>
      <c r="M160" s="101">
        <f t="shared" ref="M160:M167" si="70">IF(OR(ISBLANK($K160), ISBLANK($L160)), "", IF($I$1 &lt; $K160, 0, IF($I$1 &gt;= $L160, 1, NETWORKDAYS($K160,$I$1,공휴일)/$J160)))</f>
        <v>1</v>
      </c>
      <c r="N160" s="102"/>
      <c r="O160" s="101">
        <f t="shared" ref="O160:O167" si="71">M160*$N$148</f>
        <v>0.125</v>
      </c>
      <c r="P160" s="100">
        <v>44045</v>
      </c>
      <c r="Q160" s="103"/>
      <c r="R160" s="104">
        <v>1</v>
      </c>
      <c r="S160" s="238">
        <f t="shared" ref="S160:S168" si="72">$N$148*R160</f>
        <v>0.125</v>
      </c>
      <c r="T160" s="101">
        <f t="shared" si="68"/>
        <v>0</v>
      </c>
    </row>
    <row r="161" spans="1:20" s="94" customFormat="1" ht="16.5" customHeight="1">
      <c r="A161" s="86"/>
      <c r="B161" s="320"/>
      <c r="C161" s="305"/>
      <c r="D161" s="305"/>
      <c r="E161" s="317"/>
      <c r="F161" s="110" t="s">
        <v>396</v>
      </c>
      <c r="G161" s="155" t="s">
        <v>401</v>
      </c>
      <c r="H161" s="151"/>
      <c r="I161" s="249"/>
      <c r="J161" s="99">
        <f t="shared" si="69"/>
        <v>9</v>
      </c>
      <c r="K161" s="112">
        <v>44115</v>
      </c>
      <c r="L161" s="112">
        <v>44126</v>
      </c>
      <c r="M161" s="101">
        <f t="shared" si="70"/>
        <v>1</v>
      </c>
      <c r="N161" s="102"/>
      <c r="O161" s="101">
        <f t="shared" si="71"/>
        <v>0.125</v>
      </c>
      <c r="P161" s="100"/>
      <c r="Q161" s="103"/>
      <c r="R161" s="104">
        <v>1</v>
      </c>
      <c r="S161" s="238">
        <f t="shared" si="72"/>
        <v>0.125</v>
      </c>
      <c r="T161" s="101">
        <f t="shared" si="68"/>
        <v>0</v>
      </c>
    </row>
    <row r="162" spans="1:20" s="94" customFormat="1" ht="16.5" customHeight="1">
      <c r="A162" s="86"/>
      <c r="B162" s="320"/>
      <c r="C162" s="305"/>
      <c r="D162" s="305"/>
      <c r="E162" s="317"/>
      <c r="F162" s="110" t="s">
        <v>405</v>
      </c>
      <c r="G162" s="155" t="s">
        <v>392</v>
      </c>
      <c r="H162" s="151"/>
      <c r="I162" s="249"/>
      <c r="J162" s="99">
        <f t="shared" si="69"/>
        <v>14</v>
      </c>
      <c r="K162" s="112">
        <v>44066</v>
      </c>
      <c r="L162" s="112">
        <v>44084</v>
      </c>
      <c r="M162" s="101">
        <f t="shared" si="70"/>
        <v>1</v>
      </c>
      <c r="N162" s="102"/>
      <c r="O162" s="101">
        <f t="shared" si="71"/>
        <v>0.125</v>
      </c>
      <c r="P162" s="112">
        <v>44066</v>
      </c>
      <c r="Q162" s="103">
        <v>44098</v>
      </c>
      <c r="R162" s="104">
        <v>1</v>
      </c>
      <c r="S162" s="238">
        <f t="shared" si="72"/>
        <v>0.125</v>
      </c>
      <c r="T162" s="101">
        <f t="shared" si="68"/>
        <v>0</v>
      </c>
    </row>
    <row r="163" spans="1:20" s="94" customFormat="1" ht="16.5" customHeight="1">
      <c r="A163" s="86"/>
      <c r="B163" s="320"/>
      <c r="C163" s="305"/>
      <c r="D163" s="305"/>
      <c r="E163" s="317"/>
      <c r="F163" s="110" t="s">
        <v>397</v>
      </c>
      <c r="G163" s="155" t="s">
        <v>402</v>
      </c>
      <c r="H163" s="151"/>
      <c r="I163" s="249"/>
      <c r="J163" s="99">
        <f t="shared" si="69"/>
        <v>4</v>
      </c>
      <c r="K163" s="112">
        <v>44087</v>
      </c>
      <c r="L163" s="112">
        <v>44091</v>
      </c>
      <c r="M163" s="101">
        <f t="shared" si="70"/>
        <v>1</v>
      </c>
      <c r="N163" s="102"/>
      <c r="O163" s="101">
        <f t="shared" si="71"/>
        <v>0.125</v>
      </c>
      <c r="P163" s="112">
        <v>44087</v>
      </c>
      <c r="Q163" s="103"/>
      <c r="R163" s="104">
        <v>1</v>
      </c>
      <c r="S163" s="238">
        <f t="shared" si="72"/>
        <v>0.125</v>
      </c>
      <c r="T163" s="101">
        <f t="shared" si="68"/>
        <v>0</v>
      </c>
    </row>
    <row r="164" spans="1:20" s="94" customFormat="1" ht="16.5" customHeight="1">
      <c r="A164" s="86"/>
      <c r="B164" s="320"/>
      <c r="C164" s="305"/>
      <c r="D164" s="305"/>
      <c r="E164" s="317"/>
      <c r="F164" s="110" t="s">
        <v>398</v>
      </c>
      <c r="G164" s="155" t="s">
        <v>403</v>
      </c>
      <c r="H164" s="151"/>
      <c r="I164" s="249"/>
      <c r="J164" s="99">
        <f t="shared" si="69"/>
        <v>39</v>
      </c>
      <c r="K164" s="112">
        <v>44094</v>
      </c>
      <c r="L164" s="112">
        <v>44147</v>
      </c>
      <c r="M164" s="101">
        <f t="shared" si="70"/>
        <v>1</v>
      </c>
      <c r="N164" s="102"/>
      <c r="O164" s="101">
        <f t="shared" si="71"/>
        <v>0.125</v>
      </c>
      <c r="P164" s="112">
        <v>44094</v>
      </c>
      <c r="Q164" s="103"/>
      <c r="R164" s="104">
        <v>0.95</v>
      </c>
      <c r="S164" s="238">
        <f t="shared" si="72"/>
        <v>0.11874999999999999</v>
      </c>
      <c r="T164" s="101">
        <f t="shared" si="68"/>
        <v>-6.2500000000000056E-3</v>
      </c>
    </row>
    <row r="165" spans="1:20" s="94" customFormat="1" ht="16.5" customHeight="1">
      <c r="A165" s="86"/>
      <c r="B165" s="320"/>
      <c r="C165" s="305"/>
      <c r="D165" s="305"/>
      <c r="E165" s="317"/>
      <c r="F165" s="110" t="s">
        <v>399</v>
      </c>
      <c r="G165" s="155" t="s">
        <v>404</v>
      </c>
      <c r="H165" s="151"/>
      <c r="I165" s="249"/>
      <c r="J165" s="99">
        <f t="shared" si="69"/>
        <v>64</v>
      </c>
      <c r="K165" s="112">
        <v>44045</v>
      </c>
      <c r="L165" s="112">
        <v>44133</v>
      </c>
      <c r="M165" s="101">
        <f t="shared" si="70"/>
        <v>1</v>
      </c>
      <c r="N165" s="102"/>
      <c r="O165" s="101">
        <f t="shared" si="71"/>
        <v>0.125</v>
      </c>
      <c r="P165" s="100">
        <v>44045</v>
      </c>
      <c r="Q165" s="103"/>
      <c r="R165" s="104">
        <v>1</v>
      </c>
      <c r="S165" s="238">
        <f t="shared" si="72"/>
        <v>0.125</v>
      </c>
      <c r="T165" s="101">
        <f t="shared" si="68"/>
        <v>0</v>
      </c>
    </row>
    <row r="166" spans="1:20" s="94" customFormat="1" ht="16.5" customHeight="1">
      <c r="A166" s="86"/>
      <c r="B166" s="320"/>
      <c r="C166" s="305"/>
      <c r="D166" s="305"/>
      <c r="E166" s="317"/>
      <c r="F166" s="110" t="s">
        <v>406</v>
      </c>
      <c r="G166" s="155" t="s">
        <v>407</v>
      </c>
      <c r="H166" s="151"/>
      <c r="I166" s="249"/>
      <c r="J166" s="99">
        <f t="shared" si="69"/>
        <v>14</v>
      </c>
      <c r="K166" s="112">
        <v>44115</v>
      </c>
      <c r="L166" s="112">
        <v>44133</v>
      </c>
      <c r="M166" s="101">
        <f t="shared" si="70"/>
        <v>1</v>
      </c>
      <c r="N166" s="102"/>
      <c r="O166" s="101">
        <f t="shared" si="71"/>
        <v>0.125</v>
      </c>
      <c r="P166" s="100"/>
      <c r="Q166" s="103"/>
      <c r="R166" s="104">
        <v>0.95</v>
      </c>
      <c r="S166" s="238">
        <f t="shared" si="72"/>
        <v>0.11874999999999999</v>
      </c>
      <c r="T166" s="101">
        <f t="shared" si="68"/>
        <v>-6.2500000000000056E-3</v>
      </c>
    </row>
    <row r="167" spans="1:20" s="94" customFormat="1" ht="16.5" customHeight="1">
      <c r="A167" s="86"/>
      <c r="B167" s="320"/>
      <c r="C167" s="305"/>
      <c r="D167" s="305"/>
      <c r="E167" s="318"/>
      <c r="F167" s="110" t="s">
        <v>408</v>
      </c>
      <c r="G167" s="154" t="s">
        <v>409</v>
      </c>
      <c r="H167" s="151"/>
      <c r="I167" s="249"/>
      <c r="J167" s="99">
        <f t="shared" si="69"/>
        <v>4</v>
      </c>
      <c r="K167" s="112">
        <v>44150</v>
      </c>
      <c r="L167" s="112">
        <v>44154</v>
      </c>
      <c r="M167" s="101">
        <f t="shared" si="70"/>
        <v>1</v>
      </c>
      <c r="N167" s="102"/>
      <c r="O167" s="101">
        <f t="shared" si="71"/>
        <v>0.125</v>
      </c>
      <c r="P167" s="100"/>
      <c r="Q167" s="103"/>
      <c r="R167" s="104">
        <v>0.95</v>
      </c>
      <c r="S167" s="238">
        <f t="shared" si="72"/>
        <v>0.11874999999999999</v>
      </c>
      <c r="T167" s="101">
        <f t="shared" si="68"/>
        <v>-6.2500000000000056E-3</v>
      </c>
    </row>
    <row r="168" spans="1:20" s="94" customFormat="1" ht="16.5" customHeight="1">
      <c r="A168" s="86"/>
      <c r="B168" s="320"/>
      <c r="C168" s="305"/>
      <c r="D168" s="135" t="s">
        <v>549</v>
      </c>
      <c r="E168" s="135"/>
      <c r="F168" s="136"/>
      <c r="G168" s="148"/>
      <c r="H168" s="139" t="s">
        <v>545</v>
      </c>
      <c r="I168" s="252"/>
      <c r="J168" s="139">
        <f t="shared" si="69"/>
        <v>89</v>
      </c>
      <c r="K168" s="140">
        <f>MIN(K169:K186)</f>
        <v>44031</v>
      </c>
      <c r="L168" s="140">
        <f>MAX(L169:L186)</f>
        <v>44154</v>
      </c>
      <c r="M168" s="141">
        <f>AVERAGE(M169:M204)</f>
        <v>1</v>
      </c>
      <c r="N168" s="142"/>
      <c r="O168" s="141">
        <f>$N$148*M168</f>
        <v>0.125</v>
      </c>
      <c r="P168" s="140"/>
      <c r="Q168" s="232"/>
      <c r="R168" s="156">
        <f>AVERAGE(R169:R186)</f>
        <v>0.98124999999999996</v>
      </c>
      <c r="S168" s="270">
        <f t="shared" si="72"/>
        <v>0.12265624999999999</v>
      </c>
      <c r="T168" s="237">
        <f>S168-O168</f>
        <v>-2.3437500000000056E-3</v>
      </c>
    </row>
    <row r="169" spans="1:20" s="94" customFormat="1" ht="16.5" customHeight="1">
      <c r="A169" s="86"/>
      <c r="B169" s="320"/>
      <c r="C169" s="305"/>
      <c r="D169" s="305"/>
      <c r="E169" s="110" t="s">
        <v>550</v>
      </c>
      <c r="F169" s="106"/>
      <c r="G169" s="144"/>
      <c r="H169" s="99"/>
      <c r="I169" s="247"/>
      <c r="J169" s="99"/>
      <c r="K169" s="100"/>
      <c r="L169" s="100"/>
      <c r="M169" s="101"/>
      <c r="N169" s="101"/>
      <c r="O169" s="101"/>
      <c r="P169" s="101"/>
      <c r="Q169" s="101"/>
      <c r="R169" s="101"/>
      <c r="S169" s="101"/>
      <c r="T169" s="101"/>
    </row>
    <row r="170" spans="1:20" s="94" customFormat="1" ht="16.5" customHeight="1">
      <c r="A170" s="86"/>
      <c r="B170" s="320"/>
      <c r="C170" s="305"/>
      <c r="D170" s="305"/>
      <c r="E170" s="316"/>
      <c r="F170" s="110" t="s">
        <v>395</v>
      </c>
      <c r="G170" s="155" t="s">
        <v>400</v>
      </c>
      <c r="H170" s="151"/>
      <c r="I170" s="249"/>
      <c r="J170" s="99">
        <f t="shared" ref="J170:J177" si="73">IF(OR(ISBLANK($K170), ISBLANK($L170)),"",NETWORKDAYS($K170,$L170,공휴일))</f>
        <v>53</v>
      </c>
      <c r="K170" s="112">
        <v>44031</v>
      </c>
      <c r="L170" s="112">
        <v>44104</v>
      </c>
      <c r="M170" s="101">
        <f t="shared" ref="M170:M177" si="74">IF(OR(ISBLANK($K170), ISBLANK($L170)), "", IF($I$1 &lt; $K170, 0, IF($I$1 &gt;= $L170, 1, NETWORKDAYS($K170,$I$1,공휴일)/$J170)))</f>
        <v>1</v>
      </c>
      <c r="N170" s="102"/>
      <c r="O170" s="101">
        <f t="shared" ref="O170:O177" si="75">M170*$N$148</f>
        <v>0.125</v>
      </c>
      <c r="P170" s="100">
        <v>44045</v>
      </c>
      <c r="Q170" s="103"/>
      <c r="R170" s="104">
        <v>1</v>
      </c>
      <c r="S170" s="238">
        <f t="shared" ref="S170:S177" si="76">$N$148*R170</f>
        <v>0.125</v>
      </c>
      <c r="T170" s="101">
        <f t="shared" ref="T170:T186" si="77">S170-O170</f>
        <v>0</v>
      </c>
    </row>
    <row r="171" spans="1:20" s="94" customFormat="1" ht="16.5" customHeight="1">
      <c r="A171" s="86"/>
      <c r="B171" s="320"/>
      <c r="C171" s="305"/>
      <c r="D171" s="305"/>
      <c r="E171" s="317"/>
      <c r="F171" s="110" t="s">
        <v>396</v>
      </c>
      <c r="G171" s="155" t="s">
        <v>401</v>
      </c>
      <c r="H171" s="151"/>
      <c r="I171" s="249"/>
      <c r="J171" s="99">
        <f t="shared" si="73"/>
        <v>9</v>
      </c>
      <c r="K171" s="112">
        <v>44115</v>
      </c>
      <c r="L171" s="112">
        <v>44126</v>
      </c>
      <c r="M171" s="101">
        <f t="shared" si="74"/>
        <v>1</v>
      </c>
      <c r="N171" s="102"/>
      <c r="O171" s="101">
        <f t="shared" si="75"/>
        <v>0.125</v>
      </c>
      <c r="P171" s="100"/>
      <c r="Q171" s="103"/>
      <c r="R171" s="104">
        <v>1</v>
      </c>
      <c r="S171" s="238">
        <f t="shared" si="76"/>
        <v>0.125</v>
      </c>
      <c r="T171" s="101">
        <f t="shared" si="77"/>
        <v>0</v>
      </c>
    </row>
    <row r="172" spans="1:20" s="94" customFormat="1" ht="16.5" customHeight="1">
      <c r="A172" s="86"/>
      <c r="B172" s="320"/>
      <c r="C172" s="305"/>
      <c r="D172" s="305"/>
      <c r="E172" s="317"/>
      <c r="F172" s="110" t="s">
        <v>405</v>
      </c>
      <c r="G172" s="155" t="s">
        <v>392</v>
      </c>
      <c r="H172" s="151"/>
      <c r="I172" s="249"/>
      <c r="J172" s="99">
        <f t="shared" si="73"/>
        <v>14</v>
      </c>
      <c r="K172" s="112">
        <v>44066</v>
      </c>
      <c r="L172" s="112">
        <v>44084</v>
      </c>
      <c r="M172" s="101">
        <f t="shared" si="74"/>
        <v>1</v>
      </c>
      <c r="N172" s="102"/>
      <c r="O172" s="101">
        <f t="shared" si="75"/>
        <v>0.125</v>
      </c>
      <c r="P172" s="112">
        <v>44066</v>
      </c>
      <c r="Q172" s="103">
        <v>44098</v>
      </c>
      <c r="R172" s="104">
        <v>1</v>
      </c>
      <c r="S172" s="238">
        <f t="shared" si="76"/>
        <v>0.125</v>
      </c>
      <c r="T172" s="101">
        <f t="shared" si="77"/>
        <v>0</v>
      </c>
    </row>
    <row r="173" spans="1:20" s="94" customFormat="1" ht="16.5" customHeight="1">
      <c r="A173" s="86"/>
      <c r="B173" s="320"/>
      <c r="C173" s="305"/>
      <c r="D173" s="305"/>
      <c r="E173" s="317"/>
      <c r="F173" s="110" t="s">
        <v>397</v>
      </c>
      <c r="G173" s="155" t="s">
        <v>402</v>
      </c>
      <c r="H173" s="151"/>
      <c r="I173" s="249"/>
      <c r="J173" s="99">
        <f t="shared" si="73"/>
        <v>4</v>
      </c>
      <c r="K173" s="112">
        <v>44087</v>
      </c>
      <c r="L173" s="112">
        <v>44091</v>
      </c>
      <c r="M173" s="101">
        <f t="shared" si="74"/>
        <v>1</v>
      </c>
      <c r="N173" s="102"/>
      <c r="O173" s="101">
        <f t="shared" si="75"/>
        <v>0.125</v>
      </c>
      <c r="P173" s="112">
        <v>44087</v>
      </c>
      <c r="Q173" s="103"/>
      <c r="R173" s="104">
        <v>1</v>
      </c>
      <c r="S173" s="238">
        <f t="shared" si="76"/>
        <v>0.125</v>
      </c>
      <c r="T173" s="101">
        <f t="shared" si="77"/>
        <v>0</v>
      </c>
    </row>
    <row r="174" spans="1:20" s="94" customFormat="1" ht="16.5" customHeight="1">
      <c r="A174" s="86"/>
      <c r="B174" s="320"/>
      <c r="C174" s="305"/>
      <c r="D174" s="305"/>
      <c r="E174" s="317"/>
      <c r="F174" s="110" t="s">
        <v>398</v>
      </c>
      <c r="G174" s="155" t="s">
        <v>403</v>
      </c>
      <c r="H174" s="151"/>
      <c r="I174" s="249"/>
      <c r="J174" s="99">
        <f t="shared" si="73"/>
        <v>39</v>
      </c>
      <c r="K174" s="112">
        <v>44094</v>
      </c>
      <c r="L174" s="112">
        <v>44147</v>
      </c>
      <c r="M174" s="101">
        <f t="shared" si="74"/>
        <v>1</v>
      </c>
      <c r="N174" s="102"/>
      <c r="O174" s="101">
        <f t="shared" si="75"/>
        <v>0.125</v>
      </c>
      <c r="P174" s="112">
        <v>44094</v>
      </c>
      <c r="Q174" s="103"/>
      <c r="R174" s="104">
        <v>0.95</v>
      </c>
      <c r="S174" s="238">
        <f t="shared" si="76"/>
        <v>0.11874999999999999</v>
      </c>
      <c r="T174" s="101">
        <f t="shared" si="77"/>
        <v>-6.2500000000000056E-3</v>
      </c>
    </row>
    <row r="175" spans="1:20" s="94" customFormat="1" ht="16.5" customHeight="1">
      <c r="A175" s="86"/>
      <c r="B175" s="320"/>
      <c r="C175" s="305"/>
      <c r="D175" s="305"/>
      <c r="E175" s="317"/>
      <c r="F175" s="110" t="s">
        <v>399</v>
      </c>
      <c r="G175" s="155" t="s">
        <v>404</v>
      </c>
      <c r="H175" s="151"/>
      <c r="I175" s="249"/>
      <c r="J175" s="99">
        <f t="shared" si="73"/>
        <v>64</v>
      </c>
      <c r="K175" s="112">
        <v>44045</v>
      </c>
      <c r="L175" s="112">
        <v>44133</v>
      </c>
      <c r="M175" s="101">
        <f t="shared" si="74"/>
        <v>1</v>
      </c>
      <c r="N175" s="102"/>
      <c r="O175" s="101">
        <f t="shared" si="75"/>
        <v>0.125</v>
      </c>
      <c r="P175" s="100">
        <v>44045</v>
      </c>
      <c r="Q175" s="103"/>
      <c r="R175" s="104">
        <v>1</v>
      </c>
      <c r="S175" s="238">
        <f t="shared" si="76"/>
        <v>0.125</v>
      </c>
      <c r="T175" s="101">
        <f t="shared" si="77"/>
        <v>0</v>
      </c>
    </row>
    <row r="176" spans="1:20" s="94" customFormat="1" ht="16.5" customHeight="1">
      <c r="A176" s="86"/>
      <c r="B176" s="320"/>
      <c r="C176" s="305"/>
      <c r="D176" s="305"/>
      <c r="E176" s="317"/>
      <c r="F176" s="110" t="s">
        <v>406</v>
      </c>
      <c r="G176" s="155" t="s">
        <v>407</v>
      </c>
      <c r="H176" s="151"/>
      <c r="I176" s="249"/>
      <c r="J176" s="99">
        <f t="shared" si="73"/>
        <v>14</v>
      </c>
      <c r="K176" s="112">
        <v>44115</v>
      </c>
      <c r="L176" s="112">
        <v>44133</v>
      </c>
      <c r="M176" s="101">
        <f t="shared" si="74"/>
        <v>1</v>
      </c>
      <c r="N176" s="102"/>
      <c r="O176" s="101">
        <f t="shared" si="75"/>
        <v>0.125</v>
      </c>
      <c r="P176" s="100"/>
      <c r="Q176" s="103"/>
      <c r="R176" s="104">
        <v>0.95</v>
      </c>
      <c r="S176" s="238">
        <f t="shared" si="76"/>
        <v>0.11874999999999999</v>
      </c>
      <c r="T176" s="101">
        <f t="shared" si="77"/>
        <v>-6.2500000000000056E-3</v>
      </c>
    </row>
    <row r="177" spans="1:20" s="94" customFormat="1" ht="16.5" customHeight="1">
      <c r="A177" s="86"/>
      <c r="B177" s="320"/>
      <c r="C177" s="305"/>
      <c r="D177" s="305"/>
      <c r="E177" s="318"/>
      <c r="F177" s="110" t="s">
        <v>408</v>
      </c>
      <c r="G177" s="154" t="s">
        <v>409</v>
      </c>
      <c r="H177" s="151"/>
      <c r="I177" s="249"/>
      <c r="J177" s="99">
        <f t="shared" si="73"/>
        <v>4</v>
      </c>
      <c r="K177" s="112">
        <v>44150</v>
      </c>
      <c r="L177" s="112">
        <v>44154</v>
      </c>
      <c r="M177" s="101">
        <f t="shared" si="74"/>
        <v>1</v>
      </c>
      <c r="N177" s="102"/>
      <c r="O177" s="101">
        <f t="shared" si="75"/>
        <v>0.125</v>
      </c>
      <c r="P177" s="100"/>
      <c r="Q177" s="103"/>
      <c r="R177" s="104">
        <v>0.95</v>
      </c>
      <c r="S177" s="238">
        <f t="shared" si="76"/>
        <v>0.11874999999999999</v>
      </c>
      <c r="T177" s="101">
        <f t="shared" si="77"/>
        <v>-6.2500000000000056E-3</v>
      </c>
    </row>
    <row r="178" spans="1:20" s="94" customFormat="1" ht="16.5" customHeight="1">
      <c r="A178" s="86"/>
      <c r="B178" s="320"/>
      <c r="C178" s="305"/>
      <c r="D178" s="305"/>
      <c r="E178" s="110" t="s">
        <v>552</v>
      </c>
      <c r="F178" s="106"/>
      <c r="G178" s="144"/>
      <c r="H178" s="99"/>
      <c r="I178" s="247"/>
      <c r="J178" s="99"/>
      <c r="K178" s="100"/>
      <c r="L178" s="100"/>
      <c r="M178" s="101"/>
      <c r="N178" s="102"/>
      <c r="O178" s="102"/>
      <c r="P178" s="102"/>
      <c r="Q178" s="102"/>
      <c r="R178" s="102"/>
      <c r="S178" s="102"/>
      <c r="T178" s="102"/>
    </row>
    <row r="179" spans="1:20" s="94" customFormat="1" ht="16.5" customHeight="1">
      <c r="A179" s="86"/>
      <c r="B179" s="320"/>
      <c r="C179" s="305"/>
      <c r="D179" s="305"/>
      <c r="E179" s="316"/>
      <c r="F179" s="110" t="s">
        <v>395</v>
      </c>
      <c r="G179" s="155" t="s">
        <v>400</v>
      </c>
      <c r="H179" s="151"/>
      <c r="I179" s="249"/>
      <c r="J179" s="99">
        <f t="shared" ref="J179:J187" si="78">IF(OR(ISBLANK($K179), ISBLANK($L179)),"",NETWORKDAYS($K179,$L179,공휴일))</f>
        <v>53</v>
      </c>
      <c r="K179" s="112">
        <v>44031</v>
      </c>
      <c r="L179" s="112">
        <v>44104</v>
      </c>
      <c r="M179" s="101">
        <f t="shared" ref="M179:M186" si="79">IF(OR(ISBLANK($K179), ISBLANK($L179)), "", IF($I$1 &lt; $K179, 0, IF($I$1 &gt;= $L179, 1, NETWORKDAYS($K179,$I$1,공휴일)/$J179)))</f>
        <v>1</v>
      </c>
      <c r="N179" s="102"/>
      <c r="O179" s="101">
        <f t="shared" ref="O179:O186" si="80">M179*$N$148</f>
        <v>0.125</v>
      </c>
      <c r="P179" s="100">
        <v>44045</v>
      </c>
      <c r="Q179" s="103"/>
      <c r="R179" s="104">
        <v>1</v>
      </c>
      <c r="S179" s="238">
        <f t="shared" ref="S179:S187" si="81">$N$148*R179</f>
        <v>0.125</v>
      </c>
      <c r="T179" s="101">
        <f t="shared" si="77"/>
        <v>0</v>
      </c>
    </row>
    <row r="180" spans="1:20" s="94" customFormat="1" ht="16.5" customHeight="1">
      <c r="A180" s="86"/>
      <c r="B180" s="320"/>
      <c r="C180" s="305"/>
      <c r="D180" s="305"/>
      <c r="E180" s="317"/>
      <c r="F180" s="110" t="s">
        <v>396</v>
      </c>
      <c r="G180" s="155" t="s">
        <v>401</v>
      </c>
      <c r="H180" s="151"/>
      <c r="I180" s="249"/>
      <c r="J180" s="99">
        <f t="shared" si="78"/>
        <v>9</v>
      </c>
      <c r="K180" s="112">
        <v>44115</v>
      </c>
      <c r="L180" s="112">
        <v>44126</v>
      </c>
      <c r="M180" s="101">
        <f t="shared" si="79"/>
        <v>1</v>
      </c>
      <c r="N180" s="102"/>
      <c r="O180" s="101">
        <f t="shared" si="80"/>
        <v>0.125</v>
      </c>
      <c r="P180" s="100"/>
      <c r="Q180" s="103"/>
      <c r="R180" s="104">
        <v>1</v>
      </c>
      <c r="S180" s="238">
        <f t="shared" si="81"/>
        <v>0.125</v>
      </c>
      <c r="T180" s="101">
        <f t="shared" si="77"/>
        <v>0</v>
      </c>
    </row>
    <row r="181" spans="1:20" s="94" customFormat="1" ht="16.5" customHeight="1">
      <c r="A181" s="86"/>
      <c r="B181" s="320"/>
      <c r="C181" s="305"/>
      <c r="D181" s="305"/>
      <c r="E181" s="317"/>
      <c r="F181" s="110" t="s">
        <v>405</v>
      </c>
      <c r="G181" s="155" t="s">
        <v>392</v>
      </c>
      <c r="H181" s="151"/>
      <c r="I181" s="249"/>
      <c r="J181" s="99">
        <f t="shared" si="78"/>
        <v>14</v>
      </c>
      <c r="K181" s="112">
        <v>44066</v>
      </c>
      <c r="L181" s="112">
        <v>44084</v>
      </c>
      <c r="M181" s="101">
        <f t="shared" si="79"/>
        <v>1</v>
      </c>
      <c r="N181" s="102"/>
      <c r="O181" s="101">
        <f t="shared" si="80"/>
        <v>0.125</v>
      </c>
      <c r="P181" s="112">
        <v>44066</v>
      </c>
      <c r="Q181" s="103">
        <v>44098</v>
      </c>
      <c r="R181" s="104">
        <v>1</v>
      </c>
      <c r="S181" s="238">
        <f t="shared" si="81"/>
        <v>0.125</v>
      </c>
      <c r="T181" s="101">
        <f t="shared" si="77"/>
        <v>0</v>
      </c>
    </row>
    <row r="182" spans="1:20" s="94" customFormat="1" ht="16.5" customHeight="1">
      <c r="A182" s="86"/>
      <c r="B182" s="320"/>
      <c r="C182" s="305"/>
      <c r="D182" s="305"/>
      <c r="E182" s="317"/>
      <c r="F182" s="110" t="s">
        <v>397</v>
      </c>
      <c r="G182" s="155" t="s">
        <v>402</v>
      </c>
      <c r="H182" s="151"/>
      <c r="I182" s="249"/>
      <c r="J182" s="99">
        <f t="shared" si="78"/>
        <v>4</v>
      </c>
      <c r="K182" s="112">
        <v>44087</v>
      </c>
      <c r="L182" s="112">
        <v>44091</v>
      </c>
      <c r="M182" s="101">
        <f t="shared" si="79"/>
        <v>1</v>
      </c>
      <c r="N182" s="102"/>
      <c r="O182" s="101">
        <f t="shared" si="80"/>
        <v>0.125</v>
      </c>
      <c r="P182" s="112">
        <v>44087</v>
      </c>
      <c r="Q182" s="103"/>
      <c r="R182" s="104">
        <v>1</v>
      </c>
      <c r="S182" s="238">
        <f t="shared" si="81"/>
        <v>0.125</v>
      </c>
      <c r="T182" s="101">
        <f t="shared" si="77"/>
        <v>0</v>
      </c>
    </row>
    <row r="183" spans="1:20" s="94" customFormat="1" ht="16.5" customHeight="1">
      <c r="A183" s="86"/>
      <c r="B183" s="320"/>
      <c r="C183" s="305"/>
      <c r="D183" s="305"/>
      <c r="E183" s="317"/>
      <c r="F183" s="110" t="s">
        <v>398</v>
      </c>
      <c r="G183" s="155" t="s">
        <v>403</v>
      </c>
      <c r="H183" s="151"/>
      <c r="I183" s="249"/>
      <c r="J183" s="99">
        <f t="shared" si="78"/>
        <v>39</v>
      </c>
      <c r="K183" s="112">
        <v>44094</v>
      </c>
      <c r="L183" s="112">
        <v>44147</v>
      </c>
      <c r="M183" s="101">
        <f t="shared" si="79"/>
        <v>1</v>
      </c>
      <c r="N183" s="102"/>
      <c r="O183" s="101">
        <f t="shared" si="80"/>
        <v>0.125</v>
      </c>
      <c r="P183" s="112">
        <v>44094</v>
      </c>
      <c r="Q183" s="103"/>
      <c r="R183" s="104">
        <v>0.95</v>
      </c>
      <c r="S183" s="238">
        <f t="shared" si="81"/>
        <v>0.11874999999999999</v>
      </c>
      <c r="T183" s="101">
        <f t="shared" si="77"/>
        <v>-6.2500000000000056E-3</v>
      </c>
    </row>
    <row r="184" spans="1:20" s="94" customFormat="1" ht="16.5" customHeight="1">
      <c r="A184" s="86"/>
      <c r="B184" s="320"/>
      <c r="C184" s="305"/>
      <c r="D184" s="305"/>
      <c r="E184" s="317"/>
      <c r="F184" s="110" t="s">
        <v>399</v>
      </c>
      <c r="G184" s="155" t="s">
        <v>404</v>
      </c>
      <c r="H184" s="151"/>
      <c r="I184" s="249"/>
      <c r="J184" s="99">
        <f t="shared" si="78"/>
        <v>64</v>
      </c>
      <c r="K184" s="112">
        <v>44045</v>
      </c>
      <c r="L184" s="112">
        <v>44133</v>
      </c>
      <c r="M184" s="101">
        <f t="shared" si="79"/>
        <v>1</v>
      </c>
      <c r="N184" s="102"/>
      <c r="O184" s="101">
        <f t="shared" si="80"/>
        <v>0.125</v>
      </c>
      <c r="P184" s="100">
        <v>44045</v>
      </c>
      <c r="Q184" s="103"/>
      <c r="R184" s="104">
        <v>1</v>
      </c>
      <c r="S184" s="238">
        <f t="shared" si="81"/>
        <v>0.125</v>
      </c>
      <c r="T184" s="101">
        <f t="shared" si="77"/>
        <v>0</v>
      </c>
    </row>
    <row r="185" spans="1:20" s="94" customFormat="1" ht="16.5" customHeight="1">
      <c r="A185" s="86"/>
      <c r="B185" s="320"/>
      <c r="C185" s="305"/>
      <c r="D185" s="305"/>
      <c r="E185" s="317"/>
      <c r="F185" s="110" t="s">
        <v>406</v>
      </c>
      <c r="G185" s="155" t="s">
        <v>407</v>
      </c>
      <c r="H185" s="151"/>
      <c r="I185" s="249"/>
      <c r="J185" s="99">
        <f t="shared" si="78"/>
        <v>14</v>
      </c>
      <c r="K185" s="112">
        <v>44115</v>
      </c>
      <c r="L185" s="112">
        <v>44133</v>
      </c>
      <c r="M185" s="101">
        <f t="shared" si="79"/>
        <v>1</v>
      </c>
      <c r="N185" s="102"/>
      <c r="O185" s="101">
        <f t="shared" si="80"/>
        <v>0.125</v>
      </c>
      <c r="P185" s="100"/>
      <c r="Q185" s="103"/>
      <c r="R185" s="104">
        <v>0.95</v>
      </c>
      <c r="S185" s="238">
        <f t="shared" si="81"/>
        <v>0.11874999999999999</v>
      </c>
      <c r="T185" s="101">
        <f t="shared" si="77"/>
        <v>-6.2500000000000056E-3</v>
      </c>
    </row>
    <row r="186" spans="1:20" s="94" customFormat="1" ht="16.5" customHeight="1">
      <c r="A186" s="86"/>
      <c r="B186" s="320"/>
      <c r="C186" s="305"/>
      <c r="D186" s="305"/>
      <c r="E186" s="318"/>
      <c r="F186" s="110" t="s">
        <v>408</v>
      </c>
      <c r="G186" s="154" t="s">
        <v>409</v>
      </c>
      <c r="H186" s="151"/>
      <c r="I186" s="249"/>
      <c r="J186" s="99">
        <f t="shared" si="78"/>
        <v>4</v>
      </c>
      <c r="K186" s="112">
        <v>44150</v>
      </c>
      <c r="L186" s="112">
        <v>44154</v>
      </c>
      <c r="M186" s="101">
        <f t="shared" si="79"/>
        <v>1</v>
      </c>
      <c r="N186" s="102"/>
      <c r="O186" s="101">
        <f t="shared" si="80"/>
        <v>0.125</v>
      </c>
      <c r="P186" s="100"/>
      <c r="Q186" s="103"/>
      <c r="R186" s="104">
        <v>0.95</v>
      </c>
      <c r="S186" s="238">
        <f t="shared" si="81"/>
        <v>0.11874999999999999</v>
      </c>
      <c r="T186" s="101">
        <f t="shared" si="77"/>
        <v>-6.2500000000000056E-3</v>
      </c>
    </row>
    <row r="187" spans="1:20" s="94" customFormat="1" ht="16.5" customHeight="1">
      <c r="A187" s="86"/>
      <c r="B187" s="320"/>
      <c r="C187" s="305"/>
      <c r="D187" s="135" t="s">
        <v>553</v>
      </c>
      <c r="E187" s="135"/>
      <c r="F187" s="136"/>
      <c r="G187" s="148"/>
      <c r="H187" s="139" t="s">
        <v>545</v>
      </c>
      <c r="I187" s="252"/>
      <c r="J187" s="139">
        <f t="shared" si="78"/>
        <v>89</v>
      </c>
      <c r="K187" s="140">
        <f>MIN(K197:K205)</f>
        <v>44031</v>
      </c>
      <c r="L187" s="140">
        <f>MAX(L197:L205)</f>
        <v>44154</v>
      </c>
      <c r="M187" s="141">
        <f>AVERAGE(M189:M205)</f>
        <v>1</v>
      </c>
      <c r="N187" s="142"/>
      <c r="O187" s="141">
        <f>$N$148*M187</f>
        <v>0.125</v>
      </c>
      <c r="P187" s="140"/>
      <c r="Q187" s="232"/>
      <c r="R187" s="156">
        <f>AVERAGE(R188:R205)</f>
        <v>0.98124999999999996</v>
      </c>
      <c r="S187" s="237">
        <f t="shared" si="81"/>
        <v>0.12265624999999999</v>
      </c>
      <c r="T187" s="237">
        <f>S187-O187</f>
        <v>-2.3437500000000056E-3</v>
      </c>
    </row>
    <row r="188" spans="1:20" s="94" customFormat="1" ht="16.5" customHeight="1">
      <c r="A188" s="86"/>
      <c r="B188" s="320"/>
      <c r="C188" s="305"/>
      <c r="D188" s="306"/>
      <c r="E188" s="110" t="s">
        <v>378</v>
      </c>
      <c r="F188" s="107"/>
      <c r="G188" s="144"/>
      <c r="H188" s="99"/>
      <c r="I188" s="247"/>
      <c r="J188" s="99"/>
      <c r="K188" s="100"/>
      <c r="L188" s="100"/>
      <c r="M188" s="101"/>
      <c r="N188" s="102"/>
      <c r="O188" s="101"/>
      <c r="P188" s="100"/>
      <c r="Q188" s="103"/>
      <c r="R188" s="104"/>
      <c r="S188" s="101"/>
      <c r="T188" s="105"/>
    </row>
    <row r="189" spans="1:20" s="94" customFormat="1" ht="16.5" customHeight="1">
      <c r="A189" s="86"/>
      <c r="B189" s="320"/>
      <c r="C189" s="305"/>
      <c r="D189" s="305"/>
      <c r="E189" s="316"/>
      <c r="F189" s="110" t="s">
        <v>395</v>
      </c>
      <c r="G189" s="155" t="s">
        <v>400</v>
      </c>
      <c r="H189" s="151"/>
      <c r="I189" s="249"/>
      <c r="J189" s="99">
        <f t="shared" ref="J189:J196" si="82">IF(OR(ISBLANK($K189), ISBLANK($L189)),"",NETWORKDAYS($K189,$L189,공휴일))</f>
        <v>53</v>
      </c>
      <c r="K189" s="112">
        <v>44031</v>
      </c>
      <c r="L189" s="112">
        <v>44104</v>
      </c>
      <c r="M189" s="101">
        <f t="shared" ref="M189:M196" si="83">IF(OR(ISBLANK($K189), ISBLANK($L189)), "", IF($I$1 &lt; $K189, 0, IF($I$1 &gt;= $L189, 1, NETWORKDAYS($K189,$I$1,공휴일)/$J189)))</f>
        <v>1</v>
      </c>
      <c r="N189" s="102"/>
      <c r="O189" s="101">
        <f t="shared" ref="O189:O196" si="84">M189*$N$148</f>
        <v>0.125</v>
      </c>
      <c r="P189" s="100">
        <v>44045</v>
      </c>
      <c r="Q189" s="103"/>
      <c r="R189" s="104">
        <v>1</v>
      </c>
      <c r="S189" s="238">
        <f t="shared" ref="S189:S196" si="85">$N$148*R189</f>
        <v>0.125</v>
      </c>
      <c r="T189" s="101">
        <f t="shared" ref="T189:T205" si="86">S189-O189</f>
        <v>0</v>
      </c>
    </row>
    <row r="190" spans="1:20" s="94" customFormat="1" ht="16.5" customHeight="1">
      <c r="A190" s="86"/>
      <c r="B190" s="320"/>
      <c r="C190" s="305"/>
      <c r="D190" s="305"/>
      <c r="E190" s="317"/>
      <c r="F190" s="110" t="s">
        <v>396</v>
      </c>
      <c r="G190" s="155" t="s">
        <v>401</v>
      </c>
      <c r="H190" s="151"/>
      <c r="I190" s="249"/>
      <c r="J190" s="99">
        <f t="shared" si="82"/>
        <v>9</v>
      </c>
      <c r="K190" s="112">
        <v>44115</v>
      </c>
      <c r="L190" s="112">
        <v>44126</v>
      </c>
      <c r="M190" s="101">
        <f t="shared" si="83"/>
        <v>1</v>
      </c>
      <c r="N190" s="102"/>
      <c r="O190" s="101">
        <f t="shared" si="84"/>
        <v>0.125</v>
      </c>
      <c r="P190" s="100"/>
      <c r="Q190" s="103"/>
      <c r="R190" s="104">
        <v>1</v>
      </c>
      <c r="S190" s="238">
        <f t="shared" si="85"/>
        <v>0.125</v>
      </c>
      <c r="T190" s="101">
        <f t="shared" si="86"/>
        <v>0</v>
      </c>
    </row>
    <row r="191" spans="1:20" s="94" customFormat="1" ht="16.5" customHeight="1">
      <c r="A191" s="86"/>
      <c r="B191" s="320"/>
      <c r="C191" s="305"/>
      <c r="D191" s="305"/>
      <c r="E191" s="317"/>
      <c r="F191" s="110" t="s">
        <v>405</v>
      </c>
      <c r="G191" s="155" t="s">
        <v>392</v>
      </c>
      <c r="H191" s="151"/>
      <c r="I191" s="249"/>
      <c r="J191" s="99">
        <f t="shared" si="82"/>
        <v>14</v>
      </c>
      <c r="K191" s="112">
        <v>44066</v>
      </c>
      <c r="L191" s="112">
        <v>44084</v>
      </c>
      <c r="M191" s="101">
        <f t="shared" si="83"/>
        <v>1</v>
      </c>
      <c r="N191" s="102"/>
      <c r="O191" s="101">
        <f t="shared" si="84"/>
        <v>0.125</v>
      </c>
      <c r="P191" s="112">
        <v>44066</v>
      </c>
      <c r="Q191" s="103">
        <v>44098</v>
      </c>
      <c r="R191" s="104">
        <v>1</v>
      </c>
      <c r="S191" s="238">
        <f t="shared" si="85"/>
        <v>0.125</v>
      </c>
      <c r="T191" s="101">
        <f t="shared" si="86"/>
        <v>0</v>
      </c>
    </row>
    <row r="192" spans="1:20" s="94" customFormat="1" ht="16.5" customHeight="1">
      <c r="A192" s="86"/>
      <c r="B192" s="320"/>
      <c r="C192" s="305"/>
      <c r="D192" s="305"/>
      <c r="E192" s="317"/>
      <c r="F192" s="110" t="s">
        <v>397</v>
      </c>
      <c r="G192" s="155" t="s">
        <v>402</v>
      </c>
      <c r="H192" s="151"/>
      <c r="I192" s="249"/>
      <c r="J192" s="99">
        <f t="shared" si="82"/>
        <v>4</v>
      </c>
      <c r="K192" s="112">
        <v>44087</v>
      </c>
      <c r="L192" s="112">
        <v>44091</v>
      </c>
      <c r="M192" s="101">
        <f t="shared" si="83"/>
        <v>1</v>
      </c>
      <c r="N192" s="102"/>
      <c r="O192" s="101">
        <f t="shared" si="84"/>
        <v>0.125</v>
      </c>
      <c r="P192" s="112">
        <v>44087</v>
      </c>
      <c r="Q192" s="103"/>
      <c r="R192" s="104">
        <v>1</v>
      </c>
      <c r="S192" s="238">
        <f t="shared" si="85"/>
        <v>0.125</v>
      </c>
      <c r="T192" s="101">
        <f t="shared" si="86"/>
        <v>0</v>
      </c>
    </row>
    <row r="193" spans="1:20" s="94" customFormat="1" ht="16.5" customHeight="1">
      <c r="A193" s="86"/>
      <c r="B193" s="320"/>
      <c r="C193" s="305"/>
      <c r="D193" s="305"/>
      <c r="E193" s="317"/>
      <c r="F193" s="110" t="s">
        <v>398</v>
      </c>
      <c r="G193" s="155" t="s">
        <v>403</v>
      </c>
      <c r="H193" s="151"/>
      <c r="I193" s="249"/>
      <c r="J193" s="99">
        <f t="shared" si="82"/>
        <v>39</v>
      </c>
      <c r="K193" s="112">
        <v>44094</v>
      </c>
      <c r="L193" s="112">
        <v>44147</v>
      </c>
      <c r="M193" s="101">
        <f t="shared" si="83"/>
        <v>1</v>
      </c>
      <c r="N193" s="102"/>
      <c r="O193" s="101">
        <f t="shared" si="84"/>
        <v>0.125</v>
      </c>
      <c r="P193" s="112">
        <v>44094</v>
      </c>
      <c r="Q193" s="103"/>
      <c r="R193" s="104">
        <v>0.95</v>
      </c>
      <c r="S193" s="238">
        <f t="shared" si="85"/>
        <v>0.11874999999999999</v>
      </c>
      <c r="T193" s="101">
        <f t="shared" si="86"/>
        <v>-6.2500000000000056E-3</v>
      </c>
    </row>
    <row r="194" spans="1:20" s="94" customFormat="1" ht="16.5" customHeight="1">
      <c r="A194" s="86"/>
      <c r="B194" s="320"/>
      <c r="C194" s="305"/>
      <c r="D194" s="305"/>
      <c r="E194" s="317"/>
      <c r="F194" s="110" t="s">
        <v>399</v>
      </c>
      <c r="G194" s="155" t="s">
        <v>404</v>
      </c>
      <c r="H194" s="151"/>
      <c r="I194" s="249"/>
      <c r="J194" s="99">
        <f t="shared" si="82"/>
        <v>64</v>
      </c>
      <c r="K194" s="112">
        <v>44045</v>
      </c>
      <c r="L194" s="112">
        <v>44133</v>
      </c>
      <c r="M194" s="101">
        <f t="shared" si="83"/>
        <v>1</v>
      </c>
      <c r="N194" s="102"/>
      <c r="O194" s="101">
        <f t="shared" si="84"/>
        <v>0.125</v>
      </c>
      <c r="P194" s="100">
        <v>44045</v>
      </c>
      <c r="Q194" s="103"/>
      <c r="R194" s="104">
        <v>1</v>
      </c>
      <c r="S194" s="238">
        <f t="shared" si="85"/>
        <v>0.125</v>
      </c>
      <c r="T194" s="101">
        <f t="shared" si="86"/>
        <v>0</v>
      </c>
    </row>
    <row r="195" spans="1:20" s="94" customFormat="1" ht="16.5" customHeight="1">
      <c r="A195" s="86"/>
      <c r="B195" s="320"/>
      <c r="C195" s="305"/>
      <c r="D195" s="305"/>
      <c r="E195" s="317"/>
      <c r="F195" s="110" t="s">
        <v>406</v>
      </c>
      <c r="G195" s="155" t="s">
        <v>407</v>
      </c>
      <c r="H195" s="151"/>
      <c r="I195" s="249"/>
      <c r="J195" s="99">
        <f t="shared" si="82"/>
        <v>14</v>
      </c>
      <c r="K195" s="112">
        <v>44115</v>
      </c>
      <c r="L195" s="112">
        <v>44133</v>
      </c>
      <c r="M195" s="101">
        <f t="shared" si="83"/>
        <v>1</v>
      </c>
      <c r="N195" s="102"/>
      <c r="O195" s="101">
        <f t="shared" si="84"/>
        <v>0.125</v>
      </c>
      <c r="P195" s="100"/>
      <c r="Q195" s="103"/>
      <c r="R195" s="104">
        <v>0.95</v>
      </c>
      <c r="S195" s="238">
        <f t="shared" si="85"/>
        <v>0.11874999999999999</v>
      </c>
      <c r="T195" s="101">
        <f t="shared" si="86"/>
        <v>-6.2500000000000056E-3</v>
      </c>
    </row>
    <row r="196" spans="1:20" s="94" customFormat="1" ht="16.5" customHeight="1">
      <c r="A196" s="86"/>
      <c r="B196" s="320"/>
      <c r="C196" s="305"/>
      <c r="D196" s="305"/>
      <c r="E196" s="318"/>
      <c r="F196" s="110" t="s">
        <v>408</v>
      </c>
      <c r="G196" s="154" t="s">
        <v>409</v>
      </c>
      <c r="H196" s="151"/>
      <c r="I196" s="249"/>
      <c r="J196" s="99">
        <f t="shared" si="82"/>
        <v>4</v>
      </c>
      <c r="K196" s="112">
        <v>44150</v>
      </c>
      <c r="L196" s="112">
        <v>44154</v>
      </c>
      <c r="M196" s="101">
        <f t="shared" si="83"/>
        <v>1</v>
      </c>
      <c r="N196" s="102"/>
      <c r="O196" s="101">
        <f t="shared" si="84"/>
        <v>0.125</v>
      </c>
      <c r="P196" s="100"/>
      <c r="Q196" s="103"/>
      <c r="R196" s="104">
        <v>0.95</v>
      </c>
      <c r="S196" s="238">
        <f t="shared" si="85"/>
        <v>0.11874999999999999</v>
      </c>
      <c r="T196" s="101">
        <f t="shared" si="86"/>
        <v>-6.2500000000000056E-3</v>
      </c>
    </row>
    <row r="197" spans="1:20" s="94" customFormat="1" ht="16.5" customHeight="1">
      <c r="A197" s="86"/>
      <c r="B197" s="320"/>
      <c r="C197" s="305"/>
      <c r="D197" s="305"/>
      <c r="E197" s="110" t="s">
        <v>379</v>
      </c>
      <c r="F197" s="106"/>
      <c r="G197" s="144"/>
      <c r="H197" s="99"/>
      <c r="I197" s="247"/>
      <c r="J197" s="99"/>
      <c r="K197" s="100"/>
      <c r="L197" s="100"/>
      <c r="M197" s="101"/>
      <c r="N197" s="102"/>
      <c r="O197" s="102"/>
      <c r="P197" s="102"/>
      <c r="Q197" s="102"/>
      <c r="R197" s="102"/>
      <c r="S197" s="102"/>
      <c r="T197" s="102"/>
    </row>
    <row r="198" spans="1:20" s="94" customFormat="1" ht="16.5" customHeight="1">
      <c r="A198" s="86"/>
      <c r="B198" s="320"/>
      <c r="C198" s="305"/>
      <c r="D198" s="305"/>
      <c r="E198" s="316"/>
      <c r="F198" s="110" t="s">
        <v>395</v>
      </c>
      <c r="G198" s="155" t="s">
        <v>400</v>
      </c>
      <c r="H198" s="151"/>
      <c r="I198" s="249"/>
      <c r="J198" s="99">
        <f t="shared" ref="J198:J205" si="87">IF(OR(ISBLANK($K198), ISBLANK($L198)),"",NETWORKDAYS($K198,$L198,공휴일))</f>
        <v>53</v>
      </c>
      <c r="K198" s="112">
        <v>44031</v>
      </c>
      <c r="L198" s="112">
        <v>44104</v>
      </c>
      <c r="M198" s="101">
        <f t="shared" ref="M198:M205" si="88">IF(OR(ISBLANK($K198), ISBLANK($L198)), "", IF($I$1 &lt; $K198, 0, IF($I$1 &gt;= $L198, 1, NETWORKDAYS($K198,$I$1,공휴일)/$J198)))</f>
        <v>1</v>
      </c>
      <c r="N198" s="102"/>
      <c r="O198" s="101">
        <f t="shared" ref="O198:O205" si="89">M198*$N$148</f>
        <v>0.125</v>
      </c>
      <c r="P198" s="100">
        <v>44045</v>
      </c>
      <c r="Q198" s="103"/>
      <c r="R198" s="104">
        <v>1</v>
      </c>
      <c r="S198" s="238">
        <f t="shared" ref="S198:S205" si="90">$N$148*R198</f>
        <v>0.125</v>
      </c>
      <c r="T198" s="101">
        <f t="shared" si="86"/>
        <v>0</v>
      </c>
    </row>
    <row r="199" spans="1:20" s="94" customFormat="1" ht="16.5" customHeight="1">
      <c r="A199" s="86"/>
      <c r="B199" s="320"/>
      <c r="C199" s="305"/>
      <c r="D199" s="305"/>
      <c r="E199" s="317"/>
      <c r="F199" s="110" t="s">
        <v>396</v>
      </c>
      <c r="G199" s="155" t="s">
        <v>401</v>
      </c>
      <c r="H199" s="151"/>
      <c r="I199" s="249"/>
      <c r="J199" s="99">
        <f t="shared" si="87"/>
        <v>9</v>
      </c>
      <c r="K199" s="112">
        <v>44115</v>
      </c>
      <c r="L199" s="112">
        <v>44126</v>
      </c>
      <c r="M199" s="101">
        <f t="shared" si="88"/>
        <v>1</v>
      </c>
      <c r="N199" s="102"/>
      <c r="O199" s="101">
        <f t="shared" si="89"/>
        <v>0.125</v>
      </c>
      <c r="P199" s="100"/>
      <c r="Q199" s="103"/>
      <c r="R199" s="104">
        <v>1</v>
      </c>
      <c r="S199" s="238">
        <f t="shared" si="90"/>
        <v>0.125</v>
      </c>
      <c r="T199" s="101">
        <f t="shared" si="86"/>
        <v>0</v>
      </c>
    </row>
    <row r="200" spans="1:20" s="94" customFormat="1" ht="16.5" customHeight="1">
      <c r="A200" s="86"/>
      <c r="B200" s="320"/>
      <c r="C200" s="305"/>
      <c r="D200" s="305"/>
      <c r="E200" s="317"/>
      <c r="F200" s="110" t="s">
        <v>405</v>
      </c>
      <c r="G200" s="155" t="s">
        <v>392</v>
      </c>
      <c r="H200" s="151"/>
      <c r="I200" s="249"/>
      <c r="J200" s="99">
        <f t="shared" si="87"/>
        <v>14</v>
      </c>
      <c r="K200" s="112">
        <v>44066</v>
      </c>
      <c r="L200" s="112">
        <v>44084</v>
      </c>
      <c r="M200" s="101">
        <f t="shared" si="88"/>
        <v>1</v>
      </c>
      <c r="N200" s="102"/>
      <c r="O200" s="101">
        <f t="shared" si="89"/>
        <v>0.125</v>
      </c>
      <c r="P200" s="112">
        <v>44066</v>
      </c>
      <c r="Q200" s="103">
        <v>44098</v>
      </c>
      <c r="R200" s="104">
        <v>1</v>
      </c>
      <c r="S200" s="238">
        <f t="shared" si="90"/>
        <v>0.125</v>
      </c>
      <c r="T200" s="101">
        <f t="shared" si="86"/>
        <v>0</v>
      </c>
    </row>
    <row r="201" spans="1:20" s="94" customFormat="1" ht="16.5" customHeight="1">
      <c r="A201" s="86"/>
      <c r="B201" s="320"/>
      <c r="C201" s="305"/>
      <c r="D201" s="305"/>
      <c r="E201" s="317"/>
      <c r="F201" s="110" t="s">
        <v>397</v>
      </c>
      <c r="G201" s="155" t="s">
        <v>402</v>
      </c>
      <c r="H201" s="151"/>
      <c r="I201" s="249"/>
      <c r="J201" s="99">
        <f t="shared" si="87"/>
        <v>4</v>
      </c>
      <c r="K201" s="112">
        <v>44087</v>
      </c>
      <c r="L201" s="112">
        <v>44091</v>
      </c>
      <c r="M201" s="101">
        <f t="shared" si="88"/>
        <v>1</v>
      </c>
      <c r="N201" s="102"/>
      <c r="O201" s="101">
        <f t="shared" si="89"/>
        <v>0.125</v>
      </c>
      <c r="P201" s="112">
        <v>44087</v>
      </c>
      <c r="Q201" s="103"/>
      <c r="R201" s="104">
        <v>1</v>
      </c>
      <c r="S201" s="238">
        <f t="shared" si="90"/>
        <v>0.125</v>
      </c>
      <c r="T201" s="101">
        <f t="shared" si="86"/>
        <v>0</v>
      </c>
    </row>
    <row r="202" spans="1:20" s="94" customFormat="1" ht="16.5" customHeight="1">
      <c r="A202" s="86"/>
      <c r="B202" s="320"/>
      <c r="C202" s="305"/>
      <c r="D202" s="305"/>
      <c r="E202" s="317"/>
      <c r="F202" s="110" t="s">
        <v>398</v>
      </c>
      <c r="G202" s="155" t="s">
        <v>403</v>
      </c>
      <c r="H202" s="151"/>
      <c r="I202" s="249"/>
      <c r="J202" s="99">
        <f t="shared" si="87"/>
        <v>39</v>
      </c>
      <c r="K202" s="112">
        <v>44094</v>
      </c>
      <c r="L202" s="112">
        <v>44147</v>
      </c>
      <c r="M202" s="101">
        <f t="shared" si="88"/>
        <v>1</v>
      </c>
      <c r="N202" s="102"/>
      <c r="O202" s="101">
        <f t="shared" si="89"/>
        <v>0.125</v>
      </c>
      <c r="P202" s="112">
        <v>44094</v>
      </c>
      <c r="Q202" s="103"/>
      <c r="R202" s="104">
        <v>0.95</v>
      </c>
      <c r="S202" s="238">
        <f t="shared" si="90"/>
        <v>0.11874999999999999</v>
      </c>
      <c r="T202" s="101">
        <f t="shared" si="86"/>
        <v>-6.2500000000000056E-3</v>
      </c>
    </row>
    <row r="203" spans="1:20" s="94" customFormat="1" ht="16.5" customHeight="1">
      <c r="A203" s="86"/>
      <c r="B203" s="320"/>
      <c r="C203" s="305"/>
      <c r="D203" s="305"/>
      <c r="E203" s="317"/>
      <c r="F203" s="110" t="s">
        <v>399</v>
      </c>
      <c r="G203" s="155" t="s">
        <v>404</v>
      </c>
      <c r="H203" s="151"/>
      <c r="I203" s="249"/>
      <c r="J203" s="99">
        <f t="shared" si="87"/>
        <v>64</v>
      </c>
      <c r="K203" s="112">
        <v>44045</v>
      </c>
      <c r="L203" s="112">
        <v>44133</v>
      </c>
      <c r="M203" s="101">
        <f t="shared" si="88"/>
        <v>1</v>
      </c>
      <c r="N203" s="102"/>
      <c r="O203" s="101">
        <f t="shared" si="89"/>
        <v>0.125</v>
      </c>
      <c r="P203" s="100">
        <v>44045</v>
      </c>
      <c r="Q203" s="103"/>
      <c r="R203" s="104">
        <v>1</v>
      </c>
      <c r="S203" s="238">
        <f t="shared" si="90"/>
        <v>0.125</v>
      </c>
      <c r="T203" s="101">
        <f t="shared" si="86"/>
        <v>0</v>
      </c>
    </row>
    <row r="204" spans="1:20" s="94" customFormat="1" ht="16.5" customHeight="1">
      <c r="A204" s="86"/>
      <c r="B204" s="320"/>
      <c r="C204" s="305"/>
      <c r="D204" s="305"/>
      <c r="E204" s="317"/>
      <c r="F204" s="110" t="s">
        <v>406</v>
      </c>
      <c r="G204" s="155" t="s">
        <v>407</v>
      </c>
      <c r="H204" s="151"/>
      <c r="I204" s="249"/>
      <c r="J204" s="99">
        <f t="shared" si="87"/>
        <v>14</v>
      </c>
      <c r="K204" s="112">
        <v>44115</v>
      </c>
      <c r="L204" s="112">
        <v>44133</v>
      </c>
      <c r="M204" s="101">
        <f t="shared" si="88"/>
        <v>1</v>
      </c>
      <c r="N204" s="102"/>
      <c r="O204" s="101">
        <f t="shared" si="89"/>
        <v>0.125</v>
      </c>
      <c r="P204" s="100"/>
      <c r="Q204" s="103"/>
      <c r="R204" s="104">
        <v>0.95</v>
      </c>
      <c r="S204" s="238">
        <f t="shared" si="90"/>
        <v>0.11874999999999999</v>
      </c>
      <c r="T204" s="101">
        <f t="shared" si="86"/>
        <v>-6.2500000000000056E-3</v>
      </c>
    </row>
    <row r="205" spans="1:20" s="94" customFormat="1" ht="16.5" customHeight="1">
      <c r="A205" s="86"/>
      <c r="B205" s="320"/>
      <c r="C205" s="305"/>
      <c r="D205" s="305"/>
      <c r="E205" s="318"/>
      <c r="F205" s="110" t="s">
        <v>408</v>
      </c>
      <c r="G205" s="154" t="s">
        <v>409</v>
      </c>
      <c r="H205" s="151"/>
      <c r="I205" s="249"/>
      <c r="J205" s="99">
        <f t="shared" si="87"/>
        <v>4</v>
      </c>
      <c r="K205" s="112">
        <v>44150</v>
      </c>
      <c r="L205" s="112">
        <v>44154</v>
      </c>
      <c r="M205" s="101">
        <f t="shared" si="88"/>
        <v>1</v>
      </c>
      <c r="N205" s="102"/>
      <c r="O205" s="101">
        <f t="shared" si="89"/>
        <v>0.125</v>
      </c>
      <c r="P205" s="100"/>
      <c r="Q205" s="103"/>
      <c r="R205" s="104">
        <v>0.95</v>
      </c>
      <c r="S205" s="238">
        <f t="shared" si="90"/>
        <v>0.11874999999999999</v>
      </c>
      <c r="T205" s="101">
        <f t="shared" si="86"/>
        <v>-6.2500000000000056E-3</v>
      </c>
    </row>
    <row r="206" spans="1:20" s="94" customFormat="1" ht="16.5" customHeight="1">
      <c r="A206" s="86"/>
      <c r="B206" s="320"/>
      <c r="C206" s="149" t="s">
        <v>460</v>
      </c>
      <c r="D206" s="123"/>
      <c r="E206" s="291"/>
      <c r="F206" s="292"/>
      <c r="G206" s="126"/>
      <c r="H206" s="127"/>
      <c r="I206" s="127"/>
      <c r="J206" s="127"/>
      <c r="K206" s="150"/>
      <c r="L206" s="150"/>
      <c r="M206" s="153">
        <f>AVERAGE(M207,M216,M225)</f>
        <v>0</v>
      </c>
      <c r="N206" s="131">
        <f>$N$61*가중치!$C$18</f>
        <v>0.125</v>
      </c>
      <c r="O206" s="130">
        <f>$N$206*M206</f>
        <v>0</v>
      </c>
      <c r="P206" s="223"/>
      <c r="Q206" s="132"/>
      <c r="R206" s="234">
        <f>AVERAGE(R207,R216,R225)</f>
        <v>0</v>
      </c>
      <c r="S206" s="130">
        <f>$N$206*R206</f>
        <v>0</v>
      </c>
      <c r="T206" s="130">
        <f>S206-O206</f>
        <v>0</v>
      </c>
    </row>
    <row r="207" spans="1:20" s="94" customFormat="1" ht="16.5" customHeight="1">
      <c r="A207" s="86"/>
      <c r="B207" s="320"/>
      <c r="C207" s="305"/>
      <c r="D207" s="135" t="s">
        <v>546</v>
      </c>
      <c r="E207" s="135"/>
      <c r="F207" s="136"/>
      <c r="G207" s="137"/>
      <c r="H207" s="138"/>
      <c r="I207" s="248"/>
      <c r="J207" s="139">
        <f>IF(OR(ISBLANK($K207), ISBLANK($L207)),"",NETWORKDAYS($K207,$L207,공휴일))</f>
        <v>89</v>
      </c>
      <c r="K207" s="140">
        <f>MIN(K209:K215)</f>
        <v>44192</v>
      </c>
      <c r="L207" s="140">
        <f>MAX(L209:L215)</f>
        <v>44315</v>
      </c>
      <c r="M207" s="141">
        <f>AVERAGE(M209:M215)</f>
        <v>0</v>
      </c>
      <c r="N207" s="142"/>
      <c r="O207" s="141">
        <f>$N$206*M207</f>
        <v>0</v>
      </c>
      <c r="P207" s="224"/>
      <c r="Q207" s="143"/>
      <c r="R207" s="156">
        <f>AVERAGE(R209:R215)</f>
        <v>0</v>
      </c>
      <c r="S207" s="237">
        <f>$N$206*R207</f>
        <v>0</v>
      </c>
      <c r="T207" s="237">
        <f t="shared" ref="T207:T216" si="91">R207-M207</f>
        <v>0</v>
      </c>
    </row>
    <row r="208" spans="1:20" s="94" customFormat="1" ht="16.5" customHeight="1">
      <c r="A208" s="86"/>
      <c r="B208" s="320"/>
      <c r="C208" s="305"/>
      <c r="D208" s="306"/>
      <c r="E208" s="110" t="s">
        <v>376</v>
      </c>
      <c r="F208" s="107"/>
      <c r="G208" s="144"/>
      <c r="H208" s="99"/>
      <c r="I208" s="247"/>
      <c r="J208" s="99"/>
      <c r="K208" s="100"/>
      <c r="L208" s="100"/>
      <c r="M208" s="101"/>
      <c r="N208" s="102"/>
      <c r="O208" s="101"/>
      <c r="P208" s="100"/>
      <c r="Q208" s="103"/>
      <c r="R208" s="104"/>
      <c r="S208" s="101"/>
      <c r="T208" s="105"/>
    </row>
    <row r="209" spans="1:20" s="94" customFormat="1" ht="16.5" customHeight="1">
      <c r="A209" s="86"/>
      <c r="B209" s="320"/>
      <c r="C209" s="305"/>
      <c r="D209" s="305"/>
      <c r="E209" s="157"/>
      <c r="F209" s="110" t="s">
        <v>410</v>
      </c>
      <c r="G209" s="108" t="s">
        <v>411</v>
      </c>
      <c r="H209" s="151"/>
      <c r="I209" s="247"/>
      <c r="J209" s="99">
        <f>IF(OR(ISBLANK($K209), ISBLANK($L209)),"",NETWORKDAYS($K209,$L209,공휴일))</f>
        <v>89</v>
      </c>
      <c r="K209" s="112">
        <v>44192</v>
      </c>
      <c r="L209" s="100">
        <v>44315</v>
      </c>
      <c r="M209" s="101">
        <f>IF(OR(ISBLANK($K209), ISBLANK($L209)), "", IF($I$1 &lt; $K209, 0, IF($I$1 &gt;= $L209, 1, NETWORKDAYS($K209,$I$1,공휴일)/$J209)))</f>
        <v>0</v>
      </c>
      <c r="N209" s="102"/>
      <c r="O209" s="101">
        <f t="shared" ref="O209:O211" si="92">M209*$N$206</f>
        <v>0</v>
      </c>
      <c r="P209" s="100"/>
      <c r="Q209" s="103"/>
      <c r="R209" s="104">
        <v>0</v>
      </c>
      <c r="S209" s="238">
        <f t="shared" ref="S209:S211" si="93">$N$206*R209</f>
        <v>0</v>
      </c>
      <c r="T209" s="101">
        <f t="shared" ref="T209:T211" si="94">S209-O209</f>
        <v>0</v>
      </c>
    </row>
    <row r="210" spans="1:20" s="94" customFormat="1" ht="16.5" customHeight="1">
      <c r="A210" s="86"/>
      <c r="B210" s="320"/>
      <c r="C210" s="305"/>
      <c r="D210" s="305"/>
      <c r="E210" s="157"/>
      <c r="F210" s="110" t="s">
        <v>412</v>
      </c>
      <c r="G210" s="108" t="s">
        <v>413</v>
      </c>
      <c r="H210" s="151"/>
      <c r="I210" s="247"/>
      <c r="J210" s="99">
        <f>IF(OR(ISBLANK($K210), ISBLANK($L210)),"",NETWORKDAYS($K210,$L210,공휴일))</f>
        <v>19</v>
      </c>
      <c r="K210" s="100">
        <v>44234</v>
      </c>
      <c r="L210" s="100">
        <v>44259</v>
      </c>
      <c r="M210" s="101">
        <f>IF(OR(ISBLANK($K210), ISBLANK($L210)), "", IF($I$1 &lt; $K210, 0, IF($I$1 &gt;= $L210, 1, NETWORKDAYS($K210,$I$1,공휴일)/$J210)))</f>
        <v>0</v>
      </c>
      <c r="N210" s="102"/>
      <c r="O210" s="101">
        <f t="shared" si="92"/>
        <v>0</v>
      </c>
      <c r="P210" s="100"/>
      <c r="Q210" s="103"/>
      <c r="R210" s="104">
        <v>0</v>
      </c>
      <c r="S210" s="238">
        <f t="shared" si="93"/>
        <v>0</v>
      </c>
      <c r="T210" s="101">
        <f t="shared" si="94"/>
        <v>0</v>
      </c>
    </row>
    <row r="211" spans="1:20" s="94" customFormat="1" ht="16.5" customHeight="1">
      <c r="A211" s="86"/>
      <c r="B211" s="320"/>
      <c r="C211" s="305"/>
      <c r="D211" s="305"/>
      <c r="E211" s="157"/>
      <c r="F211" s="110" t="s">
        <v>408</v>
      </c>
      <c r="G211" s="154" t="s">
        <v>409</v>
      </c>
      <c r="H211" s="151"/>
      <c r="I211" s="249"/>
      <c r="J211" s="99">
        <f>IF(OR(ISBLANK($K211), ISBLANK($L211)),"",NETWORKDAYS($K211,$L211,공휴일))</f>
        <v>4</v>
      </c>
      <c r="K211" s="100">
        <v>44304</v>
      </c>
      <c r="L211" s="100">
        <v>44308</v>
      </c>
      <c r="M211" s="101">
        <f>IF(OR(ISBLANK($K211), ISBLANK($L211)), "", IF($I$1 &lt; $K211, 0, IF($I$1 &gt;= $L211, 1, NETWORKDAYS($K211,$I$1,공휴일)/$J211)))</f>
        <v>0</v>
      </c>
      <c r="N211" s="102"/>
      <c r="O211" s="101">
        <f t="shared" si="92"/>
        <v>0</v>
      </c>
      <c r="P211" s="100"/>
      <c r="Q211" s="103"/>
      <c r="R211" s="104">
        <v>0</v>
      </c>
      <c r="S211" s="238">
        <f t="shared" si="93"/>
        <v>0</v>
      </c>
      <c r="T211" s="101">
        <f t="shared" si="94"/>
        <v>0</v>
      </c>
    </row>
    <row r="212" spans="1:20" s="94" customFormat="1" ht="16.5" customHeight="1">
      <c r="A212" s="86"/>
      <c r="B212" s="320"/>
      <c r="C212" s="305"/>
      <c r="D212" s="305"/>
      <c r="E212" s="110" t="s">
        <v>377</v>
      </c>
      <c r="F212" s="106"/>
      <c r="G212" s="144"/>
      <c r="H212" s="99"/>
      <c r="I212" s="247"/>
      <c r="J212" s="99"/>
      <c r="K212" s="100"/>
      <c r="L212" s="100"/>
      <c r="M212" s="101"/>
      <c r="N212" s="101"/>
      <c r="O212" s="101"/>
      <c r="P212" s="101"/>
      <c r="Q212" s="101"/>
      <c r="R212" s="101"/>
      <c r="S212" s="101"/>
      <c r="T212" s="101"/>
    </row>
    <row r="213" spans="1:20" s="94" customFormat="1" ht="16.5" customHeight="1">
      <c r="A213" s="86"/>
      <c r="B213" s="320"/>
      <c r="C213" s="305"/>
      <c r="D213" s="305"/>
      <c r="E213" s="157"/>
      <c r="F213" s="110" t="s">
        <v>410</v>
      </c>
      <c r="G213" s="108" t="s">
        <v>411</v>
      </c>
      <c r="H213" s="151"/>
      <c r="I213" s="247"/>
      <c r="J213" s="99">
        <f>IF(OR(ISBLANK($K213), ISBLANK($L213)),"",NETWORKDAYS($K213,$L213,공휴일))</f>
        <v>89</v>
      </c>
      <c r="K213" s="112">
        <v>44192</v>
      </c>
      <c r="L213" s="100">
        <v>44315</v>
      </c>
      <c r="M213" s="101">
        <f>IF(OR(ISBLANK($K213), ISBLANK($L213)), "", IF($I$1 &lt; $K213, 0, IF($I$1 &gt;= $L213, 1, NETWORKDAYS($K213,$I$1,공휴일)/$J213)))</f>
        <v>0</v>
      </c>
      <c r="N213" s="102"/>
      <c r="O213" s="101">
        <f t="shared" ref="O213:O215" si="95">M213*$N$206</f>
        <v>0</v>
      </c>
      <c r="P213" s="100"/>
      <c r="Q213" s="103"/>
      <c r="R213" s="104">
        <v>0</v>
      </c>
      <c r="S213" s="238">
        <f t="shared" ref="S213:S215" si="96">$N$206*R213</f>
        <v>0</v>
      </c>
      <c r="T213" s="101">
        <f t="shared" ref="T213:T215" si="97">S213-O213</f>
        <v>0</v>
      </c>
    </row>
    <row r="214" spans="1:20" s="94" customFormat="1" ht="16.5" customHeight="1">
      <c r="A214" s="86"/>
      <c r="B214" s="320"/>
      <c r="C214" s="305"/>
      <c r="D214" s="305"/>
      <c r="E214" s="157"/>
      <c r="F214" s="110" t="s">
        <v>412</v>
      </c>
      <c r="G214" s="108" t="s">
        <v>413</v>
      </c>
      <c r="H214" s="151"/>
      <c r="I214" s="247"/>
      <c r="J214" s="99">
        <f>IF(OR(ISBLANK($K214), ISBLANK($L214)),"",NETWORKDAYS($K214,$L214,공휴일))</f>
        <v>19</v>
      </c>
      <c r="K214" s="100">
        <v>44234</v>
      </c>
      <c r="L214" s="100">
        <v>44259</v>
      </c>
      <c r="M214" s="101">
        <f>IF(OR(ISBLANK($K214), ISBLANK($L214)), "", IF($I$1 &lt; $K214, 0, IF($I$1 &gt;= $L214, 1, NETWORKDAYS($K214,$I$1,공휴일)/$J214)))</f>
        <v>0</v>
      </c>
      <c r="N214" s="102"/>
      <c r="O214" s="101">
        <f t="shared" si="95"/>
        <v>0</v>
      </c>
      <c r="P214" s="100"/>
      <c r="Q214" s="103"/>
      <c r="R214" s="104">
        <v>0</v>
      </c>
      <c r="S214" s="238">
        <f t="shared" si="96"/>
        <v>0</v>
      </c>
      <c r="T214" s="101">
        <f t="shared" si="97"/>
        <v>0</v>
      </c>
    </row>
    <row r="215" spans="1:20" s="94" customFormat="1" ht="16.5" customHeight="1">
      <c r="A215" s="86"/>
      <c r="B215" s="320"/>
      <c r="C215" s="305"/>
      <c r="D215" s="305"/>
      <c r="E215" s="157"/>
      <c r="F215" s="110" t="s">
        <v>408</v>
      </c>
      <c r="G215" s="154" t="s">
        <v>409</v>
      </c>
      <c r="H215" s="151"/>
      <c r="I215" s="249"/>
      <c r="J215" s="99">
        <f>IF(OR(ISBLANK($K215), ISBLANK($L215)),"",NETWORKDAYS($K215,$L215,공휴일))</f>
        <v>4</v>
      </c>
      <c r="K215" s="100">
        <v>44304</v>
      </c>
      <c r="L215" s="100">
        <v>44308</v>
      </c>
      <c r="M215" s="101">
        <f>IF(OR(ISBLANK($K215), ISBLANK($L215)), "", IF($I$1 &lt; $K215, 0, IF($I$1 &gt;= $L215, 1, NETWORKDAYS($K215,$I$1,공휴일)/$J215)))</f>
        <v>0</v>
      </c>
      <c r="N215" s="102"/>
      <c r="O215" s="101">
        <f t="shared" si="95"/>
        <v>0</v>
      </c>
      <c r="P215" s="100"/>
      <c r="Q215" s="103"/>
      <c r="R215" s="104">
        <v>0</v>
      </c>
      <c r="S215" s="238">
        <f t="shared" si="96"/>
        <v>0</v>
      </c>
      <c r="T215" s="101">
        <f t="shared" si="97"/>
        <v>0</v>
      </c>
    </row>
    <row r="216" spans="1:20" s="94" customFormat="1" ht="16.5" customHeight="1">
      <c r="A216" s="86"/>
      <c r="B216" s="320"/>
      <c r="C216" s="305"/>
      <c r="D216" s="135" t="s">
        <v>548</v>
      </c>
      <c r="E216" s="135"/>
      <c r="F216" s="136"/>
      <c r="G216" s="137"/>
      <c r="H216" s="138"/>
      <c r="I216" s="248"/>
      <c r="J216" s="139">
        <f>IF(OR(ISBLANK($K216), ISBLANK($L216)),"",NETWORKDAYS($K216,$L216,공휴일))</f>
        <v>89</v>
      </c>
      <c r="K216" s="140">
        <f>MIN(K217:K224)</f>
        <v>44192</v>
      </c>
      <c r="L216" s="140">
        <f>MAX(L217:L224)</f>
        <v>44315</v>
      </c>
      <c r="M216" s="141">
        <f>AVERAGE(M217:M224)</f>
        <v>0</v>
      </c>
      <c r="N216" s="142"/>
      <c r="O216" s="141">
        <f>$N$206*M216</f>
        <v>0</v>
      </c>
      <c r="P216" s="224"/>
      <c r="Q216" s="143"/>
      <c r="R216" s="156">
        <f>AVERAGE(R217:R224)</f>
        <v>0</v>
      </c>
      <c r="S216" s="237">
        <f>$N$206*R216</f>
        <v>0</v>
      </c>
      <c r="T216" s="237">
        <f t="shared" si="91"/>
        <v>0</v>
      </c>
    </row>
    <row r="217" spans="1:20" s="94" customFormat="1" ht="16.5" customHeight="1">
      <c r="A217" s="86"/>
      <c r="B217" s="320"/>
      <c r="C217" s="305"/>
      <c r="D217" s="305"/>
      <c r="E217" s="110" t="s">
        <v>550</v>
      </c>
      <c r="F217" s="107"/>
      <c r="G217" s="144"/>
      <c r="H217" s="99"/>
      <c r="I217" s="247"/>
      <c r="J217" s="99"/>
      <c r="K217" s="100"/>
      <c r="L217" s="100"/>
      <c r="M217" s="101"/>
      <c r="N217" s="102"/>
      <c r="O217" s="101"/>
      <c r="P217" s="101"/>
      <c r="Q217" s="101"/>
      <c r="R217" s="101"/>
      <c r="S217" s="101"/>
      <c r="T217" s="101"/>
    </row>
    <row r="218" spans="1:20" s="94" customFormat="1" ht="16.5" customHeight="1">
      <c r="A218" s="86"/>
      <c r="B218" s="320"/>
      <c r="C218" s="305"/>
      <c r="D218" s="305"/>
      <c r="E218" s="157"/>
      <c r="F218" s="110" t="s">
        <v>410</v>
      </c>
      <c r="G218" s="108" t="s">
        <v>411</v>
      </c>
      <c r="H218" s="151"/>
      <c r="I218" s="247"/>
      <c r="J218" s="99">
        <f>IF(OR(ISBLANK($K218), ISBLANK($L218)),"",NETWORKDAYS($K218,$L218,공휴일))</f>
        <v>89</v>
      </c>
      <c r="K218" s="112">
        <v>44192</v>
      </c>
      <c r="L218" s="100">
        <v>44315</v>
      </c>
      <c r="M218" s="101">
        <f>IF(OR(ISBLANK($K218), ISBLANK($L218)), "", IF($I$1 &lt; $K218, 0, IF($I$1 &gt;= $L218, 1, NETWORKDAYS($K218,$I$1,공휴일)/$J218)))</f>
        <v>0</v>
      </c>
      <c r="N218" s="102"/>
      <c r="O218" s="101">
        <f t="shared" ref="O218:O220" si="98">M218*$N$206</f>
        <v>0</v>
      </c>
      <c r="P218" s="100"/>
      <c r="Q218" s="103"/>
      <c r="R218" s="104">
        <v>0</v>
      </c>
      <c r="S218" s="238">
        <f t="shared" ref="S218:S220" si="99">$N$206*R218</f>
        <v>0</v>
      </c>
      <c r="T218" s="101">
        <f t="shared" ref="T218:T220" si="100">S218-O218</f>
        <v>0</v>
      </c>
    </row>
    <row r="219" spans="1:20" s="94" customFormat="1" ht="16.5" customHeight="1">
      <c r="A219" s="86"/>
      <c r="B219" s="320"/>
      <c r="C219" s="305"/>
      <c r="D219" s="305"/>
      <c r="E219" s="157"/>
      <c r="F219" s="110" t="s">
        <v>412</v>
      </c>
      <c r="G219" s="108" t="s">
        <v>413</v>
      </c>
      <c r="H219" s="151"/>
      <c r="I219" s="247"/>
      <c r="J219" s="99">
        <f>IF(OR(ISBLANK($K219), ISBLANK($L219)),"",NETWORKDAYS($K219,$L219,공휴일))</f>
        <v>19</v>
      </c>
      <c r="K219" s="100">
        <v>44234</v>
      </c>
      <c r="L219" s="100">
        <v>44259</v>
      </c>
      <c r="M219" s="101">
        <f>IF(OR(ISBLANK($K219), ISBLANK($L219)), "", IF($I$1 &lt; $K219, 0, IF($I$1 &gt;= $L219, 1, NETWORKDAYS($K219,$I$1,공휴일)/$J219)))</f>
        <v>0</v>
      </c>
      <c r="N219" s="102"/>
      <c r="O219" s="101">
        <f t="shared" si="98"/>
        <v>0</v>
      </c>
      <c r="P219" s="100"/>
      <c r="Q219" s="103"/>
      <c r="R219" s="104">
        <v>0</v>
      </c>
      <c r="S219" s="238">
        <f t="shared" si="99"/>
        <v>0</v>
      </c>
      <c r="T219" s="101">
        <f t="shared" si="100"/>
        <v>0</v>
      </c>
    </row>
    <row r="220" spans="1:20" s="94" customFormat="1" ht="16.5" customHeight="1">
      <c r="A220" s="86"/>
      <c r="B220" s="320"/>
      <c r="C220" s="305"/>
      <c r="D220" s="305"/>
      <c r="E220" s="157"/>
      <c r="F220" s="110" t="s">
        <v>408</v>
      </c>
      <c r="G220" s="154" t="s">
        <v>409</v>
      </c>
      <c r="H220" s="151"/>
      <c r="I220" s="249"/>
      <c r="J220" s="99">
        <f>IF(OR(ISBLANK($K220), ISBLANK($L220)),"",NETWORKDAYS($K220,$L220,공휴일))</f>
        <v>4</v>
      </c>
      <c r="K220" s="100">
        <v>44304</v>
      </c>
      <c r="L220" s="100">
        <v>44308</v>
      </c>
      <c r="M220" s="101">
        <f>IF(OR(ISBLANK($K220), ISBLANK($L220)), "", IF($I$1 &lt; $K220, 0, IF($I$1 &gt;= $L220, 1, NETWORKDAYS($K220,$I$1,공휴일)/$J220)))</f>
        <v>0</v>
      </c>
      <c r="N220" s="102"/>
      <c r="O220" s="101">
        <f t="shared" si="98"/>
        <v>0</v>
      </c>
      <c r="P220" s="100"/>
      <c r="Q220" s="103"/>
      <c r="R220" s="104">
        <v>0</v>
      </c>
      <c r="S220" s="238">
        <f t="shared" si="99"/>
        <v>0</v>
      </c>
      <c r="T220" s="101">
        <f t="shared" si="100"/>
        <v>0</v>
      </c>
    </row>
    <row r="221" spans="1:20" s="94" customFormat="1" ht="16.5" customHeight="1">
      <c r="A221" s="86"/>
      <c r="B221" s="320"/>
      <c r="C221" s="305"/>
      <c r="D221" s="305"/>
      <c r="E221" s="110" t="s">
        <v>552</v>
      </c>
      <c r="F221" s="107"/>
      <c r="G221" s="144"/>
      <c r="H221" s="99"/>
      <c r="I221" s="247"/>
      <c r="J221" s="99"/>
      <c r="K221" s="100"/>
      <c r="L221" s="100"/>
      <c r="M221" s="101"/>
      <c r="N221" s="102"/>
      <c r="O221" s="101"/>
      <c r="P221" s="101"/>
      <c r="Q221" s="101"/>
      <c r="R221" s="101"/>
      <c r="S221" s="101"/>
      <c r="T221" s="101"/>
    </row>
    <row r="222" spans="1:20" s="94" customFormat="1" ht="16.5" customHeight="1">
      <c r="A222" s="86"/>
      <c r="B222" s="320"/>
      <c r="C222" s="305"/>
      <c r="D222" s="305"/>
      <c r="E222" s="157"/>
      <c r="F222" s="110" t="s">
        <v>410</v>
      </c>
      <c r="G222" s="108" t="s">
        <v>411</v>
      </c>
      <c r="H222" s="151"/>
      <c r="I222" s="247"/>
      <c r="J222" s="99">
        <f>IF(OR(ISBLANK($K222), ISBLANK($L222)),"",NETWORKDAYS($K222,$L222,공휴일))</f>
        <v>89</v>
      </c>
      <c r="K222" s="112">
        <v>44192</v>
      </c>
      <c r="L222" s="100">
        <v>44315</v>
      </c>
      <c r="M222" s="101">
        <f>IF(OR(ISBLANK($K222), ISBLANK($L222)), "", IF($I$1 &lt; $K222, 0, IF($I$1 &gt;= $L222, 1, NETWORKDAYS($K222,$I$1,공휴일)/$J222)))</f>
        <v>0</v>
      </c>
      <c r="N222" s="102"/>
      <c r="O222" s="101">
        <f t="shared" ref="O222:O224" si="101">M222*$N$206</f>
        <v>0</v>
      </c>
      <c r="P222" s="100"/>
      <c r="Q222" s="103"/>
      <c r="R222" s="104">
        <v>0</v>
      </c>
      <c r="S222" s="238">
        <f t="shared" ref="S222:S224" si="102">$N$206*R222</f>
        <v>0</v>
      </c>
      <c r="T222" s="101">
        <f t="shared" ref="T222:T224" si="103">S222-O222</f>
        <v>0</v>
      </c>
    </row>
    <row r="223" spans="1:20" s="94" customFormat="1" ht="16.5" customHeight="1">
      <c r="A223" s="86"/>
      <c r="B223" s="320"/>
      <c r="C223" s="305"/>
      <c r="D223" s="305"/>
      <c r="E223" s="157"/>
      <c r="F223" s="110" t="s">
        <v>412</v>
      </c>
      <c r="G223" s="108" t="s">
        <v>413</v>
      </c>
      <c r="H223" s="151"/>
      <c r="I223" s="247"/>
      <c r="J223" s="99">
        <f>IF(OR(ISBLANK($K223), ISBLANK($L223)),"",NETWORKDAYS($K223,$L223,공휴일))</f>
        <v>19</v>
      </c>
      <c r="K223" s="100">
        <v>44234</v>
      </c>
      <c r="L223" s="100">
        <v>44259</v>
      </c>
      <c r="M223" s="101">
        <f>IF(OR(ISBLANK($K223), ISBLANK($L223)), "", IF($I$1 &lt; $K223, 0, IF($I$1 &gt;= $L223, 1, NETWORKDAYS($K223,$I$1,공휴일)/$J223)))</f>
        <v>0</v>
      </c>
      <c r="N223" s="102"/>
      <c r="O223" s="101">
        <f t="shared" si="101"/>
        <v>0</v>
      </c>
      <c r="P223" s="100"/>
      <c r="Q223" s="103"/>
      <c r="R223" s="104">
        <v>0</v>
      </c>
      <c r="S223" s="238">
        <f t="shared" si="102"/>
        <v>0</v>
      </c>
      <c r="T223" s="101">
        <f t="shared" si="103"/>
        <v>0</v>
      </c>
    </row>
    <row r="224" spans="1:20" s="94" customFormat="1" ht="16.5" customHeight="1">
      <c r="A224" s="86"/>
      <c r="B224" s="320"/>
      <c r="C224" s="305"/>
      <c r="D224" s="305"/>
      <c r="E224" s="157"/>
      <c r="F224" s="110" t="s">
        <v>408</v>
      </c>
      <c r="G224" s="154" t="s">
        <v>409</v>
      </c>
      <c r="H224" s="151"/>
      <c r="I224" s="249"/>
      <c r="J224" s="99">
        <f>IF(OR(ISBLANK($K224), ISBLANK($L224)),"",NETWORKDAYS($K224,$L224,공휴일))</f>
        <v>4</v>
      </c>
      <c r="K224" s="100">
        <v>44304</v>
      </c>
      <c r="L224" s="100">
        <v>44308</v>
      </c>
      <c r="M224" s="101">
        <f>IF(OR(ISBLANK($K224), ISBLANK($L224)), "", IF($I$1 &lt; $K224, 0, IF($I$1 &gt;= $L224, 1, NETWORKDAYS($K224,$I$1,공휴일)/$J224)))</f>
        <v>0</v>
      </c>
      <c r="N224" s="102"/>
      <c r="O224" s="101">
        <f t="shared" si="101"/>
        <v>0</v>
      </c>
      <c r="P224" s="100"/>
      <c r="Q224" s="103"/>
      <c r="R224" s="104">
        <v>0</v>
      </c>
      <c r="S224" s="238">
        <f t="shared" si="102"/>
        <v>0</v>
      </c>
      <c r="T224" s="101">
        <f t="shared" si="103"/>
        <v>0</v>
      </c>
    </row>
    <row r="225" spans="1:20" s="94" customFormat="1" ht="16.5" customHeight="1">
      <c r="A225" s="86"/>
      <c r="B225" s="320"/>
      <c r="C225" s="305"/>
      <c r="D225" s="135" t="s">
        <v>553</v>
      </c>
      <c r="E225" s="135"/>
      <c r="F225" s="136"/>
      <c r="G225" s="137"/>
      <c r="H225" s="138"/>
      <c r="I225" s="248"/>
      <c r="J225" s="139">
        <f>IF(OR(ISBLANK($K225), ISBLANK($L225)),"",NETWORKDAYS($K225,$L225,공휴일))</f>
        <v>89</v>
      </c>
      <c r="K225" s="140">
        <f>MIN(K227:K233)</f>
        <v>44192</v>
      </c>
      <c r="L225" s="140">
        <f>MAX(L227:L233)</f>
        <v>44315</v>
      </c>
      <c r="M225" s="141">
        <f>AVERAGE(M227:M233)</f>
        <v>0</v>
      </c>
      <c r="N225" s="142"/>
      <c r="O225" s="141">
        <f>$N$206*M225</f>
        <v>0</v>
      </c>
      <c r="P225" s="224"/>
      <c r="Q225" s="143"/>
      <c r="R225" s="141">
        <f>AVERAGE(R227:R233)</f>
        <v>0</v>
      </c>
      <c r="S225" s="236">
        <f>$N$206*R225</f>
        <v>0</v>
      </c>
      <c r="T225" s="237">
        <f t="shared" ref="T225" si="104">R225-M225</f>
        <v>0</v>
      </c>
    </row>
    <row r="226" spans="1:20" s="94" customFormat="1" ht="16.5" customHeight="1">
      <c r="A226" s="86"/>
      <c r="B226" s="320"/>
      <c r="C226" s="293"/>
      <c r="D226" s="306"/>
      <c r="E226" s="110" t="s">
        <v>378</v>
      </c>
      <c r="F226" s="107"/>
      <c r="G226" s="144"/>
      <c r="H226" s="99"/>
      <c r="I226" s="247"/>
      <c r="J226" s="99"/>
      <c r="K226" s="100"/>
      <c r="L226" s="100"/>
      <c r="M226" s="101"/>
      <c r="N226" s="102"/>
      <c r="O226" s="101"/>
      <c r="P226" s="100"/>
      <c r="Q226" s="103"/>
      <c r="R226" s="104"/>
      <c r="S226" s="101"/>
      <c r="T226" s="105"/>
    </row>
    <row r="227" spans="1:20" s="94" customFormat="1" ht="16.5" customHeight="1">
      <c r="A227" s="86"/>
      <c r="B227" s="320"/>
      <c r="C227" s="293"/>
      <c r="D227" s="305"/>
      <c r="E227" s="157"/>
      <c r="F227" s="110" t="s">
        <v>410</v>
      </c>
      <c r="G227" s="108" t="s">
        <v>411</v>
      </c>
      <c r="H227" s="151"/>
      <c r="I227" s="247"/>
      <c r="J227" s="99">
        <f>IF(OR(ISBLANK($K227), ISBLANK($L227)),"",NETWORKDAYS($K227,$L227,공휴일))</f>
        <v>89</v>
      </c>
      <c r="K227" s="112">
        <v>44192</v>
      </c>
      <c r="L227" s="100">
        <v>44315</v>
      </c>
      <c r="M227" s="101">
        <f>IF(OR(ISBLANK($K227), ISBLANK($L227)), "", IF($I$1 &lt; $K227, 0, IF($I$1 &gt;= $L227, 1, NETWORKDAYS($K227,$I$1,공휴일)/$J227)))</f>
        <v>0</v>
      </c>
      <c r="N227" s="102"/>
      <c r="O227" s="101">
        <f t="shared" ref="O227:O229" si="105">M227*$N$206</f>
        <v>0</v>
      </c>
      <c r="P227" s="100"/>
      <c r="Q227" s="103"/>
      <c r="R227" s="104">
        <v>0</v>
      </c>
      <c r="S227" s="238">
        <f t="shared" ref="S227:S229" si="106">$N$206*R227</f>
        <v>0</v>
      </c>
      <c r="T227" s="101">
        <f t="shared" ref="T227:T229" si="107">S227-O227</f>
        <v>0</v>
      </c>
    </row>
    <row r="228" spans="1:20" s="94" customFormat="1" ht="16.5" customHeight="1">
      <c r="A228" s="86"/>
      <c r="B228" s="320"/>
      <c r="C228" s="293"/>
      <c r="D228" s="305"/>
      <c r="E228" s="157"/>
      <c r="F228" s="110" t="s">
        <v>412</v>
      </c>
      <c r="G228" s="108" t="s">
        <v>413</v>
      </c>
      <c r="H228" s="151"/>
      <c r="I228" s="247"/>
      <c r="J228" s="99">
        <f>IF(OR(ISBLANK($K228), ISBLANK($L228)),"",NETWORKDAYS($K228,$L228,공휴일))</f>
        <v>19</v>
      </c>
      <c r="K228" s="100">
        <v>44234</v>
      </c>
      <c r="L228" s="100">
        <v>44259</v>
      </c>
      <c r="M228" s="101">
        <f>IF(OR(ISBLANK($K228), ISBLANK($L228)), "", IF($I$1 &lt; $K228, 0, IF($I$1 &gt;= $L228, 1, NETWORKDAYS($K228,$I$1,공휴일)/$J228)))</f>
        <v>0</v>
      </c>
      <c r="N228" s="102"/>
      <c r="O228" s="101">
        <f t="shared" si="105"/>
        <v>0</v>
      </c>
      <c r="P228" s="100"/>
      <c r="Q228" s="103"/>
      <c r="R228" s="104">
        <v>0</v>
      </c>
      <c r="S228" s="238">
        <f t="shared" si="106"/>
        <v>0</v>
      </c>
      <c r="T228" s="101">
        <f t="shared" si="107"/>
        <v>0</v>
      </c>
    </row>
    <row r="229" spans="1:20" s="94" customFormat="1" ht="16.5" customHeight="1">
      <c r="A229" s="86"/>
      <c r="B229" s="320"/>
      <c r="C229" s="293"/>
      <c r="D229" s="305"/>
      <c r="E229" s="157"/>
      <c r="F229" s="110" t="s">
        <v>408</v>
      </c>
      <c r="G229" s="154" t="s">
        <v>409</v>
      </c>
      <c r="H229" s="151"/>
      <c r="I229" s="249"/>
      <c r="J229" s="99">
        <f>IF(OR(ISBLANK($K229), ISBLANK($L229)),"",NETWORKDAYS($K229,$L229,공휴일))</f>
        <v>4</v>
      </c>
      <c r="K229" s="100">
        <v>44304</v>
      </c>
      <c r="L229" s="100">
        <v>44308</v>
      </c>
      <c r="M229" s="101">
        <f>IF(OR(ISBLANK($K229), ISBLANK($L229)), "", IF($I$1 &lt; $K229, 0, IF($I$1 &gt;= $L229, 1, NETWORKDAYS($K229,$I$1,공휴일)/$J229)))</f>
        <v>0</v>
      </c>
      <c r="N229" s="102"/>
      <c r="O229" s="101">
        <f t="shared" si="105"/>
        <v>0</v>
      </c>
      <c r="P229" s="100"/>
      <c r="Q229" s="103"/>
      <c r="R229" s="104">
        <v>0</v>
      </c>
      <c r="S229" s="238">
        <f t="shared" si="106"/>
        <v>0</v>
      </c>
      <c r="T229" s="101">
        <f t="shared" si="107"/>
        <v>0</v>
      </c>
    </row>
    <row r="230" spans="1:20" s="94" customFormat="1" ht="16.5" customHeight="1">
      <c r="A230" s="86"/>
      <c r="B230" s="320"/>
      <c r="C230" s="293"/>
      <c r="D230" s="305"/>
      <c r="E230" s="110" t="s">
        <v>379</v>
      </c>
      <c r="F230" s="106"/>
      <c r="G230" s="144"/>
      <c r="H230" s="99"/>
      <c r="I230" s="247"/>
      <c r="J230" s="99"/>
      <c r="K230" s="100"/>
      <c r="L230" s="100"/>
      <c r="M230" s="101"/>
      <c r="N230" s="102"/>
      <c r="O230" s="101"/>
      <c r="P230" s="100"/>
      <c r="Q230" s="103"/>
      <c r="R230" s="104"/>
      <c r="S230" s="101"/>
      <c r="T230" s="105"/>
    </row>
    <row r="231" spans="1:20" s="94" customFormat="1" ht="16.5" customHeight="1">
      <c r="A231" s="86"/>
      <c r="B231" s="320"/>
      <c r="C231" s="293"/>
      <c r="D231" s="305"/>
      <c r="E231" s="157"/>
      <c r="F231" s="110" t="s">
        <v>410</v>
      </c>
      <c r="G231" s="108" t="s">
        <v>411</v>
      </c>
      <c r="H231" s="151"/>
      <c r="I231" s="247"/>
      <c r="J231" s="99">
        <f>IF(OR(ISBLANK($K231), ISBLANK($L231)),"",NETWORKDAYS($K231,$L231,공휴일))</f>
        <v>89</v>
      </c>
      <c r="K231" s="112">
        <v>44192</v>
      </c>
      <c r="L231" s="100">
        <v>44315</v>
      </c>
      <c r="M231" s="101">
        <f>IF(OR(ISBLANK($K231), ISBLANK($L231)), "", IF($I$1 &lt; $K231, 0, IF($I$1 &gt;= $L231, 1, NETWORKDAYS($K231,$I$1,공휴일)/$J231)))</f>
        <v>0</v>
      </c>
      <c r="N231" s="102"/>
      <c r="O231" s="101">
        <f t="shared" ref="O231:O233" si="108">M231*$N$206</f>
        <v>0</v>
      </c>
      <c r="P231" s="100"/>
      <c r="Q231" s="103"/>
      <c r="R231" s="104">
        <v>0</v>
      </c>
      <c r="S231" s="238">
        <f t="shared" ref="S231:S233" si="109">$N$206*R231</f>
        <v>0</v>
      </c>
      <c r="T231" s="101">
        <f t="shared" ref="T231:T233" si="110">S231-O231</f>
        <v>0</v>
      </c>
    </row>
    <row r="232" spans="1:20" s="94" customFormat="1" ht="16.5" customHeight="1">
      <c r="A232" s="86"/>
      <c r="B232" s="320"/>
      <c r="C232" s="293"/>
      <c r="D232" s="305"/>
      <c r="E232" s="157"/>
      <c r="F232" s="110" t="s">
        <v>412</v>
      </c>
      <c r="G232" s="108" t="s">
        <v>413</v>
      </c>
      <c r="H232" s="151"/>
      <c r="I232" s="247"/>
      <c r="J232" s="99">
        <f>IF(OR(ISBLANK($K232), ISBLANK($L232)),"",NETWORKDAYS($K232,$L232,공휴일))</f>
        <v>19</v>
      </c>
      <c r="K232" s="100">
        <v>44234</v>
      </c>
      <c r="L232" s="100">
        <v>44259</v>
      </c>
      <c r="M232" s="101">
        <f>IF(OR(ISBLANK($K232), ISBLANK($L232)), "", IF($I$1 &lt; $K232, 0, IF($I$1 &gt;= $L232, 1, NETWORKDAYS($K232,$I$1,공휴일)/$J232)))</f>
        <v>0</v>
      </c>
      <c r="N232" s="102"/>
      <c r="O232" s="101">
        <f t="shared" si="108"/>
        <v>0</v>
      </c>
      <c r="P232" s="100"/>
      <c r="Q232" s="103"/>
      <c r="R232" s="104">
        <v>0</v>
      </c>
      <c r="S232" s="238">
        <f t="shared" si="109"/>
        <v>0</v>
      </c>
      <c r="T232" s="101">
        <f t="shared" si="110"/>
        <v>0</v>
      </c>
    </row>
    <row r="233" spans="1:20" s="94" customFormat="1" ht="16.5" customHeight="1">
      <c r="A233" s="86"/>
      <c r="B233" s="320"/>
      <c r="C233" s="293"/>
      <c r="D233" s="305"/>
      <c r="E233" s="157"/>
      <c r="F233" s="110" t="s">
        <v>408</v>
      </c>
      <c r="G233" s="154" t="s">
        <v>409</v>
      </c>
      <c r="H233" s="151"/>
      <c r="I233" s="249"/>
      <c r="J233" s="99">
        <f>IF(OR(ISBLANK($K233), ISBLANK($L233)),"",NETWORKDAYS($K233,$L233,공휴일))</f>
        <v>4</v>
      </c>
      <c r="K233" s="100">
        <v>44304</v>
      </c>
      <c r="L233" s="100">
        <v>44308</v>
      </c>
      <c r="M233" s="101">
        <f>IF(OR(ISBLANK($K233), ISBLANK($L233)), "", IF($I$1 &lt; $K233, 0, IF($I$1 &gt;= $L233, 1, NETWORKDAYS($K233,$I$1,공휴일)/$J233)))</f>
        <v>0</v>
      </c>
      <c r="N233" s="102"/>
      <c r="O233" s="101">
        <f t="shared" si="108"/>
        <v>0</v>
      </c>
      <c r="P233" s="100"/>
      <c r="Q233" s="103"/>
      <c r="R233" s="104">
        <v>0</v>
      </c>
      <c r="S233" s="238">
        <f t="shared" si="109"/>
        <v>0</v>
      </c>
      <c r="T233" s="101">
        <f t="shared" si="110"/>
        <v>0</v>
      </c>
    </row>
    <row r="234" spans="1:20" s="94" customFormat="1" ht="16.5" customHeight="1">
      <c r="A234" s="86"/>
      <c r="B234" s="320"/>
      <c r="C234" s="149" t="s">
        <v>462</v>
      </c>
      <c r="D234" s="123"/>
      <c r="E234" s="291"/>
      <c r="F234" s="292"/>
      <c r="G234" s="126"/>
      <c r="H234" s="127"/>
      <c r="I234" s="250"/>
      <c r="J234" s="127"/>
      <c r="K234" s="150"/>
      <c r="L234" s="150"/>
      <c r="M234" s="153">
        <f>AVERAGE(M235,M256)</f>
        <v>0</v>
      </c>
      <c r="N234" s="268">
        <f>$N$61*가중치!C19</f>
        <v>7.4999999999999997E-2</v>
      </c>
      <c r="O234" s="130">
        <f>$N$234*M234</f>
        <v>0</v>
      </c>
      <c r="P234" s="223"/>
      <c r="Q234" s="132"/>
      <c r="R234" s="153">
        <f>AVERAGE(R235,R256)</f>
        <v>0</v>
      </c>
      <c r="S234" s="130">
        <f>$N$234*R234</f>
        <v>0</v>
      </c>
      <c r="T234" s="130">
        <f t="shared" ref="T234:T235" si="111">R234-M234</f>
        <v>0</v>
      </c>
    </row>
    <row r="235" spans="1:20" s="94" customFormat="1" ht="16.5" customHeight="1">
      <c r="A235" s="86"/>
      <c r="B235" s="320"/>
      <c r="C235" s="305"/>
      <c r="D235" s="135" t="s">
        <v>546</v>
      </c>
      <c r="E235" s="135"/>
      <c r="F235" s="136"/>
      <c r="G235" s="137"/>
      <c r="H235" s="138"/>
      <c r="I235" s="248"/>
      <c r="J235" s="139">
        <f t="shared" ref="J235" si="112">IF(OR(ISBLANK($K235), ISBLANK($L235)),"",NETWORKDAYS($K235,$L235,공휴일))</f>
        <v>72</v>
      </c>
      <c r="K235" s="140">
        <f>MIN(K236:K255)</f>
        <v>44304</v>
      </c>
      <c r="L235" s="140">
        <f>MAX(L236:L255)</f>
        <v>44406</v>
      </c>
      <c r="M235" s="141">
        <f>AVERAGE(M236:M255)</f>
        <v>0</v>
      </c>
      <c r="N235" s="142"/>
      <c r="O235" s="141">
        <f>$N$234*M235</f>
        <v>0</v>
      </c>
      <c r="P235" s="224"/>
      <c r="Q235" s="143"/>
      <c r="R235" s="141">
        <f>AVERAGE(R236:R255)</f>
        <v>0</v>
      </c>
      <c r="S235" s="236">
        <f>$N$234*R235</f>
        <v>0</v>
      </c>
      <c r="T235" s="236">
        <f t="shared" si="111"/>
        <v>0</v>
      </c>
    </row>
    <row r="236" spans="1:20" s="94" customFormat="1" ht="16.5" customHeight="1">
      <c r="A236" s="86"/>
      <c r="B236" s="320"/>
      <c r="C236" s="305"/>
      <c r="D236" s="305"/>
      <c r="E236" s="110" t="s">
        <v>376</v>
      </c>
      <c r="F236" s="107"/>
      <c r="G236" s="144"/>
      <c r="H236" s="99"/>
      <c r="I236" s="247"/>
      <c r="J236" s="99"/>
      <c r="K236" s="100"/>
      <c r="L236" s="100"/>
      <c r="M236" s="101"/>
      <c r="N236" s="102"/>
      <c r="O236" s="101"/>
      <c r="P236" s="100"/>
      <c r="Q236" s="103"/>
      <c r="R236" s="104"/>
      <c r="S236" s="101"/>
      <c r="T236" s="105"/>
    </row>
    <row r="237" spans="1:20" s="94" customFormat="1" ht="16.5" customHeight="1">
      <c r="A237" s="86"/>
      <c r="B237" s="320"/>
      <c r="C237" s="305"/>
      <c r="D237" s="305"/>
      <c r="E237" s="306"/>
      <c r="F237" s="110" t="s">
        <v>578</v>
      </c>
      <c r="G237" s="154" t="s">
        <v>414</v>
      </c>
      <c r="H237" s="99"/>
      <c r="I237" s="251"/>
      <c r="J237" s="99">
        <f>IF(OR(ISBLANK($K237), ISBLANK($L237)),"",NETWORKDAYS($K237,$L237,공휴일))</f>
        <v>18</v>
      </c>
      <c r="K237" s="112">
        <v>44304</v>
      </c>
      <c r="L237" s="112">
        <v>44329</v>
      </c>
      <c r="M237" s="101">
        <f>IF(OR(ISBLANK($K237), ISBLANK($L237)), "", IF($I$1 &lt; $K237, 0, IF($I$1 &gt;= $L237, 1, NETWORKDAYS($K237,$I$1,공휴일)/$J237)))</f>
        <v>0</v>
      </c>
      <c r="N237" s="102"/>
      <c r="O237" s="101">
        <f t="shared" ref="O237:O241" si="113">M237*$N$234</f>
        <v>0</v>
      </c>
      <c r="P237" s="100"/>
      <c r="Q237" s="103"/>
      <c r="R237" s="104">
        <v>0</v>
      </c>
      <c r="S237" s="238">
        <f t="shared" ref="S237:S241" si="114">$N$234*R237</f>
        <v>0</v>
      </c>
      <c r="T237" s="101">
        <f t="shared" ref="T237:T241" si="115">S237-O237</f>
        <v>0</v>
      </c>
    </row>
    <row r="238" spans="1:20" s="94" customFormat="1" ht="16.5" customHeight="1">
      <c r="A238" s="86"/>
      <c r="B238" s="320"/>
      <c r="C238" s="305"/>
      <c r="D238" s="305"/>
      <c r="E238" s="305"/>
      <c r="F238" s="110" t="s">
        <v>579</v>
      </c>
      <c r="G238" s="154" t="s">
        <v>414</v>
      </c>
      <c r="H238" s="99"/>
      <c r="I238" s="251"/>
      <c r="J238" s="99">
        <f>IF(OR(ISBLANK($K238), ISBLANK($L238)),"",NETWORKDAYS($K238,$L238,공휴일))</f>
        <v>13</v>
      </c>
      <c r="K238" s="112">
        <v>44332</v>
      </c>
      <c r="L238" s="112">
        <v>44350</v>
      </c>
      <c r="M238" s="101">
        <f>IF(OR(ISBLANK($K238), ISBLANK($L238)), "", IF($I$1 &lt; $K238, 0, IF($I$1 &gt;= $L238, 1, NETWORKDAYS($K238,$I$1,공휴일)/$J238)))</f>
        <v>0</v>
      </c>
      <c r="N238" s="102"/>
      <c r="O238" s="101">
        <f t="shared" si="113"/>
        <v>0</v>
      </c>
      <c r="P238" s="100"/>
      <c r="Q238" s="103"/>
      <c r="R238" s="104">
        <v>0</v>
      </c>
      <c r="S238" s="238">
        <f t="shared" si="114"/>
        <v>0</v>
      </c>
      <c r="T238" s="101">
        <f t="shared" si="115"/>
        <v>0</v>
      </c>
    </row>
    <row r="239" spans="1:20" s="94" customFormat="1" ht="16.5" customHeight="1">
      <c r="A239" s="86"/>
      <c r="B239" s="320"/>
      <c r="C239" s="305"/>
      <c r="D239" s="305"/>
      <c r="E239" s="305"/>
      <c r="F239" s="110" t="s">
        <v>580</v>
      </c>
      <c r="G239" s="154" t="s">
        <v>414</v>
      </c>
      <c r="H239" s="99"/>
      <c r="I239" s="251"/>
      <c r="J239" s="99">
        <f>IF(OR(ISBLANK($K239), ISBLANK($L239)),"",NETWORKDAYS($K239,$L239,공휴일))</f>
        <v>14</v>
      </c>
      <c r="K239" s="112">
        <v>44353</v>
      </c>
      <c r="L239" s="112">
        <v>44371</v>
      </c>
      <c r="M239" s="101">
        <f>IF(OR(ISBLANK($K239), ISBLANK($L239)), "", IF($I$1 &lt; $K239, 0, IF($I$1 &gt;= $L239, 1, NETWORKDAYS($K239,$I$1,공휴일)/$J239)))</f>
        <v>0</v>
      </c>
      <c r="N239" s="102"/>
      <c r="O239" s="101">
        <f t="shared" si="113"/>
        <v>0</v>
      </c>
      <c r="P239" s="100"/>
      <c r="Q239" s="103"/>
      <c r="R239" s="104">
        <v>0</v>
      </c>
      <c r="S239" s="238">
        <f t="shared" si="114"/>
        <v>0</v>
      </c>
      <c r="T239" s="101">
        <f t="shared" si="115"/>
        <v>0</v>
      </c>
    </row>
    <row r="240" spans="1:20" s="94" customFormat="1" ht="16.5" customHeight="1">
      <c r="A240" s="86"/>
      <c r="B240" s="320"/>
      <c r="C240" s="305"/>
      <c r="D240" s="305"/>
      <c r="E240" s="305"/>
      <c r="F240" s="110" t="s">
        <v>415</v>
      </c>
      <c r="G240" s="108" t="s">
        <v>417</v>
      </c>
      <c r="H240" s="99"/>
      <c r="I240" s="247"/>
      <c r="J240" s="99">
        <f>IF(OR(ISBLANK($K240), ISBLANK($L240)),"",NETWORKDAYS($K240,$L240,공휴일))</f>
        <v>9</v>
      </c>
      <c r="K240" s="158">
        <v>44353</v>
      </c>
      <c r="L240" s="158">
        <v>44364</v>
      </c>
      <c r="M240" s="101">
        <f>IF(OR(ISBLANK($K240), ISBLANK($L240)), "", IF($I$1 &lt; $K240, 0, IF($I$1 &gt;= $L240, 1, NETWORKDAYS($K240,$I$1,공휴일)/$J240)))</f>
        <v>0</v>
      </c>
      <c r="N240" s="102"/>
      <c r="O240" s="101">
        <f t="shared" si="113"/>
        <v>0</v>
      </c>
      <c r="P240" s="100"/>
      <c r="Q240" s="103"/>
      <c r="R240" s="104">
        <v>0</v>
      </c>
      <c r="S240" s="238">
        <f t="shared" si="114"/>
        <v>0</v>
      </c>
      <c r="T240" s="101">
        <f t="shared" si="115"/>
        <v>0</v>
      </c>
    </row>
    <row r="241" spans="1:20" s="94" customFormat="1" ht="16.5" customHeight="1">
      <c r="A241" s="86"/>
      <c r="B241" s="320"/>
      <c r="C241" s="305"/>
      <c r="D241" s="305"/>
      <c r="E241" s="305"/>
      <c r="F241" s="110" t="s">
        <v>416</v>
      </c>
      <c r="G241" s="108" t="s">
        <v>418</v>
      </c>
      <c r="H241" s="99"/>
      <c r="I241" s="247"/>
      <c r="J241" s="99">
        <f>IF(OR(ISBLANK($K241), ISBLANK($L241)),"",NETWORKDAYS($K241,$L241,공휴일))</f>
        <v>4</v>
      </c>
      <c r="K241" s="158">
        <v>44360</v>
      </c>
      <c r="L241" s="158">
        <v>44364</v>
      </c>
      <c r="M241" s="101">
        <f>IF(OR(ISBLANK($K241), ISBLANK($L241)), "", IF($I$1 &lt; $K241, 0, IF($I$1 &gt;= $L241, 1, NETWORKDAYS($K241,$I$1,공휴일)/$J241)))</f>
        <v>0</v>
      </c>
      <c r="N241" s="102"/>
      <c r="O241" s="101">
        <f t="shared" si="113"/>
        <v>0</v>
      </c>
      <c r="P241" s="100"/>
      <c r="Q241" s="103"/>
      <c r="R241" s="104">
        <v>0</v>
      </c>
      <c r="S241" s="238">
        <f t="shared" si="114"/>
        <v>0</v>
      </c>
      <c r="T241" s="101">
        <f t="shared" si="115"/>
        <v>0</v>
      </c>
    </row>
    <row r="242" spans="1:20" s="94" customFormat="1" ht="16.5" customHeight="1">
      <c r="A242" s="86"/>
      <c r="B242" s="320"/>
      <c r="C242" s="305"/>
      <c r="D242" s="305"/>
      <c r="E242" s="305"/>
      <c r="F242" s="110" t="s">
        <v>425</v>
      </c>
      <c r="G242" s="108" t="s">
        <v>426</v>
      </c>
      <c r="H242" s="99"/>
      <c r="I242" s="247"/>
      <c r="J242" s="99"/>
      <c r="K242" s="159"/>
      <c r="L242" s="159"/>
      <c r="M242" s="101"/>
      <c r="N242" s="102"/>
    </row>
    <row r="243" spans="1:20" s="94" customFormat="1" ht="16.5" customHeight="1">
      <c r="A243" s="86"/>
      <c r="B243" s="320"/>
      <c r="C243" s="305"/>
      <c r="D243" s="305"/>
      <c r="E243" s="305"/>
      <c r="F243" s="110" t="s">
        <v>419</v>
      </c>
      <c r="G243" s="108" t="s">
        <v>420</v>
      </c>
      <c r="H243" s="99"/>
      <c r="I243" s="247"/>
      <c r="J243" s="99">
        <f>IF(OR(ISBLANK($K243), ISBLANK($L243)),"",NETWORKDAYS($K243,$L243,공휴일))</f>
        <v>4</v>
      </c>
      <c r="K243" s="158">
        <v>44388</v>
      </c>
      <c r="L243" s="158">
        <v>44392</v>
      </c>
      <c r="M243" s="101">
        <f>IF(OR(ISBLANK($K243), ISBLANK($L243)), "", IF($I$1 &lt; $K243, 0, IF($I$1 &gt;= $L243, 1, NETWORKDAYS($K243,$I$1,공휴일)/$J243)))</f>
        <v>0</v>
      </c>
      <c r="N243" s="102"/>
      <c r="O243" s="101">
        <f t="shared" ref="O243:O245" si="116">M243*$N$234</f>
        <v>0</v>
      </c>
      <c r="P243" s="100"/>
      <c r="Q243" s="103"/>
      <c r="R243" s="104">
        <v>0</v>
      </c>
      <c r="S243" s="238">
        <f t="shared" ref="S243:S245" si="117">$N$234*R243</f>
        <v>0</v>
      </c>
      <c r="T243" s="101">
        <f t="shared" ref="T243:T245" si="118">S243-O243</f>
        <v>0</v>
      </c>
    </row>
    <row r="244" spans="1:20" s="94" customFormat="1" ht="16.5" customHeight="1">
      <c r="A244" s="86"/>
      <c r="B244" s="320"/>
      <c r="C244" s="305"/>
      <c r="D244" s="305"/>
      <c r="E244" s="305"/>
      <c r="F244" s="110" t="s">
        <v>421</v>
      </c>
      <c r="G244" s="108" t="s">
        <v>422</v>
      </c>
      <c r="H244" s="99"/>
      <c r="I244" s="247"/>
      <c r="J244" s="99">
        <f>IF(OR(ISBLANK($K244), ISBLANK($L244)),"",NETWORKDAYS($K244,$L244,공휴일))</f>
        <v>9</v>
      </c>
      <c r="K244" s="158">
        <v>44395</v>
      </c>
      <c r="L244" s="158">
        <v>44406</v>
      </c>
      <c r="M244" s="101">
        <f>IF(OR(ISBLANK($K244), ISBLANK($L244)), "", IF($I$1 &lt; $K244, 0, IF($I$1 &gt;= $L244, 1, NETWORKDAYS($K244,$I$1,공휴일)/$J244)))</f>
        <v>0</v>
      </c>
      <c r="N244" s="102"/>
      <c r="O244" s="101">
        <f t="shared" si="116"/>
        <v>0</v>
      </c>
      <c r="P244" s="100"/>
      <c r="Q244" s="103"/>
      <c r="R244" s="104">
        <v>0</v>
      </c>
      <c r="S244" s="238">
        <f t="shared" si="117"/>
        <v>0</v>
      </c>
      <c r="T244" s="101">
        <f t="shared" si="118"/>
        <v>0</v>
      </c>
    </row>
    <row r="245" spans="1:20" s="94" customFormat="1" ht="16.5" customHeight="1">
      <c r="A245" s="86"/>
      <c r="B245" s="320"/>
      <c r="C245" s="305"/>
      <c r="D245" s="305"/>
      <c r="E245" s="307"/>
      <c r="F245" s="110" t="s">
        <v>423</v>
      </c>
      <c r="G245" s="108" t="s">
        <v>424</v>
      </c>
      <c r="H245" s="99"/>
      <c r="I245" s="247"/>
      <c r="J245" s="99">
        <f>IF(OR(ISBLANK($K245), ISBLANK($L245)),"",NETWORKDAYS($K245,$L245,공휴일))</f>
        <v>4</v>
      </c>
      <c r="K245" s="158">
        <v>44395</v>
      </c>
      <c r="L245" s="158">
        <v>44399</v>
      </c>
      <c r="M245" s="101">
        <f>IF(OR(ISBLANK($K245), ISBLANK($L245)), "", IF($I$1 &lt; $K245, 0, IF($I$1 &gt;= $L245, 1, NETWORKDAYS($K245,$I$1,공휴일)/$J245)))</f>
        <v>0</v>
      </c>
      <c r="N245" s="102"/>
      <c r="O245" s="101">
        <f t="shared" si="116"/>
        <v>0</v>
      </c>
      <c r="P245" s="100"/>
      <c r="Q245" s="103"/>
      <c r="R245" s="104">
        <v>0</v>
      </c>
      <c r="S245" s="238">
        <f t="shared" si="117"/>
        <v>0</v>
      </c>
      <c r="T245" s="101">
        <f t="shared" si="118"/>
        <v>0</v>
      </c>
    </row>
    <row r="246" spans="1:20" s="94" customFormat="1" ht="16.5" customHeight="1">
      <c r="A246" s="86"/>
      <c r="B246" s="320"/>
      <c r="C246" s="305"/>
      <c r="D246" s="305"/>
      <c r="E246" s="110" t="s">
        <v>377</v>
      </c>
      <c r="F246" s="106"/>
      <c r="G246" s="144"/>
      <c r="H246" s="99"/>
      <c r="I246" s="247"/>
      <c r="J246" s="99"/>
      <c r="K246" s="100"/>
      <c r="L246" s="100"/>
      <c r="M246" s="101"/>
      <c r="N246" s="102"/>
      <c r="O246" s="101"/>
      <c r="P246" s="100"/>
      <c r="Q246" s="103"/>
      <c r="R246" s="104"/>
      <c r="S246" s="238"/>
      <c r="T246" s="238"/>
    </row>
    <row r="247" spans="1:20" s="94" customFormat="1" ht="16.5" customHeight="1">
      <c r="A247" s="86"/>
      <c r="B247" s="320"/>
      <c r="C247" s="305"/>
      <c r="D247" s="305"/>
      <c r="E247" s="306"/>
      <c r="F247" s="110" t="s">
        <v>578</v>
      </c>
      <c r="G247" s="154" t="s">
        <v>414</v>
      </c>
      <c r="H247" s="99"/>
      <c r="I247" s="251"/>
      <c r="J247" s="99">
        <f>IF(OR(ISBLANK($K247), ISBLANK($L247)),"",NETWORKDAYS($K247,$L247,공휴일))</f>
        <v>18</v>
      </c>
      <c r="K247" s="112">
        <v>44304</v>
      </c>
      <c r="L247" s="112">
        <v>44329</v>
      </c>
      <c r="M247" s="101">
        <f>IF(OR(ISBLANK($K247), ISBLANK($L247)), "", IF($I$1 &lt; $K247, 0, IF($I$1 &gt;= $L247, 1, NETWORKDAYS($K247,$I$1,공휴일)/$J247)))</f>
        <v>0</v>
      </c>
      <c r="N247" s="102"/>
      <c r="O247" s="101">
        <f t="shared" ref="O247:O251" si="119">M247*$N$234</f>
        <v>0</v>
      </c>
      <c r="P247" s="100"/>
      <c r="Q247" s="103"/>
      <c r="R247" s="104">
        <v>0</v>
      </c>
      <c r="S247" s="238">
        <f>$N$234*R247</f>
        <v>0</v>
      </c>
      <c r="T247" s="101">
        <f t="shared" ref="T247:T251" si="120">S247-O247</f>
        <v>0</v>
      </c>
    </row>
    <row r="248" spans="1:20" s="94" customFormat="1" ht="16.5" customHeight="1">
      <c r="A248" s="86"/>
      <c r="B248" s="320"/>
      <c r="C248" s="305"/>
      <c r="D248" s="305"/>
      <c r="E248" s="305"/>
      <c r="F248" s="110" t="s">
        <v>579</v>
      </c>
      <c r="G248" s="154" t="s">
        <v>414</v>
      </c>
      <c r="H248" s="99"/>
      <c r="I248" s="251"/>
      <c r="J248" s="99">
        <f>IF(OR(ISBLANK($K248), ISBLANK($L248)),"",NETWORKDAYS($K248,$L248,공휴일))</f>
        <v>13</v>
      </c>
      <c r="K248" s="112">
        <v>44332</v>
      </c>
      <c r="L248" s="112">
        <v>44350</v>
      </c>
      <c r="M248" s="101">
        <f>IF(OR(ISBLANK($K248), ISBLANK($L248)), "", IF($I$1 &lt; $K248, 0, IF($I$1 &gt;= $L248, 1, NETWORKDAYS($K248,$I$1,공휴일)/$J248)))</f>
        <v>0</v>
      </c>
      <c r="N248" s="102"/>
      <c r="O248" s="101">
        <f t="shared" si="119"/>
        <v>0</v>
      </c>
      <c r="P248" s="100"/>
      <c r="Q248" s="103"/>
      <c r="R248" s="104">
        <v>0</v>
      </c>
      <c r="S248" s="238">
        <f>$N$234*R248</f>
        <v>0</v>
      </c>
      <c r="T248" s="101">
        <f t="shared" si="120"/>
        <v>0</v>
      </c>
    </row>
    <row r="249" spans="1:20" s="94" customFormat="1" ht="16.5" customHeight="1">
      <c r="A249" s="86"/>
      <c r="B249" s="320"/>
      <c r="C249" s="305"/>
      <c r="D249" s="305"/>
      <c r="E249" s="305"/>
      <c r="F249" s="110" t="s">
        <v>580</v>
      </c>
      <c r="G249" s="154" t="s">
        <v>414</v>
      </c>
      <c r="H249" s="99"/>
      <c r="I249" s="251"/>
      <c r="J249" s="99">
        <f>IF(OR(ISBLANK($K249), ISBLANK($L249)),"",NETWORKDAYS($K249,$L249,공휴일))</f>
        <v>14</v>
      </c>
      <c r="K249" s="112">
        <v>44353</v>
      </c>
      <c r="L249" s="112">
        <v>44371</v>
      </c>
      <c r="M249" s="101">
        <f>IF(OR(ISBLANK($K249), ISBLANK($L249)), "", IF($I$1 &lt; $K249, 0, IF($I$1 &gt;= $L249, 1, NETWORKDAYS($K249,$I$1,공휴일)/$J249)))</f>
        <v>0</v>
      </c>
      <c r="N249" s="102"/>
      <c r="O249" s="101">
        <f t="shared" si="119"/>
        <v>0</v>
      </c>
      <c r="P249" s="100"/>
      <c r="Q249" s="103"/>
      <c r="R249" s="104">
        <v>0</v>
      </c>
      <c r="S249" s="238">
        <f>$N$234*R249</f>
        <v>0</v>
      </c>
      <c r="T249" s="101">
        <f t="shared" si="120"/>
        <v>0</v>
      </c>
    </row>
    <row r="250" spans="1:20" s="94" customFormat="1" ht="16.5" customHeight="1">
      <c r="A250" s="86"/>
      <c r="B250" s="320"/>
      <c r="C250" s="305"/>
      <c r="D250" s="305"/>
      <c r="E250" s="305"/>
      <c r="F250" s="110" t="s">
        <v>415</v>
      </c>
      <c r="G250" s="108" t="s">
        <v>417</v>
      </c>
      <c r="H250" s="99"/>
      <c r="I250" s="247"/>
      <c r="J250" s="99">
        <f>IF(OR(ISBLANK($K250), ISBLANK($L250)),"",NETWORKDAYS($K250,$L250,공휴일))</f>
        <v>9</v>
      </c>
      <c r="K250" s="158">
        <v>44353</v>
      </c>
      <c r="L250" s="158">
        <v>44364</v>
      </c>
      <c r="M250" s="101">
        <f>IF(OR(ISBLANK($K250), ISBLANK($L250)), "", IF($I$1 &lt; $K250, 0, IF($I$1 &gt;= $L250, 1, NETWORKDAYS($K250,$I$1,공휴일)/$J250)))</f>
        <v>0</v>
      </c>
      <c r="N250" s="102"/>
      <c r="O250" s="101">
        <f t="shared" si="119"/>
        <v>0</v>
      </c>
      <c r="P250" s="100"/>
      <c r="Q250" s="103"/>
      <c r="R250" s="104">
        <v>0</v>
      </c>
      <c r="S250" s="238">
        <f>$N$234*R250</f>
        <v>0</v>
      </c>
      <c r="T250" s="101">
        <f t="shared" si="120"/>
        <v>0</v>
      </c>
    </row>
    <row r="251" spans="1:20" s="94" customFormat="1" ht="16.5" customHeight="1">
      <c r="A251" s="86"/>
      <c r="B251" s="320"/>
      <c r="C251" s="305"/>
      <c r="D251" s="305"/>
      <c r="E251" s="305"/>
      <c r="F251" s="110" t="s">
        <v>416</v>
      </c>
      <c r="G251" s="108" t="s">
        <v>418</v>
      </c>
      <c r="H251" s="99"/>
      <c r="I251" s="247"/>
      <c r="J251" s="99">
        <f>IF(OR(ISBLANK($K251), ISBLANK($L251)),"",NETWORKDAYS($K251,$L251,공휴일))</f>
        <v>4</v>
      </c>
      <c r="K251" s="158">
        <v>44360</v>
      </c>
      <c r="L251" s="158">
        <v>44364</v>
      </c>
      <c r="M251" s="101">
        <f>IF(OR(ISBLANK($K251), ISBLANK($L251)), "", IF($I$1 &lt; $K251, 0, IF($I$1 &gt;= $L251, 1, NETWORKDAYS($K251,$I$1,공휴일)/$J251)))</f>
        <v>0</v>
      </c>
      <c r="N251" s="102"/>
      <c r="O251" s="101">
        <f t="shared" si="119"/>
        <v>0</v>
      </c>
      <c r="P251" s="100"/>
      <c r="Q251" s="103"/>
      <c r="R251" s="104">
        <v>0</v>
      </c>
      <c r="S251" s="238">
        <f>$N$234*R251</f>
        <v>0</v>
      </c>
      <c r="T251" s="101">
        <f t="shared" si="120"/>
        <v>0</v>
      </c>
    </row>
    <row r="252" spans="1:20" s="94" customFormat="1" ht="16.5" customHeight="1">
      <c r="A252" s="86"/>
      <c r="B252" s="320"/>
      <c r="C252" s="305"/>
      <c r="D252" s="305"/>
      <c r="E252" s="305"/>
      <c r="F252" s="110" t="s">
        <v>425</v>
      </c>
      <c r="G252" s="108" t="s">
        <v>426</v>
      </c>
      <c r="H252" s="99"/>
      <c r="I252" s="247"/>
      <c r="J252" s="99"/>
      <c r="K252" s="159"/>
      <c r="L252" s="159"/>
      <c r="M252" s="101"/>
      <c r="N252" s="102"/>
      <c r="O252" s="102"/>
      <c r="P252" s="102"/>
      <c r="Q252" s="102"/>
      <c r="R252" s="102"/>
      <c r="S252" s="102"/>
      <c r="T252" s="102"/>
    </row>
    <row r="253" spans="1:20" s="94" customFormat="1" ht="16.5" customHeight="1">
      <c r="A253" s="86"/>
      <c r="B253" s="320"/>
      <c r="C253" s="305"/>
      <c r="D253" s="305"/>
      <c r="E253" s="305"/>
      <c r="F253" s="110" t="s">
        <v>419</v>
      </c>
      <c r="G253" s="108" t="s">
        <v>420</v>
      </c>
      <c r="H253" s="99"/>
      <c r="I253" s="247"/>
      <c r="J253" s="99">
        <f>IF(OR(ISBLANK($K253), ISBLANK($L253)),"",NETWORKDAYS($K253,$L253,공휴일))</f>
        <v>4</v>
      </c>
      <c r="K253" s="158">
        <v>44388</v>
      </c>
      <c r="L253" s="158">
        <v>44392</v>
      </c>
      <c r="M253" s="101">
        <f>IF(OR(ISBLANK($K253), ISBLANK($L253)), "", IF($I$1 &lt; $K253, 0, IF($I$1 &gt;= $L253, 1, NETWORKDAYS($K253,$I$1,공휴일)/$J253)))</f>
        <v>0</v>
      </c>
      <c r="N253" s="102"/>
      <c r="O253" s="101">
        <f t="shared" ref="O253:O255" si="121">M253*$N$234</f>
        <v>0</v>
      </c>
      <c r="P253" s="100"/>
      <c r="Q253" s="103"/>
      <c r="R253" s="104">
        <v>0</v>
      </c>
      <c r="S253" s="238">
        <f>$N$234*R253</f>
        <v>0</v>
      </c>
      <c r="T253" s="101">
        <f t="shared" ref="T253:T255" si="122">S253-O253</f>
        <v>0</v>
      </c>
    </row>
    <row r="254" spans="1:20" s="94" customFormat="1" ht="16.5" customHeight="1">
      <c r="A254" s="86"/>
      <c r="B254" s="320"/>
      <c r="C254" s="305"/>
      <c r="D254" s="305"/>
      <c r="E254" s="305"/>
      <c r="F254" s="110" t="s">
        <v>421</v>
      </c>
      <c r="G254" s="108" t="s">
        <v>422</v>
      </c>
      <c r="H254" s="99"/>
      <c r="I254" s="247"/>
      <c r="J254" s="99">
        <f>IF(OR(ISBLANK($K254), ISBLANK($L254)),"",NETWORKDAYS($K254,$L254,공휴일))</f>
        <v>9</v>
      </c>
      <c r="K254" s="158">
        <v>44395</v>
      </c>
      <c r="L254" s="158">
        <v>44406</v>
      </c>
      <c r="M254" s="101">
        <f>IF(OR(ISBLANK($K254), ISBLANK($L254)), "", IF($I$1 &lt; $K254, 0, IF($I$1 &gt;= $L254, 1, NETWORKDAYS($K254,$I$1,공휴일)/$J254)))</f>
        <v>0</v>
      </c>
      <c r="N254" s="102"/>
      <c r="O254" s="101">
        <f t="shared" si="121"/>
        <v>0</v>
      </c>
      <c r="P254" s="100"/>
      <c r="Q254" s="103"/>
      <c r="R254" s="104">
        <v>0</v>
      </c>
      <c r="S254" s="238">
        <f>$N$234*R254</f>
        <v>0</v>
      </c>
      <c r="T254" s="101">
        <f t="shared" si="122"/>
        <v>0</v>
      </c>
    </row>
    <row r="255" spans="1:20" s="94" customFormat="1" ht="16.5" customHeight="1">
      <c r="A255" s="86"/>
      <c r="B255" s="320"/>
      <c r="C255" s="305"/>
      <c r="D255" s="305"/>
      <c r="E255" s="307"/>
      <c r="F255" s="110" t="s">
        <v>423</v>
      </c>
      <c r="G255" s="108" t="s">
        <v>424</v>
      </c>
      <c r="H255" s="99"/>
      <c r="I255" s="247"/>
      <c r="J255" s="99">
        <f>IF(OR(ISBLANK($K255), ISBLANK($L255)),"",NETWORKDAYS($K255,$L255,공휴일))</f>
        <v>4</v>
      </c>
      <c r="K255" s="158">
        <v>44395</v>
      </c>
      <c r="L255" s="158">
        <v>44399</v>
      </c>
      <c r="M255" s="101">
        <f>IF(OR(ISBLANK($K255), ISBLANK($L255)), "", IF($I$1 &lt; $K255, 0, IF($I$1 &gt;= $L255, 1, NETWORKDAYS($K255,$I$1,공휴일)/$J255)))</f>
        <v>0</v>
      </c>
      <c r="N255" s="102"/>
      <c r="O255" s="101">
        <f t="shared" si="121"/>
        <v>0</v>
      </c>
      <c r="P255" s="100"/>
      <c r="Q255" s="103"/>
      <c r="R255" s="104">
        <v>0</v>
      </c>
      <c r="S255" s="238">
        <f>$N$234*R255</f>
        <v>0</v>
      </c>
      <c r="T255" s="101">
        <f t="shared" si="122"/>
        <v>0</v>
      </c>
    </row>
    <row r="256" spans="1:20" s="94" customFormat="1" ht="16.5" customHeight="1">
      <c r="A256" s="86"/>
      <c r="B256" s="320"/>
      <c r="C256" s="305"/>
      <c r="D256" s="135" t="s">
        <v>548</v>
      </c>
      <c r="E256" s="135"/>
      <c r="F256" s="136"/>
      <c r="G256" s="137"/>
      <c r="H256" s="138"/>
      <c r="I256" s="248"/>
      <c r="J256" s="139">
        <f t="shared" ref="J256" si="123">IF(OR(ISBLANK($K256), ISBLANK($L256)),"",NETWORKDAYS($K256,$L256,공휴일))</f>
        <v>18</v>
      </c>
      <c r="K256" s="140">
        <f>MIN(K257:K297)</f>
        <v>44304</v>
      </c>
      <c r="L256" s="140">
        <f>MIN(L257:L297)</f>
        <v>44329</v>
      </c>
      <c r="M256" s="141">
        <f>AVERAGE(M257:M297)</f>
        <v>0</v>
      </c>
      <c r="N256" s="142"/>
      <c r="O256" s="141">
        <f>$N$234*M256</f>
        <v>0</v>
      </c>
      <c r="P256" s="224"/>
      <c r="Q256" s="143"/>
      <c r="R256" s="141">
        <f>AVERAGE(R257:R297)</f>
        <v>0</v>
      </c>
      <c r="S256" s="236">
        <f>$N$234*R256</f>
        <v>0</v>
      </c>
      <c r="T256" s="236">
        <f t="shared" ref="T256" si="124">R256-M256</f>
        <v>0</v>
      </c>
    </row>
    <row r="257" spans="1:20" s="94" customFormat="1" ht="16.5" customHeight="1">
      <c r="A257" s="86"/>
      <c r="B257" s="320"/>
      <c r="C257" s="305"/>
      <c r="D257" s="305"/>
      <c r="E257" s="110" t="s">
        <v>550</v>
      </c>
      <c r="F257" s="107"/>
      <c r="G257" s="144"/>
      <c r="H257" s="99"/>
      <c r="I257" s="247"/>
      <c r="J257" s="99"/>
      <c r="K257" s="100"/>
      <c r="L257" s="100"/>
      <c r="M257" s="101"/>
      <c r="N257" s="102"/>
      <c r="O257" s="101"/>
      <c r="P257" s="100"/>
      <c r="Q257" s="103"/>
      <c r="R257" s="104"/>
      <c r="S257" s="101"/>
      <c r="T257" s="105"/>
    </row>
    <row r="258" spans="1:20" s="94" customFormat="1" ht="16.5" customHeight="1">
      <c r="A258" s="86"/>
      <c r="B258" s="320"/>
      <c r="C258" s="305"/>
      <c r="D258" s="305"/>
      <c r="E258" s="306"/>
      <c r="F258" s="110" t="s">
        <v>578</v>
      </c>
      <c r="G258" s="154" t="s">
        <v>414</v>
      </c>
      <c r="H258" s="99"/>
      <c r="I258" s="251"/>
      <c r="J258" s="99">
        <f>IF(OR(ISBLANK($K258), ISBLANK($L258)),"",NETWORKDAYS($K258,$L258,공휴일))</f>
        <v>18</v>
      </c>
      <c r="K258" s="112">
        <v>44304</v>
      </c>
      <c r="L258" s="112">
        <v>44329</v>
      </c>
      <c r="M258" s="101">
        <f>IF(OR(ISBLANK($K258), ISBLANK($L258)), "", IF($I$1 &lt; $K258, 0, IF($I$1 &gt;= $L258, 1, NETWORKDAYS($K258,$I$1,공휴일)/$J258)))</f>
        <v>0</v>
      </c>
      <c r="N258" s="102"/>
      <c r="O258" s="101">
        <f t="shared" ref="O258:O262" si="125">M258*$N$234</f>
        <v>0</v>
      </c>
      <c r="P258" s="100"/>
      <c r="Q258" s="103"/>
      <c r="R258" s="104">
        <v>0</v>
      </c>
      <c r="S258" s="238">
        <f>$N$234*R258</f>
        <v>0</v>
      </c>
      <c r="T258" s="101">
        <f t="shared" ref="T258:T262" si="126">S258-O258</f>
        <v>0</v>
      </c>
    </row>
    <row r="259" spans="1:20" s="94" customFormat="1" ht="16.5" customHeight="1">
      <c r="A259" s="86"/>
      <c r="B259" s="320"/>
      <c r="C259" s="305"/>
      <c r="D259" s="305"/>
      <c r="E259" s="305"/>
      <c r="F259" s="110" t="s">
        <v>579</v>
      </c>
      <c r="G259" s="154" t="s">
        <v>414</v>
      </c>
      <c r="H259" s="99"/>
      <c r="I259" s="251"/>
      <c r="J259" s="99">
        <f>IF(OR(ISBLANK($K259), ISBLANK($L259)),"",NETWORKDAYS($K259,$L259,공휴일))</f>
        <v>13</v>
      </c>
      <c r="K259" s="112">
        <v>44332</v>
      </c>
      <c r="L259" s="112">
        <v>44350</v>
      </c>
      <c r="M259" s="101">
        <f>IF(OR(ISBLANK($K259), ISBLANK($L259)), "", IF($I$1 &lt; $K259, 0, IF($I$1 &gt;= $L259, 1, NETWORKDAYS($K259,$I$1,공휴일)/$J259)))</f>
        <v>0</v>
      </c>
      <c r="N259" s="102"/>
      <c r="O259" s="101">
        <f t="shared" si="125"/>
        <v>0</v>
      </c>
      <c r="P259" s="100"/>
      <c r="Q259" s="103"/>
      <c r="R259" s="104">
        <v>0</v>
      </c>
      <c r="S259" s="238">
        <f>$N$234*R259</f>
        <v>0</v>
      </c>
      <c r="T259" s="101">
        <f t="shared" si="126"/>
        <v>0</v>
      </c>
    </row>
    <row r="260" spans="1:20" s="94" customFormat="1" ht="16.5" customHeight="1">
      <c r="A260" s="86"/>
      <c r="B260" s="320"/>
      <c r="C260" s="305"/>
      <c r="D260" s="305"/>
      <c r="E260" s="305"/>
      <c r="F260" s="110" t="s">
        <v>580</v>
      </c>
      <c r="G260" s="154" t="s">
        <v>414</v>
      </c>
      <c r="H260" s="99"/>
      <c r="I260" s="251"/>
      <c r="J260" s="99">
        <f>IF(OR(ISBLANK($K260), ISBLANK($L260)),"",NETWORKDAYS($K260,$L260,공휴일))</f>
        <v>14</v>
      </c>
      <c r="K260" s="112">
        <v>44353</v>
      </c>
      <c r="L260" s="112">
        <v>44371</v>
      </c>
      <c r="M260" s="101">
        <f>IF(OR(ISBLANK($K260), ISBLANK($L260)), "", IF($I$1 &lt; $K260, 0, IF($I$1 &gt;= $L260, 1, NETWORKDAYS($K260,$I$1,공휴일)/$J260)))</f>
        <v>0</v>
      </c>
      <c r="N260" s="102"/>
      <c r="O260" s="101">
        <f t="shared" si="125"/>
        <v>0</v>
      </c>
      <c r="P260" s="100"/>
      <c r="Q260" s="103"/>
      <c r="R260" s="104">
        <v>0</v>
      </c>
      <c r="S260" s="238">
        <f>$N$234*R260</f>
        <v>0</v>
      </c>
      <c r="T260" s="101">
        <f t="shared" si="126"/>
        <v>0</v>
      </c>
    </row>
    <row r="261" spans="1:20" s="94" customFormat="1" ht="16.5" customHeight="1">
      <c r="A261" s="86"/>
      <c r="B261" s="320"/>
      <c r="C261" s="305"/>
      <c r="D261" s="305"/>
      <c r="E261" s="305"/>
      <c r="F261" s="110" t="s">
        <v>415</v>
      </c>
      <c r="G261" s="108" t="s">
        <v>417</v>
      </c>
      <c r="H261" s="99"/>
      <c r="I261" s="247"/>
      <c r="J261" s="99">
        <f>IF(OR(ISBLANK($K261), ISBLANK($L261)),"",NETWORKDAYS($K261,$L261,공휴일))</f>
        <v>9</v>
      </c>
      <c r="K261" s="158">
        <v>44353</v>
      </c>
      <c r="L261" s="158">
        <v>44364</v>
      </c>
      <c r="M261" s="101">
        <f>IF(OR(ISBLANK($K261), ISBLANK($L261)), "", IF($I$1 &lt; $K261, 0, IF($I$1 &gt;= $L261, 1, NETWORKDAYS($K261,$I$1,공휴일)/$J261)))</f>
        <v>0</v>
      </c>
      <c r="N261" s="102"/>
      <c r="O261" s="101">
        <f t="shared" si="125"/>
        <v>0</v>
      </c>
      <c r="P261" s="100"/>
      <c r="Q261" s="103"/>
      <c r="R261" s="104">
        <v>0</v>
      </c>
      <c r="S261" s="238">
        <f>$N$234*R261</f>
        <v>0</v>
      </c>
      <c r="T261" s="101">
        <f t="shared" si="126"/>
        <v>0</v>
      </c>
    </row>
    <row r="262" spans="1:20" s="94" customFormat="1" ht="16.5" customHeight="1">
      <c r="A262" s="86"/>
      <c r="B262" s="320"/>
      <c r="C262" s="305"/>
      <c r="D262" s="305"/>
      <c r="E262" s="305"/>
      <c r="F262" s="110" t="s">
        <v>416</v>
      </c>
      <c r="G262" s="108" t="s">
        <v>418</v>
      </c>
      <c r="H262" s="99"/>
      <c r="I262" s="247"/>
      <c r="J262" s="99">
        <f>IF(OR(ISBLANK($K262), ISBLANK($L262)),"",NETWORKDAYS($K262,$L262,공휴일))</f>
        <v>4</v>
      </c>
      <c r="K262" s="158">
        <v>44360</v>
      </c>
      <c r="L262" s="158">
        <v>44364</v>
      </c>
      <c r="M262" s="101">
        <f>IF(OR(ISBLANK($K262), ISBLANK($L262)), "", IF($I$1 &lt; $K262, 0, IF($I$1 &gt;= $L262, 1, NETWORKDAYS($K262,$I$1,공휴일)/$J262)))</f>
        <v>0</v>
      </c>
      <c r="N262" s="102"/>
      <c r="O262" s="101">
        <f t="shared" si="125"/>
        <v>0</v>
      </c>
      <c r="P262" s="100"/>
      <c r="Q262" s="103"/>
      <c r="R262" s="104">
        <v>0</v>
      </c>
      <c r="S262" s="238">
        <f>$N$234*R262</f>
        <v>0</v>
      </c>
      <c r="T262" s="101">
        <f t="shared" si="126"/>
        <v>0</v>
      </c>
    </row>
    <row r="263" spans="1:20" s="94" customFormat="1" ht="16.5" customHeight="1">
      <c r="A263" s="86"/>
      <c r="B263" s="320"/>
      <c r="C263" s="305"/>
      <c r="D263" s="305"/>
      <c r="E263" s="305"/>
      <c r="F263" s="110" t="s">
        <v>425</v>
      </c>
      <c r="G263" s="108" t="s">
        <v>426</v>
      </c>
      <c r="H263" s="99"/>
      <c r="I263" s="247"/>
      <c r="J263" s="99"/>
      <c r="K263" s="159"/>
      <c r="L263" s="159"/>
      <c r="M263" s="101"/>
      <c r="N263" s="102"/>
      <c r="O263" s="101"/>
      <c r="P263" s="100"/>
      <c r="Q263" s="103"/>
      <c r="R263" s="103"/>
      <c r="S263" s="103"/>
      <c r="T263" s="103"/>
    </row>
    <row r="264" spans="1:20" s="94" customFormat="1" ht="16.5" customHeight="1">
      <c r="A264" s="86"/>
      <c r="B264" s="320"/>
      <c r="C264" s="305"/>
      <c r="D264" s="305"/>
      <c r="E264" s="305"/>
      <c r="F264" s="110" t="s">
        <v>419</v>
      </c>
      <c r="G264" s="108" t="s">
        <v>420</v>
      </c>
      <c r="H264" s="99"/>
      <c r="I264" s="247"/>
      <c r="J264" s="99">
        <f>IF(OR(ISBLANK($K264), ISBLANK($L264)),"",NETWORKDAYS($K264,$L264,공휴일))</f>
        <v>4</v>
      </c>
      <c r="K264" s="158">
        <v>44388</v>
      </c>
      <c r="L264" s="158">
        <v>44392</v>
      </c>
      <c r="M264" s="101">
        <f>IF(OR(ISBLANK($K264), ISBLANK($L264)), "", IF($I$1 &lt; $K264, 0, IF($I$1 &gt;= $L264, 1, NETWORKDAYS($K264,$I$1,공휴일)/$J264)))</f>
        <v>0</v>
      </c>
      <c r="N264" s="102"/>
      <c r="O264" s="101">
        <f t="shared" ref="O264:O266" si="127">M264*$N$234</f>
        <v>0</v>
      </c>
      <c r="P264" s="100"/>
      <c r="Q264" s="103"/>
      <c r="R264" s="104">
        <v>0</v>
      </c>
      <c r="S264" s="238">
        <f>$N$234*R264</f>
        <v>0</v>
      </c>
      <c r="T264" s="101">
        <f t="shared" ref="T264:T266" si="128">S264-O264</f>
        <v>0</v>
      </c>
    </row>
    <row r="265" spans="1:20" s="94" customFormat="1" ht="16.5" customHeight="1">
      <c r="A265" s="86"/>
      <c r="B265" s="320"/>
      <c r="C265" s="305"/>
      <c r="D265" s="305"/>
      <c r="E265" s="305"/>
      <c r="F265" s="110" t="s">
        <v>421</v>
      </c>
      <c r="G265" s="108" t="s">
        <v>422</v>
      </c>
      <c r="H265" s="99"/>
      <c r="I265" s="247"/>
      <c r="J265" s="99">
        <f>IF(OR(ISBLANK($K265), ISBLANK($L265)),"",NETWORKDAYS($K265,$L265,공휴일))</f>
        <v>9</v>
      </c>
      <c r="K265" s="158">
        <v>44395</v>
      </c>
      <c r="L265" s="158">
        <v>44406</v>
      </c>
      <c r="M265" s="101">
        <f>IF(OR(ISBLANK($K265), ISBLANK($L265)), "", IF($I$1 &lt; $K265, 0, IF($I$1 &gt;= $L265, 1, NETWORKDAYS($K265,$I$1,공휴일)/$J265)))</f>
        <v>0</v>
      </c>
      <c r="N265" s="102"/>
      <c r="O265" s="101">
        <f t="shared" si="127"/>
        <v>0</v>
      </c>
      <c r="P265" s="100"/>
      <c r="Q265" s="103"/>
      <c r="R265" s="104">
        <v>0</v>
      </c>
      <c r="S265" s="238">
        <f>$N$234*R265</f>
        <v>0</v>
      </c>
      <c r="T265" s="101">
        <f t="shared" si="128"/>
        <v>0</v>
      </c>
    </row>
    <row r="266" spans="1:20" s="94" customFormat="1" ht="16.5" customHeight="1">
      <c r="A266" s="86"/>
      <c r="B266" s="320"/>
      <c r="C266" s="305"/>
      <c r="D266" s="305"/>
      <c r="E266" s="307"/>
      <c r="F266" s="110" t="s">
        <v>423</v>
      </c>
      <c r="G266" s="108" t="s">
        <v>424</v>
      </c>
      <c r="H266" s="99"/>
      <c r="I266" s="247"/>
      <c r="J266" s="99">
        <f>IF(OR(ISBLANK($K266), ISBLANK($L266)),"",NETWORKDAYS($K266,$L266,공휴일))</f>
        <v>4</v>
      </c>
      <c r="K266" s="158">
        <v>44395</v>
      </c>
      <c r="L266" s="158">
        <v>44399</v>
      </c>
      <c r="M266" s="101">
        <f>IF(OR(ISBLANK($K266), ISBLANK($L266)), "", IF($I$1 &lt; $K266, 0, IF($I$1 &gt;= $L266, 1, NETWORKDAYS($K266,$I$1,공휴일)/$J266)))</f>
        <v>0</v>
      </c>
      <c r="N266" s="102"/>
      <c r="O266" s="101">
        <f t="shared" si="127"/>
        <v>0</v>
      </c>
      <c r="P266" s="100"/>
      <c r="Q266" s="103"/>
      <c r="R266" s="104">
        <v>0</v>
      </c>
      <c r="S266" s="238">
        <f>$N$234*R266</f>
        <v>0</v>
      </c>
      <c r="T266" s="101">
        <f t="shared" si="128"/>
        <v>0</v>
      </c>
    </row>
    <row r="267" spans="1:20" s="94" customFormat="1" ht="16.5" customHeight="1">
      <c r="A267" s="86"/>
      <c r="B267" s="320"/>
      <c r="C267" s="305"/>
      <c r="D267" s="305"/>
      <c r="E267" s="110" t="s">
        <v>552</v>
      </c>
      <c r="F267" s="107"/>
      <c r="G267" s="144"/>
      <c r="H267" s="99"/>
      <c r="I267" s="247"/>
      <c r="J267" s="99"/>
      <c r="K267" s="100"/>
      <c r="L267" s="100"/>
      <c r="M267" s="101"/>
      <c r="N267" s="102"/>
      <c r="O267" s="101"/>
      <c r="P267" s="100"/>
      <c r="Q267" s="103"/>
      <c r="R267" s="104"/>
      <c r="S267" s="101"/>
      <c r="T267" s="105"/>
    </row>
    <row r="268" spans="1:20" s="94" customFormat="1" ht="16.5" customHeight="1">
      <c r="A268" s="86"/>
      <c r="B268" s="320"/>
      <c r="C268" s="305"/>
      <c r="D268" s="305"/>
      <c r="E268" s="306"/>
      <c r="F268" s="110" t="s">
        <v>578</v>
      </c>
      <c r="G268" s="154" t="s">
        <v>414</v>
      </c>
      <c r="H268" s="99"/>
      <c r="I268" s="251"/>
      <c r="J268" s="99">
        <f>IF(OR(ISBLANK($K268), ISBLANK($L268)),"",NETWORKDAYS($K268,$L268,공휴일))</f>
        <v>18</v>
      </c>
      <c r="K268" s="112">
        <v>44304</v>
      </c>
      <c r="L268" s="112">
        <v>44329</v>
      </c>
      <c r="M268" s="101">
        <f>IF(OR(ISBLANK($K268), ISBLANK($L268)), "", IF($I$1 &lt; $K268, 0, IF($I$1 &gt;= $L268, 1, NETWORKDAYS($K268,$I$1,공휴일)/$J268)))</f>
        <v>0</v>
      </c>
      <c r="N268" s="102"/>
      <c r="O268" s="101">
        <f t="shared" ref="O268:O272" si="129">M268*$N$234</f>
        <v>0</v>
      </c>
      <c r="P268" s="100"/>
      <c r="Q268" s="103"/>
      <c r="R268" s="104">
        <v>0</v>
      </c>
      <c r="S268" s="238">
        <f>$N$234*R268</f>
        <v>0</v>
      </c>
      <c r="T268" s="101">
        <f t="shared" ref="T268:T272" si="130">S268-O268</f>
        <v>0</v>
      </c>
    </row>
    <row r="269" spans="1:20" s="94" customFormat="1" ht="16.5" customHeight="1">
      <c r="A269" s="86"/>
      <c r="B269" s="320"/>
      <c r="C269" s="305"/>
      <c r="D269" s="305"/>
      <c r="E269" s="305"/>
      <c r="F269" s="110" t="s">
        <v>579</v>
      </c>
      <c r="G269" s="154" t="s">
        <v>414</v>
      </c>
      <c r="H269" s="99"/>
      <c r="I269" s="251"/>
      <c r="J269" s="99">
        <f>IF(OR(ISBLANK($K269), ISBLANK($L269)),"",NETWORKDAYS($K269,$L269,공휴일))</f>
        <v>13</v>
      </c>
      <c r="K269" s="112">
        <v>44332</v>
      </c>
      <c r="L269" s="112">
        <v>44350</v>
      </c>
      <c r="M269" s="101">
        <f>IF(OR(ISBLANK($K269), ISBLANK($L269)), "", IF($I$1 &lt; $K269, 0, IF($I$1 &gt;= $L269, 1, NETWORKDAYS($K269,$I$1,공휴일)/$J269)))</f>
        <v>0</v>
      </c>
      <c r="N269" s="102"/>
      <c r="O269" s="101">
        <f t="shared" si="129"/>
        <v>0</v>
      </c>
      <c r="P269" s="100"/>
      <c r="Q269" s="103"/>
      <c r="R269" s="104">
        <v>0</v>
      </c>
      <c r="S269" s="238">
        <f>$N$234*R269</f>
        <v>0</v>
      </c>
      <c r="T269" s="101">
        <f t="shared" si="130"/>
        <v>0</v>
      </c>
    </row>
    <row r="270" spans="1:20" s="94" customFormat="1" ht="16.5" customHeight="1">
      <c r="A270" s="86"/>
      <c r="B270" s="320"/>
      <c r="C270" s="305"/>
      <c r="D270" s="305"/>
      <c r="E270" s="305"/>
      <c r="F270" s="110" t="s">
        <v>580</v>
      </c>
      <c r="G270" s="154" t="s">
        <v>414</v>
      </c>
      <c r="H270" s="99"/>
      <c r="I270" s="251"/>
      <c r="J270" s="99">
        <f>IF(OR(ISBLANK($K270), ISBLANK($L270)),"",NETWORKDAYS($K270,$L270,공휴일))</f>
        <v>14</v>
      </c>
      <c r="K270" s="112">
        <v>44353</v>
      </c>
      <c r="L270" s="112">
        <v>44371</v>
      </c>
      <c r="M270" s="101">
        <f>IF(OR(ISBLANK($K270), ISBLANK($L270)), "", IF($I$1 &lt; $K270, 0, IF($I$1 &gt;= $L270, 1, NETWORKDAYS($K270,$I$1,공휴일)/$J270)))</f>
        <v>0</v>
      </c>
      <c r="N270" s="102"/>
      <c r="O270" s="101">
        <f t="shared" si="129"/>
        <v>0</v>
      </c>
      <c r="P270" s="100"/>
      <c r="Q270" s="103"/>
      <c r="R270" s="104">
        <v>0</v>
      </c>
      <c r="S270" s="238">
        <f>$N$234*R270</f>
        <v>0</v>
      </c>
      <c r="T270" s="101">
        <f t="shared" si="130"/>
        <v>0</v>
      </c>
    </row>
    <row r="271" spans="1:20" s="94" customFormat="1" ht="16.5" customHeight="1">
      <c r="A271" s="86"/>
      <c r="B271" s="320"/>
      <c r="C271" s="305"/>
      <c r="D271" s="305"/>
      <c r="E271" s="305"/>
      <c r="F271" s="110" t="s">
        <v>415</v>
      </c>
      <c r="G271" s="108" t="s">
        <v>417</v>
      </c>
      <c r="H271" s="99"/>
      <c r="I271" s="247"/>
      <c r="J271" s="99">
        <f>IF(OR(ISBLANK($K271), ISBLANK($L271)),"",NETWORKDAYS($K271,$L271,공휴일))</f>
        <v>9</v>
      </c>
      <c r="K271" s="158">
        <v>44353</v>
      </c>
      <c r="L271" s="158">
        <v>44364</v>
      </c>
      <c r="M271" s="101">
        <f>IF(OR(ISBLANK($K271), ISBLANK($L271)), "", IF($I$1 &lt; $K271, 0, IF($I$1 &gt;= $L271, 1, NETWORKDAYS($K271,$I$1,공휴일)/$J271)))</f>
        <v>0</v>
      </c>
      <c r="N271" s="102"/>
      <c r="O271" s="101">
        <f t="shared" si="129"/>
        <v>0</v>
      </c>
      <c r="P271" s="100"/>
      <c r="Q271" s="103"/>
      <c r="R271" s="104">
        <v>0</v>
      </c>
      <c r="S271" s="238">
        <f>$N$234*R271</f>
        <v>0</v>
      </c>
      <c r="T271" s="101">
        <f t="shared" si="130"/>
        <v>0</v>
      </c>
    </row>
    <row r="272" spans="1:20" s="94" customFormat="1" ht="16.5" customHeight="1">
      <c r="A272" s="86"/>
      <c r="B272" s="320"/>
      <c r="C272" s="305"/>
      <c r="D272" s="305"/>
      <c r="E272" s="305"/>
      <c r="F272" s="110" t="s">
        <v>416</v>
      </c>
      <c r="G272" s="108" t="s">
        <v>418</v>
      </c>
      <c r="H272" s="99"/>
      <c r="I272" s="247"/>
      <c r="J272" s="99">
        <f>IF(OR(ISBLANK($K272), ISBLANK($L272)),"",NETWORKDAYS($K272,$L272,공휴일))</f>
        <v>4</v>
      </c>
      <c r="K272" s="158">
        <v>44360</v>
      </c>
      <c r="L272" s="158">
        <v>44364</v>
      </c>
      <c r="M272" s="101">
        <f>IF(OR(ISBLANK($K272), ISBLANK($L272)), "", IF($I$1 &lt; $K272, 0, IF($I$1 &gt;= $L272, 1, NETWORKDAYS($K272,$I$1,공휴일)/$J272)))</f>
        <v>0</v>
      </c>
      <c r="N272" s="102"/>
      <c r="O272" s="101">
        <f t="shared" si="129"/>
        <v>0</v>
      </c>
      <c r="P272" s="100"/>
      <c r="Q272" s="103"/>
      <c r="R272" s="104">
        <v>0</v>
      </c>
      <c r="S272" s="238">
        <f>$N$234*R272</f>
        <v>0</v>
      </c>
      <c r="T272" s="101">
        <f t="shared" si="130"/>
        <v>0</v>
      </c>
    </row>
    <row r="273" spans="1:20" s="94" customFormat="1" ht="16.5" customHeight="1">
      <c r="A273" s="86"/>
      <c r="B273" s="320"/>
      <c r="C273" s="305"/>
      <c r="D273" s="305"/>
      <c r="E273" s="305"/>
      <c r="F273" s="110" t="s">
        <v>425</v>
      </c>
      <c r="G273" s="108" t="s">
        <v>426</v>
      </c>
      <c r="H273" s="99"/>
      <c r="I273" s="247"/>
      <c r="J273" s="99"/>
      <c r="K273" s="159"/>
      <c r="L273" s="159"/>
      <c r="M273" s="101"/>
      <c r="N273" s="102"/>
      <c r="O273" s="101"/>
      <c r="P273" s="100"/>
      <c r="Q273" s="103"/>
      <c r="R273" s="103"/>
      <c r="S273" s="103"/>
      <c r="T273" s="103"/>
    </row>
    <row r="274" spans="1:20" s="94" customFormat="1" ht="16.5" customHeight="1">
      <c r="A274" s="86"/>
      <c r="B274" s="320"/>
      <c r="C274" s="305"/>
      <c r="D274" s="305"/>
      <c r="E274" s="305"/>
      <c r="F274" s="110" t="s">
        <v>419</v>
      </c>
      <c r="G274" s="108" t="s">
        <v>420</v>
      </c>
      <c r="H274" s="99"/>
      <c r="I274" s="247"/>
      <c r="J274" s="99">
        <f>IF(OR(ISBLANK($K274), ISBLANK($L274)),"",NETWORKDAYS($K274,$L274,공휴일))</f>
        <v>4</v>
      </c>
      <c r="K274" s="158">
        <v>44388</v>
      </c>
      <c r="L274" s="158">
        <v>44392</v>
      </c>
      <c r="M274" s="101">
        <f>IF(OR(ISBLANK($K274), ISBLANK($L274)), "", IF($I$1 &lt; $K274, 0, IF($I$1 &gt;= $L274, 1, NETWORKDAYS($K274,$I$1,공휴일)/$J274)))</f>
        <v>0</v>
      </c>
      <c r="N274" s="102"/>
      <c r="O274" s="101">
        <f t="shared" ref="O274:O276" si="131">M274*$N$234</f>
        <v>0</v>
      </c>
      <c r="P274" s="100"/>
      <c r="Q274" s="103"/>
      <c r="R274" s="104">
        <v>0</v>
      </c>
      <c r="S274" s="238">
        <f>$N$234*R274</f>
        <v>0</v>
      </c>
      <c r="T274" s="101">
        <f t="shared" ref="T274:T276" si="132">S274-O274</f>
        <v>0</v>
      </c>
    </row>
    <row r="275" spans="1:20" s="94" customFormat="1" ht="16.5" customHeight="1">
      <c r="A275" s="86"/>
      <c r="B275" s="320"/>
      <c r="C275" s="305"/>
      <c r="D275" s="305"/>
      <c r="E275" s="305"/>
      <c r="F275" s="110" t="s">
        <v>421</v>
      </c>
      <c r="G275" s="108" t="s">
        <v>422</v>
      </c>
      <c r="H275" s="99"/>
      <c r="I275" s="247"/>
      <c r="J275" s="99">
        <f>IF(OR(ISBLANK($K275), ISBLANK($L275)),"",NETWORKDAYS($K275,$L275,공휴일))</f>
        <v>9</v>
      </c>
      <c r="K275" s="158">
        <v>44395</v>
      </c>
      <c r="L275" s="158">
        <v>44406</v>
      </c>
      <c r="M275" s="101">
        <f>IF(OR(ISBLANK($K275), ISBLANK($L275)), "", IF($I$1 &lt; $K275, 0, IF($I$1 &gt;= $L275, 1, NETWORKDAYS($K275,$I$1,공휴일)/$J275)))</f>
        <v>0</v>
      </c>
      <c r="N275" s="102"/>
      <c r="O275" s="101">
        <f t="shared" si="131"/>
        <v>0</v>
      </c>
      <c r="P275" s="100"/>
      <c r="Q275" s="103"/>
      <c r="R275" s="104">
        <v>0</v>
      </c>
      <c r="S275" s="238">
        <f>$N$234*R275</f>
        <v>0</v>
      </c>
      <c r="T275" s="101">
        <f t="shared" si="132"/>
        <v>0</v>
      </c>
    </row>
    <row r="276" spans="1:20" s="94" customFormat="1" ht="16.5" customHeight="1">
      <c r="A276" s="86"/>
      <c r="B276" s="320"/>
      <c r="C276" s="305"/>
      <c r="D276" s="305"/>
      <c r="E276" s="307"/>
      <c r="F276" s="110" t="s">
        <v>423</v>
      </c>
      <c r="G276" s="108" t="s">
        <v>424</v>
      </c>
      <c r="H276" s="99"/>
      <c r="I276" s="247"/>
      <c r="J276" s="99">
        <f>IF(OR(ISBLANK($K276), ISBLANK($L276)),"",NETWORKDAYS($K276,$L276,공휴일))</f>
        <v>4</v>
      </c>
      <c r="K276" s="158">
        <v>44395</v>
      </c>
      <c r="L276" s="158">
        <v>44399</v>
      </c>
      <c r="M276" s="101">
        <f>IF(OR(ISBLANK($K276), ISBLANK($L276)), "", IF($I$1 &lt; $K276, 0, IF($I$1 &gt;= $L276, 1, NETWORKDAYS($K276,$I$1,공휴일)/$J276)))</f>
        <v>0</v>
      </c>
      <c r="N276" s="102"/>
      <c r="O276" s="101">
        <f t="shared" si="131"/>
        <v>0</v>
      </c>
      <c r="P276" s="100"/>
      <c r="Q276" s="103"/>
      <c r="R276" s="104">
        <v>0</v>
      </c>
      <c r="S276" s="238">
        <f>$N$234*R276</f>
        <v>0</v>
      </c>
      <c r="T276" s="101">
        <f t="shared" si="132"/>
        <v>0</v>
      </c>
    </row>
    <row r="277" spans="1:20" s="94" customFormat="1" ht="16.5" customHeight="1">
      <c r="A277" s="86"/>
      <c r="B277" s="320"/>
      <c r="C277" s="305"/>
      <c r="D277" s="135" t="s">
        <v>553</v>
      </c>
      <c r="E277" s="135"/>
      <c r="F277" s="136"/>
      <c r="G277" s="137"/>
      <c r="H277" s="138"/>
      <c r="I277" s="248"/>
      <c r="J277" s="138"/>
      <c r="K277" s="224"/>
      <c r="L277" s="224"/>
      <c r="M277" s="273"/>
      <c r="N277" s="274"/>
      <c r="O277" s="273"/>
      <c r="P277" s="224"/>
      <c r="Q277" s="143"/>
      <c r="R277" s="146"/>
      <c r="S277" s="273"/>
      <c r="T277" s="275"/>
    </row>
    <row r="278" spans="1:20" s="94" customFormat="1" ht="16.5" customHeight="1">
      <c r="A278" s="86"/>
      <c r="B278" s="320"/>
      <c r="C278" s="293"/>
      <c r="D278" s="305"/>
      <c r="E278" s="110" t="s">
        <v>378</v>
      </c>
      <c r="F278" s="107"/>
      <c r="G278" s="144"/>
      <c r="H278" s="99"/>
      <c r="I278" s="247"/>
      <c r="J278" s="99"/>
      <c r="K278" s="100"/>
      <c r="L278" s="100"/>
      <c r="M278" s="101"/>
      <c r="N278" s="102"/>
      <c r="O278" s="101"/>
      <c r="P278" s="100"/>
      <c r="Q278" s="103"/>
      <c r="R278" s="104"/>
      <c r="S278" s="101"/>
      <c r="T278" s="105"/>
    </row>
    <row r="279" spans="1:20" s="94" customFormat="1" ht="16.5" customHeight="1">
      <c r="A279" s="86"/>
      <c r="B279" s="320"/>
      <c r="C279" s="293"/>
      <c r="D279" s="305"/>
      <c r="E279" s="306"/>
      <c r="F279" s="110" t="s">
        <v>578</v>
      </c>
      <c r="G279" s="154" t="s">
        <v>414</v>
      </c>
      <c r="H279" s="99"/>
      <c r="I279" s="251"/>
      <c r="J279" s="99">
        <f>IF(OR(ISBLANK($K279), ISBLANK($L279)),"",NETWORKDAYS($K279,$L279,공휴일))</f>
        <v>18</v>
      </c>
      <c r="K279" s="112">
        <v>44304</v>
      </c>
      <c r="L279" s="112">
        <v>44329</v>
      </c>
      <c r="M279" s="101">
        <f>IF(OR(ISBLANK($K279), ISBLANK($L279)), "", IF($I$1 &lt; $K279, 0, IF($I$1 &gt;= $L279, 1, NETWORKDAYS($K279,$I$1,공휴일)/$J279)))</f>
        <v>0</v>
      </c>
      <c r="N279" s="102"/>
      <c r="O279" s="101">
        <f t="shared" ref="O279:O283" si="133">M279*$N$234</f>
        <v>0</v>
      </c>
      <c r="P279" s="100"/>
      <c r="Q279" s="103"/>
      <c r="R279" s="104">
        <v>0</v>
      </c>
      <c r="S279" s="238">
        <f t="shared" ref="S279:S283" si="134">$N$234*R279</f>
        <v>0</v>
      </c>
      <c r="T279" s="101">
        <f t="shared" ref="T279:T283" si="135">S279-O279</f>
        <v>0</v>
      </c>
    </row>
    <row r="280" spans="1:20" s="94" customFormat="1" ht="16.5" customHeight="1">
      <c r="A280" s="86"/>
      <c r="B280" s="320"/>
      <c r="C280" s="293"/>
      <c r="D280" s="305"/>
      <c r="E280" s="305"/>
      <c r="F280" s="110" t="s">
        <v>579</v>
      </c>
      <c r="G280" s="154" t="s">
        <v>414</v>
      </c>
      <c r="H280" s="99"/>
      <c r="I280" s="251"/>
      <c r="J280" s="99">
        <f>IF(OR(ISBLANK($K280), ISBLANK($L280)),"",NETWORKDAYS($K280,$L280,공휴일))</f>
        <v>13</v>
      </c>
      <c r="K280" s="112">
        <v>44332</v>
      </c>
      <c r="L280" s="112">
        <v>44350</v>
      </c>
      <c r="M280" s="101">
        <f>IF(OR(ISBLANK($K280), ISBLANK($L280)), "", IF($I$1 &lt; $K280, 0, IF($I$1 &gt;= $L280, 1, NETWORKDAYS($K280,$I$1,공휴일)/$J280)))</f>
        <v>0</v>
      </c>
      <c r="N280" s="102"/>
      <c r="O280" s="101">
        <f t="shared" si="133"/>
        <v>0</v>
      </c>
      <c r="P280" s="100"/>
      <c r="Q280" s="103"/>
      <c r="R280" s="104">
        <v>0</v>
      </c>
      <c r="S280" s="238">
        <f t="shared" si="134"/>
        <v>0</v>
      </c>
      <c r="T280" s="101">
        <f t="shared" si="135"/>
        <v>0</v>
      </c>
    </row>
    <row r="281" spans="1:20" s="94" customFormat="1" ht="16.5" customHeight="1">
      <c r="A281" s="86"/>
      <c r="B281" s="320"/>
      <c r="C281" s="293"/>
      <c r="D281" s="305"/>
      <c r="E281" s="305"/>
      <c r="F281" s="110" t="s">
        <v>580</v>
      </c>
      <c r="G281" s="154" t="s">
        <v>414</v>
      </c>
      <c r="H281" s="99"/>
      <c r="I281" s="251"/>
      <c r="J281" s="99">
        <f>IF(OR(ISBLANK($K281), ISBLANK($L281)),"",NETWORKDAYS($K281,$L281,공휴일))</f>
        <v>14</v>
      </c>
      <c r="K281" s="112">
        <v>44353</v>
      </c>
      <c r="L281" s="112">
        <v>44371</v>
      </c>
      <c r="M281" s="101">
        <f>IF(OR(ISBLANK($K281), ISBLANK($L281)), "", IF($I$1 &lt; $K281, 0, IF($I$1 &gt;= $L281, 1, NETWORKDAYS($K281,$I$1,공휴일)/$J281)))</f>
        <v>0</v>
      </c>
      <c r="N281" s="102"/>
      <c r="O281" s="101">
        <f t="shared" si="133"/>
        <v>0</v>
      </c>
      <c r="P281" s="100"/>
      <c r="Q281" s="103"/>
      <c r="R281" s="104">
        <v>0</v>
      </c>
      <c r="S281" s="238">
        <f t="shared" si="134"/>
        <v>0</v>
      </c>
      <c r="T281" s="101">
        <f t="shared" si="135"/>
        <v>0</v>
      </c>
    </row>
    <row r="282" spans="1:20" s="94" customFormat="1" ht="16.5" customHeight="1">
      <c r="A282" s="86"/>
      <c r="B282" s="320"/>
      <c r="C282" s="293"/>
      <c r="D282" s="305"/>
      <c r="E282" s="305"/>
      <c r="F282" s="110" t="s">
        <v>415</v>
      </c>
      <c r="G282" s="108" t="s">
        <v>417</v>
      </c>
      <c r="H282" s="99"/>
      <c r="I282" s="247"/>
      <c r="J282" s="99">
        <f>IF(OR(ISBLANK($K282), ISBLANK($L282)),"",NETWORKDAYS($K282,$L282,공휴일))</f>
        <v>9</v>
      </c>
      <c r="K282" s="158">
        <v>44353</v>
      </c>
      <c r="L282" s="158">
        <v>44364</v>
      </c>
      <c r="M282" s="101">
        <f>IF(OR(ISBLANK($K282), ISBLANK($L282)), "", IF($I$1 &lt; $K282, 0, IF($I$1 &gt;= $L282, 1, NETWORKDAYS($K282,$I$1,공휴일)/$J282)))</f>
        <v>0</v>
      </c>
      <c r="N282" s="102"/>
      <c r="O282" s="101">
        <f t="shared" si="133"/>
        <v>0</v>
      </c>
      <c r="P282" s="100"/>
      <c r="Q282" s="103"/>
      <c r="R282" s="104">
        <v>0</v>
      </c>
      <c r="S282" s="238">
        <f t="shared" si="134"/>
        <v>0</v>
      </c>
      <c r="T282" s="101">
        <f t="shared" si="135"/>
        <v>0</v>
      </c>
    </row>
    <row r="283" spans="1:20" s="94" customFormat="1" ht="16.5" customHeight="1">
      <c r="A283" s="86"/>
      <c r="B283" s="320"/>
      <c r="C283" s="293"/>
      <c r="D283" s="305"/>
      <c r="E283" s="305"/>
      <c r="F283" s="110" t="s">
        <v>416</v>
      </c>
      <c r="G283" s="108" t="s">
        <v>418</v>
      </c>
      <c r="H283" s="99"/>
      <c r="I283" s="247"/>
      <c r="J283" s="99">
        <f>IF(OR(ISBLANK($K283), ISBLANK($L283)),"",NETWORKDAYS($K283,$L283,공휴일))</f>
        <v>4</v>
      </c>
      <c r="K283" s="158">
        <v>44360</v>
      </c>
      <c r="L283" s="158">
        <v>44364</v>
      </c>
      <c r="M283" s="101">
        <f>IF(OR(ISBLANK($K283), ISBLANK($L283)), "", IF($I$1 &lt; $K283, 0, IF($I$1 &gt;= $L283, 1, NETWORKDAYS($K283,$I$1,공휴일)/$J283)))</f>
        <v>0</v>
      </c>
      <c r="N283" s="102"/>
      <c r="O283" s="101">
        <f t="shared" si="133"/>
        <v>0</v>
      </c>
      <c r="P283" s="100"/>
      <c r="Q283" s="103"/>
      <c r="R283" s="104">
        <v>0</v>
      </c>
      <c r="S283" s="238">
        <f t="shared" si="134"/>
        <v>0</v>
      </c>
      <c r="T283" s="101">
        <f t="shared" si="135"/>
        <v>0</v>
      </c>
    </row>
    <row r="284" spans="1:20" s="94" customFormat="1" ht="16.5" customHeight="1">
      <c r="A284" s="86"/>
      <c r="B284" s="320"/>
      <c r="C284" s="293"/>
      <c r="D284" s="305"/>
      <c r="E284" s="305"/>
      <c r="F284" s="110" t="s">
        <v>425</v>
      </c>
      <c r="G284" s="108" t="s">
        <v>426</v>
      </c>
      <c r="H284" s="99"/>
      <c r="I284" s="247"/>
      <c r="J284" s="99"/>
      <c r="K284" s="159"/>
      <c r="L284" s="159"/>
      <c r="M284" s="101"/>
      <c r="N284" s="102"/>
      <c r="O284" s="101"/>
      <c r="P284" s="100"/>
      <c r="Q284" s="103"/>
      <c r="R284" s="103"/>
      <c r="S284" s="103"/>
      <c r="T284" s="103"/>
    </row>
    <row r="285" spans="1:20" s="94" customFormat="1" ht="16.5" customHeight="1">
      <c r="A285" s="86"/>
      <c r="B285" s="320"/>
      <c r="C285" s="293"/>
      <c r="D285" s="305"/>
      <c r="E285" s="305"/>
      <c r="F285" s="110" t="s">
        <v>419</v>
      </c>
      <c r="G285" s="108" t="s">
        <v>420</v>
      </c>
      <c r="H285" s="99"/>
      <c r="I285" s="247"/>
      <c r="J285" s="99">
        <f>IF(OR(ISBLANK($K285), ISBLANK($L285)),"",NETWORKDAYS($K285,$L285,공휴일))</f>
        <v>4</v>
      </c>
      <c r="K285" s="158">
        <v>44388</v>
      </c>
      <c r="L285" s="158">
        <v>44392</v>
      </c>
      <c r="M285" s="101">
        <f>IF(OR(ISBLANK($K285), ISBLANK($L285)), "", IF($I$1 &lt; $K285, 0, IF($I$1 &gt;= $L285, 1, NETWORKDAYS($K285,$I$1,공휴일)/$J285)))</f>
        <v>0</v>
      </c>
      <c r="N285" s="102"/>
      <c r="O285" s="101">
        <f t="shared" ref="O285:O287" si="136">M285*$N$234</f>
        <v>0</v>
      </c>
      <c r="P285" s="100"/>
      <c r="Q285" s="103"/>
      <c r="R285" s="104">
        <v>0</v>
      </c>
      <c r="S285" s="238">
        <f t="shared" ref="S285:S287" si="137">$N$234*R285</f>
        <v>0</v>
      </c>
      <c r="T285" s="101">
        <f t="shared" ref="T285:T287" si="138">S285-O285</f>
        <v>0</v>
      </c>
    </row>
    <row r="286" spans="1:20" s="94" customFormat="1" ht="16.5" customHeight="1">
      <c r="A286" s="86"/>
      <c r="B286" s="320"/>
      <c r="C286" s="293"/>
      <c r="D286" s="305"/>
      <c r="E286" s="305"/>
      <c r="F286" s="110" t="s">
        <v>421</v>
      </c>
      <c r="G286" s="108" t="s">
        <v>422</v>
      </c>
      <c r="H286" s="99"/>
      <c r="I286" s="247"/>
      <c r="J286" s="99">
        <f>IF(OR(ISBLANK($K286), ISBLANK($L286)),"",NETWORKDAYS($K286,$L286,공휴일))</f>
        <v>9</v>
      </c>
      <c r="K286" s="158">
        <v>44395</v>
      </c>
      <c r="L286" s="158">
        <v>44406</v>
      </c>
      <c r="M286" s="101">
        <f>IF(OR(ISBLANK($K286), ISBLANK($L286)), "", IF($I$1 &lt; $K286, 0, IF($I$1 &gt;= $L286, 1, NETWORKDAYS($K286,$I$1,공휴일)/$J286)))</f>
        <v>0</v>
      </c>
      <c r="N286" s="102"/>
      <c r="O286" s="101">
        <f t="shared" si="136"/>
        <v>0</v>
      </c>
      <c r="P286" s="100"/>
      <c r="Q286" s="103"/>
      <c r="R286" s="104">
        <v>0</v>
      </c>
      <c r="S286" s="238">
        <f t="shared" si="137"/>
        <v>0</v>
      </c>
      <c r="T286" s="101">
        <f t="shared" si="138"/>
        <v>0</v>
      </c>
    </row>
    <row r="287" spans="1:20" s="94" customFormat="1" ht="16.5" customHeight="1">
      <c r="A287" s="86"/>
      <c r="B287" s="320"/>
      <c r="C287" s="293"/>
      <c r="D287" s="305"/>
      <c r="E287" s="307"/>
      <c r="F287" s="110" t="s">
        <v>423</v>
      </c>
      <c r="G287" s="108" t="s">
        <v>424</v>
      </c>
      <c r="H287" s="99"/>
      <c r="I287" s="247"/>
      <c r="J287" s="99">
        <f>IF(OR(ISBLANK($K287), ISBLANK($L287)),"",NETWORKDAYS($K287,$L287,공휴일))</f>
        <v>4</v>
      </c>
      <c r="K287" s="158">
        <v>44395</v>
      </c>
      <c r="L287" s="158">
        <v>44399</v>
      </c>
      <c r="M287" s="101">
        <f>IF(OR(ISBLANK($K287), ISBLANK($L287)), "", IF($I$1 &lt; $K287, 0, IF($I$1 &gt;= $L287, 1, NETWORKDAYS($K287,$I$1,공휴일)/$J287)))</f>
        <v>0</v>
      </c>
      <c r="N287" s="102"/>
      <c r="O287" s="101">
        <f t="shared" si="136"/>
        <v>0</v>
      </c>
      <c r="P287" s="100"/>
      <c r="Q287" s="103"/>
      <c r="R287" s="104">
        <v>0</v>
      </c>
      <c r="S287" s="238">
        <f t="shared" si="137"/>
        <v>0</v>
      </c>
      <c r="T287" s="101">
        <f t="shared" si="138"/>
        <v>0</v>
      </c>
    </row>
    <row r="288" spans="1:20" s="94" customFormat="1" ht="16.5" customHeight="1">
      <c r="A288" s="86"/>
      <c r="B288" s="320"/>
      <c r="C288" s="293"/>
      <c r="D288" s="305"/>
      <c r="E288" s="110" t="s">
        <v>379</v>
      </c>
      <c r="F288" s="106"/>
      <c r="G288" s="144"/>
      <c r="H288" s="99"/>
      <c r="I288" s="247"/>
      <c r="J288" s="99"/>
      <c r="K288" s="100"/>
      <c r="L288" s="100"/>
      <c r="M288" s="101"/>
      <c r="N288" s="102"/>
      <c r="O288" s="101"/>
      <c r="P288" s="100"/>
      <c r="Q288" s="103"/>
      <c r="R288" s="104"/>
      <c r="S288" s="101"/>
      <c r="T288" s="105"/>
    </row>
    <row r="289" spans="1:20" s="94" customFormat="1" ht="16.5" customHeight="1">
      <c r="A289" s="86"/>
      <c r="B289" s="320"/>
      <c r="C289" s="293"/>
      <c r="D289" s="305"/>
      <c r="E289" s="306"/>
      <c r="F289" s="110" t="s">
        <v>578</v>
      </c>
      <c r="G289" s="154" t="s">
        <v>414</v>
      </c>
      <c r="H289" s="99"/>
      <c r="I289" s="251"/>
      <c r="J289" s="99">
        <f>IF(OR(ISBLANK($K289), ISBLANK($L289)),"",NETWORKDAYS($K289,$L289,공휴일))</f>
        <v>18</v>
      </c>
      <c r="K289" s="112">
        <v>44304</v>
      </c>
      <c r="L289" s="112">
        <v>44329</v>
      </c>
      <c r="M289" s="101">
        <f>IF(OR(ISBLANK($K289), ISBLANK($L289)), "", IF($I$1 &lt; $K289, 0, IF($I$1 &gt;= $L289, 1, NETWORKDAYS($K289,$I$1,공휴일)/$J289)))</f>
        <v>0</v>
      </c>
      <c r="N289" s="102"/>
      <c r="O289" s="101">
        <f t="shared" ref="O289:O293" si="139">M289*$N$234</f>
        <v>0</v>
      </c>
      <c r="P289" s="100"/>
      <c r="Q289" s="103"/>
      <c r="R289" s="104">
        <v>0</v>
      </c>
      <c r="S289" s="238">
        <f t="shared" ref="S289:S293" si="140">$N$234*R289</f>
        <v>0</v>
      </c>
      <c r="T289" s="101">
        <f t="shared" ref="T289:T293" si="141">S289-O289</f>
        <v>0</v>
      </c>
    </row>
    <row r="290" spans="1:20" s="94" customFormat="1" ht="16.5" customHeight="1">
      <c r="A290" s="86"/>
      <c r="B290" s="320"/>
      <c r="C290" s="293"/>
      <c r="D290" s="305"/>
      <c r="E290" s="305"/>
      <c r="F290" s="110" t="s">
        <v>579</v>
      </c>
      <c r="G290" s="154" t="s">
        <v>414</v>
      </c>
      <c r="H290" s="99"/>
      <c r="I290" s="251"/>
      <c r="J290" s="99">
        <f>IF(OR(ISBLANK($K290), ISBLANK($L290)),"",NETWORKDAYS($K290,$L290,공휴일))</f>
        <v>13</v>
      </c>
      <c r="K290" s="112">
        <v>44332</v>
      </c>
      <c r="L290" s="112">
        <v>44350</v>
      </c>
      <c r="M290" s="101">
        <f>IF(OR(ISBLANK($K290), ISBLANK($L290)), "", IF($I$1 &lt; $K290, 0, IF($I$1 &gt;= $L290, 1, NETWORKDAYS($K290,$I$1,공휴일)/$J290)))</f>
        <v>0</v>
      </c>
      <c r="N290" s="102"/>
      <c r="O290" s="101">
        <f t="shared" si="139"/>
        <v>0</v>
      </c>
      <c r="P290" s="100"/>
      <c r="Q290" s="103"/>
      <c r="R290" s="104">
        <v>0</v>
      </c>
      <c r="S290" s="238">
        <f t="shared" si="140"/>
        <v>0</v>
      </c>
      <c r="T290" s="101">
        <f t="shared" si="141"/>
        <v>0</v>
      </c>
    </row>
    <row r="291" spans="1:20" s="94" customFormat="1" ht="16.5" customHeight="1">
      <c r="A291" s="86"/>
      <c r="B291" s="320"/>
      <c r="C291" s="293"/>
      <c r="D291" s="305"/>
      <c r="E291" s="305"/>
      <c r="F291" s="110" t="s">
        <v>580</v>
      </c>
      <c r="G291" s="154" t="s">
        <v>414</v>
      </c>
      <c r="H291" s="99"/>
      <c r="I291" s="251"/>
      <c r="J291" s="99">
        <f>IF(OR(ISBLANK($K291), ISBLANK($L291)),"",NETWORKDAYS($K291,$L291,공휴일))</f>
        <v>14</v>
      </c>
      <c r="K291" s="112">
        <v>44353</v>
      </c>
      <c r="L291" s="112">
        <v>44371</v>
      </c>
      <c r="M291" s="101">
        <f>IF(OR(ISBLANK($K291), ISBLANK($L291)), "", IF($I$1 &lt; $K291, 0, IF($I$1 &gt;= $L291, 1, NETWORKDAYS($K291,$I$1,공휴일)/$J291)))</f>
        <v>0</v>
      </c>
      <c r="N291" s="102"/>
      <c r="O291" s="101">
        <f t="shared" si="139"/>
        <v>0</v>
      </c>
      <c r="P291" s="100"/>
      <c r="Q291" s="103"/>
      <c r="R291" s="104">
        <v>0</v>
      </c>
      <c r="S291" s="238">
        <f t="shared" si="140"/>
        <v>0</v>
      </c>
      <c r="T291" s="101">
        <f t="shared" si="141"/>
        <v>0</v>
      </c>
    </row>
    <row r="292" spans="1:20" s="94" customFormat="1" ht="16.5" customHeight="1">
      <c r="A292" s="86"/>
      <c r="B292" s="320"/>
      <c r="C292" s="293"/>
      <c r="D292" s="305"/>
      <c r="E292" s="305"/>
      <c r="F292" s="110" t="s">
        <v>415</v>
      </c>
      <c r="G292" s="108" t="s">
        <v>417</v>
      </c>
      <c r="H292" s="99"/>
      <c r="I292" s="247"/>
      <c r="J292" s="99">
        <f>IF(OR(ISBLANK($K292), ISBLANK($L292)),"",NETWORKDAYS($K292,$L292,공휴일))</f>
        <v>9</v>
      </c>
      <c r="K292" s="158">
        <v>44353</v>
      </c>
      <c r="L292" s="158">
        <v>44364</v>
      </c>
      <c r="M292" s="101">
        <f>IF(OR(ISBLANK($K292), ISBLANK($L292)), "", IF($I$1 &lt; $K292, 0, IF($I$1 &gt;= $L292, 1, NETWORKDAYS($K292,$I$1,공휴일)/$J292)))</f>
        <v>0</v>
      </c>
      <c r="N292" s="102"/>
      <c r="O292" s="101">
        <f t="shared" si="139"/>
        <v>0</v>
      </c>
      <c r="P292" s="100"/>
      <c r="Q292" s="103"/>
      <c r="R292" s="104">
        <v>0</v>
      </c>
      <c r="S292" s="238">
        <f t="shared" si="140"/>
        <v>0</v>
      </c>
      <c r="T292" s="101">
        <f t="shared" si="141"/>
        <v>0</v>
      </c>
    </row>
    <row r="293" spans="1:20" s="94" customFormat="1" ht="16.5" customHeight="1">
      <c r="A293" s="86"/>
      <c r="B293" s="320"/>
      <c r="C293" s="293"/>
      <c r="D293" s="305"/>
      <c r="E293" s="305"/>
      <c r="F293" s="110" t="s">
        <v>416</v>
      </c>
      <c r="G293" s="108" t="s">
        <v>418</v>
      </c>
      <c r="H293" s="99"/>
      <c r="I293" s="247"/>
      <c r="J293" s="99">
        <f>IF(OR(ISBLANK($K293), ISBLANK($L293)),"",NETWORKDAYS($K293,$L293,공휴일))</f>
        <v>4</v>
      </c>
      <c r="K293" s="158">
        <v>44360</v>
      </c>
      <c r="L293" s="158">
        <v>44364</v>
      </c>
      <c r="M293" s="101">
        <f>IF(OR(ISBLANK($K293), ISBLANK($L293)), "", IF($I$1 &lt; $K293, 0, IF($I$1 &gt;= $L293, 1, NETWORKDAYS($K293,$I$1,공휴일)/$J293)))</f>
        <v>0</v>
      </c>
      <c r="N293" s="102"/>
      <c r="O293" s="101">
        <f t="shared" si="139"/>
        <v>0</v>
      </c>
      <c r="P293" s="100"/>
      <c r="Q293" s="103"/>
      <c r="R293" s="104">
        <v>0</v>
      </c>
      <c r="S293" s="238">
        <f t="shared" si="140"/>
        <v>0</v>
      </c>
      <c r="T293" s="101">
        <f t="shared" si="141"/>
        <v>0</v>
      </c>
    </row>
    <row r="294" spans="1:20" s="94" customFormat="1" ht="16.5" customHeight="1">
      <c r="A294" s="86"/>
      <c r="B294" s="320"/>
      <c r="C294" s="293"/>
      <c r="D294" s="305"/>
      <c r="E294" s="305"/>
      <c r="F294" s="110" t="s">
        <v>425</v>
      </c>
      <c r="G294" s="108" t="s">
        <v>426</v>
      </c>
      <c r="H294" s="99"/>
      <c r="I294" s="247"/>
      <c r="J294" s="99"/>
      <c r="K294" s="159"/>
      <c r="L294" s="159"/>
      <c r="M294" s="101"/>
      <c r="N294" s="102"/>
      <c r="O294" s="101"/>
      <c r="P294" s="100"/>
      <c r="Q294" s="103"/>
      <c r="R294" s="103"/>
      <c r="S294" s="103"/>
      <c r="T294" s="103"/>
    </row>
    <row r="295" spans="1:20" s="94" customFormat="1" ht="16.5" customHeight="1">
      <c r="A295" s="86"/>
      <c r="B295" s="320"/>
      <c r="C295" s="293"/>
      <c r="D295" s="305"/>
      <c r="E295" s="305"/>
      <c r="F295" s="110" t="s">
        <v>419</v>
      </c>
      <c r="G295" s="108" t="s">
        <v>420</v>
      </c>
      <c r="H295" s="99"/>
      <c r="I295" s="247"/>
      <c r="J295" s="99">
        <f>IF(OR(ISBLANK($K295), ISBLANK($L295)),"",NETWORKDAYS($K295,$L295,공휴일))</f>
        <v>4</v>
      </c>
      <c r="K295" s="158">
        <v>44388</v>
      </c>
      <c r="L295" s="158">
        <v>44392</v>
      </c>
      <c r="M295" s="101">
        <f>IF(OR(ISBLANK($K295), ISBLANK($L295)), "", IF($I$1 &lt; $K295, 0, IF($I$1 &gt;= $L295, 1, NETWORKDAYS($K295,$I$1,공휴일)/$J295)))</f>
        <v>0</v>
      </c>
      <c r="N295" s="102"/>
      <c r="O295" s="101">
        <f t="shared" ref="O295:O297" si="142">M295*$N$234</f>
        <v>0</v>
      </c>
      <c r="P295" s="100"/>
      <c r="Q295" s="103"/>
      <c r="R295" s="104">
        <v>0</v>
      </c>
      <c r="S295" s="238">
        <f t="shared" ref="S295:S297" si="143">$N$234*R295</f>
        <v>0</v>
      </c>
      <c r="T295" s="101">
        <f t="shared" ref="T295:T297" si="144">S295-O295</f>
        <v>0</v>
      </c>
    </row>
    <row r="296" spans="1:20" s="94" customFormat="1" ht="16.5" customHeight="1">
      <c r="A296" s="86"/>
      <c r="B296" s="320"/>
      <c r="C296" s="293"/>
      <c r="D296" s="305"/>
      <c r="E296" s="305"/>
      <c r="F296" s="110" t="s">
        <v>421</v>
      </c>
      <c r="G296" s="108" t="s">
        <v>422</v>
      </c>
      <c r="H296" s="99"/>
      <c r="I296" s="247"/>
      <c r="J296" s="99">
        <f>IF(OR(ISBLANK($K296), ISBLANK($L296)),"",NETWORKDAYS($K296,$L296,공휴일))</f>
        <v>9</v>
      </c>
      <c r="K296" s="158">
        <v>44395</v>
      </c>
      <c r="L296" s="158">
        <v>44406</v>
      </c>
      <c r="M296" s="101">
        <f>IF(OR(ISBLANK($K296), ISBLANK($L296)), "", IF($I$1 &lt; $K296, 0, IF($I$1 &gt;= $L296, 1, NETWORKDAYS($K296,$I$1,공휴일)/$J296)))</f>
        <v>0</v>
      </c>
      <c r="N296" s="102"/>
      <c r="O296" s="101">
        <f t="shared" si="142"/>
        <v>0</v>
      </c>
      <c r="P296" s="100"/>
      <c r="Q296" s="103"/>
      <c r="R296" s="104">
        <v>0</v>
      </c>
      <c r="S296" s="238">
        <f t="shared" si="143"/>
        <v>0</v>
      </c>
      <c r="T296" s="101">
        <f t="shared" si="144"/>
        <v>0</v>
      </c>
    </row>
    <row r="297" spans="1:20" s="94" customFormat="1" ht="16.5" customHeight="1">
      <c r="A297" s="86"/>
      <c r="B297" s="320"/>
      <c r="C297" s="293"/>
      <c r="D297" s="305"/>
      <c r="E297" s="307"/>
      <c r="F297" s="110" t="s">
        <v>423</v>
      </c>
      <c r="G297" s="108" t="s">
        <v>424</v>
      </c>
      <c r="H297" s="99"/>
      <c r="I297" s="247"/>
      <c r="J297" s="99">
        <f>IF(OR(ISBLANK($K297), ISBLANK($L297)),"",NETWORKDAYS($K297,$L297,공휴일))</f>
        <v>4</v>
      </c>
      <c r="K297" s="158">
        <v>44395</v>
      </c>
      <c r="L297" s="158">
        <v>44399</v>
      </c>
      <c r="M297" s="101">
        <f>IF(OR(ISBLANK($K297), ISBLANK($L297)), "", IF($I$1 &lt; $K297, 0, IF($I$1 &gt;= $L297, 1, NETWORKDAYS($K297,$I$1,공휴일)/$J297)))</f>
        <v>0</v>
      </c>
      <c r="N297" s="102"/>
      <c r="O297" s="101">
        <f t="shared" si="142"/>
        <v>0</v>
      </c>
      <c r="P297" s="100"/>
      <c r="Q297" s="103"/>
      <c r="R297" s="104">
        <v>0</v>
      </c>
      <c r="S297" s="238">
        <f t="shared" si="143"/>
        <v>0</v>
      </c>
      <c r="T297" s="101">
        <f t="shared" si="144"/>
        <v>0</v>
      </c>
    </row>
    <row r="298" spans="1:20" s="94" customFormat="1" ht="16.5" customHeight="1">
      <c r="A298" s="86"/>
      <c r="B298" s="320"/>
      <c r="C298" s="149" t="s">
        <v>461</v>
      </c>
      <c r="D298" s="123"/>
      <c r="E298" s="291"/>
      <c r="F298" s="292"/>
      <c r="G298" s="126"/>
      <c r="H298" s="127"/>
      <c r="I298" s="127"/>
      <c r="J298" s="128">
        <f>IF(OR(ISBLANK($K298), ISBLANK($L298)),"",NETWORKDAYS($K298,$L298,공휴일))</f>
        <v>42</v>
      </c>
      <c r="K298" s="129">
        <f>MIN(K299:K313)</f>
        <v>44381</v>
      </c>
      <c r="L298" s="129">
        <f>MAX(L299:L313)</f>
        <v>44439</v>
      </c>
      <c r="M298" s="153">
        <f>AVERAGE(M300:M313)</f>
        <v>0</v>
      </c>
      <c r="N298" s="130">
        <f>$N$61*가중치!$C$20</f>
        <v>0.05</v>
      </c>
      <c r="O298" s="130">
        <f>$N$298*M298</f>
        <v>0</v>
      </c>
      <c r="P298" s="223"/>
      <c r="Q298" s="132"/>
      <c r="R298" s="234">
        <f>AVERAGE(R300:R313)</f>
        <v>0</v>
      </c>
      <c r="S298" s="130">
        <f>$N$298*R298</f>
        <v>0</v>
      </c>
      <c r="T298" s="152">
        <f t="shared" ref="T298" si="145">R298-M298</f>
        <v>0</v>
      </c>
    </row>
    <row r="299" spans="1:20" s="94" customFormat="1" ht="16.5" customHeight="1">
      <c r="A299" s="86"/>
      <c r="B299" s="320"/>
      <c r="C299" s="306"/>
      <c r="D299" s="106" t="s">
        <v>301</v>
      </c>
      <c r="E299" s="111"/>
      <c r="F299" s="107"/>
      <c r="G299" s="108"/>
      <c r="H299" s="99"/>
      <c r="I299" s="99"/>
      <c r="J299" s="99"/>
      <c r="K299" s="100"/>
      <c r="L299" s="100"/>
      <c r="M299" s="101"/>
      <c r="N299" s="102"/>
      <c r="O299" s="101"/>
      <c r="P299" s="100"/>
      <c r="Q299" s="103"/>
      <c r="R299" s="104"/>
      <c r="S299" s="101"/>
      <c r="T299" s="105"/>
    </row>
    <row r="300" spans="1:20" s="94" customFormat="1" ht="16.5" customHeight="1">
      <c r="A300" s="86"/>
      <c r="B300" s="320"/>
      <c r="C300" s="305"/>
      <c r="D300" s="306"/>
      <c r="E300" s="111" t="s">
        <v>355</v>
      </c>
      <c r="F300" s="107"/>
      <c r="G300" s="108"/>
      <c r="H300" s="99"/>
      <c r="I300" s="99"/>
      <c r="J300" s="99">
        <f t="shared" ref="J300:J313" si="146">IF(OR(ISBLANK($K300), ISBLANK($L300)),"",NETWORKDAYS($K300,$L300,공휴일))</f>
        <v>7</v>
      </c>
      <c r="K300" s="100">
        <v>44399</v>
      </c>
      <c r="L300" s="100">
        <v>44409</v>
      </c>
      <c r="M300" s="101">
        <f>IF(OR(ISBLANK($K300), ISBLANK($L300)), "", IF($I$1 &lt; $K300, 0, IF($I$1 &gt;= $L300, 1, NETWORKDAYS($K300,$I$1,공휴일)/$J300)))</f>
        <v>0</v>
      </c>
      <c r="N300" s="102"/>
      <c r="O300" s="101">
        <f>M300*$N$298</f>
        <v>0</v>
      </c>
      <c r="P300" s="100"/>
      <c r="Q300" s="103"/>
      <c r="R300" s="104">
        <v>0</v>
      </c>
      <c r="S300" s="238">
        <f>$N$298*R300</f>
        <v>0</v>
      </c>
      <c r="T300" s="101">
        <f t="shared" ref="T300:T301" si="147">S300-O300</f>
        <v>0</v>
      </c>
    </row>
    <row r="301" spans="1:20" s="94" customFormat="1" ht="16.5" customHeight="1">
      <c r="A301" s="86"/>
      <c r="B301" s="320"/>
      <c r="C301" s="305"/>
      <c r="D301" s="307"/>
      <c r="E301" s="111" t="s">
        <v>354</v>
      </c>
      <c r="F301" s="107"/>
      <c r="G301" s="108" t="s">
        <v>428</v>
      </c>
      <c r="H301" s="99"/>
      <c r="I301" s="99"/>
      <c r="J301" s="99">
        <f t="shared" si="146"/>
        <v>22</v>
      </c>
      <c r="K301" s="100">
        <v>44409</v>
      </c>
      <c r="L301" s="100">
        <v>44439</v>
      </c>
      <c r="M301" s="101">
        <f>IF(OR(ISBLANK($K301), ISBLANK($L301)), "", IF($I$1 &lt; $K301, 0, IF($I$1 &gt;= $L301, 1, NETWORKDAYS($K301,$I$1,공휴일)/$J301)))</f>
        <v>0</v>
      </c>
      <c r="N301" s="102"/>
      <c r="O301" s="101">
        <f>M301*$N$298</f>
        <v>0</v>
      </c>
      <c r="P301" s="100"/>
      <c r="Q301" s="103"/>
      <c r="R301" s="104">
        <v>0</v>
      </c>
      <c r="S301" s="238">
        <f>$N$298*R301</f>
        <v>0</v>
      </c>
      <c r="T301" s="101">
        <f t="shared" si="147"/>
        <v>0</v>
      </c>
    </row>
    <row r="302" spans="1:20" s="94" customFormat="1" ht="16.5" customHeight="1">
      <c r="A302" s="86"/>
      <c r="B302" s="320"/>
      <c r="C302" s="305"/>
      <c r="D302" s="106" t="s">
        <v>34</v>
      </c>
      <c r="E302" s="160"/>
      <c r="F302" s="107"/>
      <c r="G302" s="108"/>
      <c r="H302" s="99"/>
      <c r="I302" s="99"/>
      <c r="J302" s="99" t="str">
        <f t="shared" si="146"/>
        <v/>
      </c>
      <c r="K302" s="100"/>
      <c r="L302" s="100"/>
      <c r="M302" s="101" t="str">
        <f>IF(OR(ISBLANK($K302), ISBLANK($L302)), "", IF($I$1 &lt; $K302, 0, IF($I$1 &gt;= $L302, 1, NETWORKDAYS($K302,$I$1,공휴일)/#REF!)))</f>
        <v/>
      </c>
      <c r="N302" s="102"/>
      <c r="O302" s="101"/>
      <c r="P302" s="100"/>
      <c r="Q302" s="103"/>
      <c r="R302" s="104"/>
      <c r="S302" s="101"/>
      <c r="T302" s="105"/>
    </row>
    <row r="303" spans="1:20" s="94" customFormat="1" ht="16.5" customHeight="1">
      <c r="A303" s="86"/>
      <c r="B303" s="320"/>
      <c r="C303" s="305"/>
      <c r="D303" s="306"/>
      <c r="E303" s="111" t="s">
        <v>36</v>
      </c>
      <c r="F303" s="107"/>
      <c r="G303" s="108" t="s">
        <v>359</v>
      </c>
      <c r="H303" s="99"/>
      <c r="I303" s="99"/>
      <c r="J303" s="99">
        <f t="shared" si="146"/>
        <v>12</v>
      </c>
      <c r="K303" s="100">
        <v>44409</v>
      </c>
      <c r="L303" s="100">
        <v>44425</v>
      </c>
      <c r="M303" s="101">
        <f>IF(OR(ISBLANK($K303), ISBLANK($L303)), "", IF($I$1 &lt; $K303, 0, IF($I$1 &gt;= $L303, 1, NETWORKDAYS($K303,$I$1,공휴일)/$J303)))</f>
        <v>0</v>
      </c>
      <c r="N303" s="102"/>
      <c r="O303" s="101">
        <f t="shared" ref="O303:O307" si="148">M303*$N$298</f>
        <v>0</v>
      </c>
      <c r="P303" s="100"/>
      <c r="Q303" s="103"/>
      <c r="R303" s="104">
        <v>0</v>
      </c>
      <c r="S303" s="238">
        <f t="shared" ref="S303:S307" si="149">$N$298*R303</f>
        <v>0</v>
      </c>
      <c r="T303" s="101">
        <f t="shared" ref="T303:T307" si="150">S303-O303</f>
        <v>0</v>
      </c>
    </row>
    <row r="304" spans="1:20" s="94" customFormat="1" ht="16.5" customHeight="1">
      <c r="A304" s="86"/>
      <c r="B304" s="320"/>
      <c r="C304" s="305"/>
      <c r="D304" s="305"/>
      <c r="E304" s="111" t="s">
        <v>298</v>
      </c>
      <c r="F304" s="107"/>
      <c r="G304" s="108" t="s">
        <v>360</v>
      </c>
      <c r="H304" s="99"/>
      <c r="I304" s="99"/>
      <c r="J304" s="99">
        <f t="shared" si="146"/>
        <v>32</v>
      </c>
      <c r="K304" s="100">
        <v>44381</v>
      </c>
      <c r="L304" s="100">
        <v>44425</v>
      </c>
      <c r="M304" s="101">
        <f>IF(OR(ISBLANK($K304), ISBLANK($L304)), "", IF($I$1 &lt; $K304, 0, IF($I$1 &gt;= $L304, 1, NETWORKDAYS($K304,$I$1,공휴일)/$J304)))</f>
        <v>0</v>
      </c>
      <c r="N304" s="102"/>
      <c r="O304" s="101">
        <f t="shared" si="148"/>
        <v>0</v>
      </c>
      <c r="P304" s="100"/>
      <c r="Q304" s="103"/>
      <c r="R304" s="104">
        <v>0</v>
      </c>
      <c r="S304" s="238">
        <f t="shared" si="149"/>
        <v>0</v>
      </c>
      <c r="T304" s="101">
        <f t="shared" si="150"/>
        <v>0</v>
      </c>
    </row>
    <row r="305" spans="1:21" s="94" customFormat="1" ht="16.5" customHeight="1">
      <c r="A305" s="86"/>
      <c r="B305" s="320"/>
      <c r="C305" s="305"/>
      <c r="D305" s="305"/>
      <c r="E305" s="111" t="s">
        <v>364</v>
      </c>
      <c r="F305" s="107"/>
      <c r="G305" s="108" t="s">
        <v>361</v>
      </c>
      <c r="H305" s="99"/>
      <c r="I305" s="99"/>
      <c r="J305" s="99">
        <f t="shared" si="146"/>
        <v>9</v>
      </c>
      <c r="K305" s="100">
        <v>44381</v>
      </c>
      <c r="L305" s="100">
        <v>44392</v>
      </c>
      <c r="M305" s="101">
        <f>IF(OR(ISBLANK($K305), ISBLANK($L305)), "", IF($I$1 &lt; $K305, 0, IF($I$1 &gt;= $L305, 1, NETWORKDAYS($K305,$I$1,공휴일)/$J305)))</f>
        <v>0</v>
      </c>
      <c r="N305" s="102"/>
      <c r="O305" s="101">
        <f t="shared" si="148"/>
        <v>0</v>
      </c>
      <c r="P305" s="100"/>
      <c r="Q305" s="103"/>
      <c r="R305" s="104">
        <v>0</v>
      </c>
      <c r="S305" s="238">
        <f t="shared" si="149"/>
        <v>0</v>
      </c>
      <c r="T305" s="101">
        <f t="shared" si="150"/>
        <v>0</v>
      </c>
    </row>
    <row r="306" spans="1:21" s="94" customFormat="1" ht="16.5" customHeight="1">
      <c r="A306" s="86"/>
      <c r="B306" s="320"/>
      <c r="C306" s="305"/>
      <c r="D306" s="307"/>
      <c r="E306" s="111" t="s">
        <v>363</v>
      </c>
      <c r="F306" s="107"/>
      <c r="G306" s="108" t="s">
        <v>362</v>
      </c>
      <c r="H306" s="99"/>
      <c r="I306" s="99"/>
      <c r="J306" s="99">
        <f>IF(OR(ISBLANK($K306), ISBLANK($L306)),"",NETWORKDAYS($K306,$L306,공휴일))</f>
        <v>17</v>
      </c>
      <c r="K306" s="100">
        <v>44401</v>
      </c>
      <c r="L306" s="100">
        <v>44425</v>
      </c>
      <c r="M306" s="101">
        <f>IF(OR(ISBLANK($K306), ISBLANK($L306)), "", IF($I$1 &lt; $K306, 0, IF($I$1 &gt;= $L306, 1, NETWORKDAYS($K306,$I$1,공휴일)/$J306)))</f>
        <v>0</v>
      </c>
      <c r="N306" s="102"/>
      <c r="O306" s="101">
        <f t="shared" si="148"/>
        <v>0</v>
      </c>
      <c r="P306" s="100"/>
      <c r="Q306" s="103"/>
      <c r="R306" s="104">
        <v>0</v>
      </c>
      <c r="S306" s="238">
        <f t="shared" si="149"/>
        <v>0</v>
      </c>
      <c r="T306" s="101">
        <f t="shared" si="150"/>
        <v>0</v>
      </c>
    </row>
    <row r="307" spans="1:21" s="94" customFormat="1" ht="16.5" customHeight="1">
      <c r="A307" s="86"/>
      <c r="B307" s="320"/>
      <c r="C307" s="305"/>
      <c r="D307" s="106" t="s">
        <v>357</v>
      </c>
      <c r="E307" s="160"/>
      <c r="F307" s="107"/>
      <c r="G307" s="108" t="s">
        <v>365</v>
      </c>
      <c r="H307" s="99"/>
      <c r="I307" s="99"/>
      <c r="J307" s="99">
        <f t="shared" si="146"/>
        <v>9</v>
      </c>
      <c r="K307" s="100">
        <v>44409</v>
      </c>
      <c r="L307" s="100">
        <v>44420</v>
      </c>
      <c r="M307" s="101">
        <f>IF(OR(ISBLANK($K307), ISBLANK($L307)), "", IF($I$1 &lt; $K307, 0, IF($I$1 &gt;= $L307, 1, NETWORKDAYS($K307,$I$1,공휴일)/$J307)))</f>
        <v>0</v>
      </c>
      <c r="N307" s="102"/>
      <c r="O307" s="101">
        <f t="shared" si="148"/>
        <v>0</v>
      </c>
      <c r="P307" s="100"/>
      <c r="Q307" s="103"/>
      <c r="R307" s="104">
        <v>0</v>
      </c>
      <c r="S307" s="238">
        <f t="shared" si="149"/>
        <v>0</v>
      </c>
      <c r="T307" s="101">
        <f t="shared" si="150"/>
        <v>0</v>
      </c>
    </row>
    <row r="308" spans="1:21" s="94" customFormat="1" ht="16.5" customHeight="1">
      <c r="A308" s="86"/>
      <c r="B308" s="320"/>
      <c r="C308" s="305"/>
      <c r="D308" s="106" t="s">
        <v>35</v>
      </c>
      <c r="E308" s="111"/>
      <c r="F308" s="107"/>
      <c r="G308" s="108" t="s">
        <v>366</v>
      </c>
      <c r="H308" s="99"/>
      <c r="I308" s="99"/>
      <c r="J308" s="99" t="str">
        <f t="shared" si="146"/>
        <v/>
      </c>
      <c r="K308" s="100"/>
      <c r="L308" s="100"/>
      <c r="M308" s="101" t="str">
        <f>IF(OR(ISBLANK($K308), ISBLANK($L308)), "", IF($I$1 &lt; $K308, 0, IF($I$1 &gt;= $L308, 1, NETWORKDAYS($K308,$I$1,공휴일)/#REF!)))</f>
        <v/>
      </c>
      <c r="N308" s="102"/>
      <c r="O308" s="101"/>
      <c r="P308" s="100"/>
      <c r="Q308" s="103"/>
      <c r="R308" s="103"/>
      <c r="S308" s="103"/>
      <c r="T308" s="103"/>
    </row>
    <row r="309" spans="1:21" ht="16.5" customHeight="1">
      <c r="A309" s="86"/>
      <c r="B309" s="320"/>
      <c r="C309" s="305"/>
      <c r="D309" s="322"/>
      <c r="E309" s="111" t="s">
        <v>299</v>
      </c>
      <c r="F309" s="107"/>
      <c r="G309" s="108" t="s">
        <v>367</v>
      </c>
      <c r="H309" s="99"/>
      <c r="I309" s="99"/>
      <c r="J309" s="99">
        <f t="shared" si="146"/>
        <v>12</v>
      </c>
      <c r="K309" s="100">
        <v>44409</v>
      </c>
      <c r="L309" s="100">
        <v>44425</v>
      </c>
      <c r="M309" s="101">
        <f>IF(OR(ISBLANK($K309), ISBLANK($L309)), "", IF($I$1 &lt; $K309, 0, IF($I$1 &gt;= $L309, 1, NETWORKDAYS($K309,$I$1,공휴일)/$J309)))</f>
        <v>0</v>
      </c>
      <c r="N309" s="102"/>
      <c r="O309" s="101">
        <f t="shared" ref="O309:O311" si="151">M309*$N$298</f>
        <v>0</v>
      </c>
      <c r="P309" s="100"/>
      <c r="Q309" s="103"/>
      <c r="R309" s="104">
        <v>0</v>
      </c>
      <c r="S309" s="238">
        <f t="shared" ref="S309:S311" si="152">$N$298*R309</f>
        <v>0</v>
      </c>
      <c r="T309" s="101">
        <f t="shared" ref="T309:T311" si="153">S309-O309</f>
        <v>0</v>
      </c>
      <c r="U309" s="162"/>
    </row>
    <row r="310" spans="1:21" ht="16.5" customHeight="1">
      <c r="A310" s="86"/>
      <c r="B310" s="320"/>
      <c r="C310" s="305"/>
      <c r="D310" s="323"/>
      <c r="E310" s="111" t="s">
        <v>300</v>
      </c>
      <c r="F310" s="107"/>
      <c r="G310" s="108" t="s">
        <v>368</v>
      </c>
      <c r="H310" s="99"/>
      <c r="I310" s="99"/>
      <c r="J310" s="99">
        <f t="shared" si="146"/>
        <v>12</v>
      </c>
      <c r="K310" s="100">
        <v>44409</v>
      </c>
      <c r="L310" s="100">
        <v>44425</v>
      </c>
      <c r="M310" s="101">
        <f>IF(OR(ISBLANK($K310), ISBLANK($L310)), "", IF($I$1 &lt; $K310, 0, IF($I$1 &gt;= $L310, 1, NETWORKDAYS($K310,$I$1,공휴일)/$J310)))</f>
        <v>0</v>
      </c>
      <c r="N310" s="102"/>
      <c r="O310" s="101">
        <f t="shared" si="151"/>
        <v>0</v>
      </c>
      <c r="P310" s="100"/>
      <c r="Q310" s="103"/>
      <c r="R310" s="104">
        <v>0</v>
      </c>
      <c r="S310" s="238">
        <f t="shared" si="152"/>
        <v>0</v>
      </c>
      <c r="T310" s="101">
        <f t="shared" si="153"/>
        <v>0</v>
      </c>
      <c r="U310" s="162"/>
    </row>
    <row r="311" spans="1:21" ht="16.5" customHeight="1">
      <c r="A311" s="86"/>
      <c r="B311" s="320"/>
      <c r="C311" s="305"/>
      <c r="D311" s="324"/>
      <c r="E311" s="111" t="s">
        <v>37</v>
      </c>
      <c r="F311" s="107"/>
      <c r="G311" s="108" t="s">
        <v>369</v>
      </c>
      <c r="H311" s="99"/>
      <c r="I311" s="99"/>
      <c r="J311" s="99">
        <f t="shared" si="146"/>
        <v>12</v>
      </c>
      <c r="K311" s="100">
        <v>44409</v>
      </c>
      <c r="L311" s="100">
        <v>44425</v>
      </c>
      <c r="M311" s="101">
        <f>IF(OR(ISBLANK($K311), ISBLANK($L311)), "", IF($I$1 &lt; $K311, 0, IF($I$1 &gt;= $L311, 1, NETWORKDAYS($K311,$I$1,공휴일)/$J311)))</f>
        <v>0</v>
      </c>
      <c r="N311" s="102"/>
      <c r="O311" s="101">
        <f t="shared" si="151"/>
        <v>0</v>
      </c>
      <c r="P311" s="100"/>
      <c r="Q311" s="103"/>
      <c r="R311" s="104">
        <v>0</v>
      </c>
      <c r="S311" s="238">
        <f t="shared" si="152"/>
        <v>0</v>
      </c>
      <c r="T311" s="101">
        <f t="shared" si="153"/>
        <v>0</v>
      </c>
      <c r="U311" s="162"/>
    </row>
    <row r="312" spans="1:21" ht="16.5" customHeight="1">
      <c r="A312" s="86"/>
      <c r="B312" s="320"/>
      <c r="C312" s="305"/>
      <c r="D312" s="106" t="s">
        <v>358</v>
      </c>
      <c r="E312" s="111"/>
      <c r="F312" s="107"/>
      <c r="G312" s="108"/>
      <c r="H312" s="99"/>
      <c r="I312" s="99"/>
      <c r="J312" s="99" t="str">
        <f t="shared" si="146"/>
        <v/>
      </c>
      <c r="K312" s="100"/>
      <c r="L312" s="100"/>
      <c r="M312" s="101" t="str">
        <f>IF(OR(ISBLANK($K312), ISBLANK($L312)), "", IF($I$1 &lt; $K312, 0, IF($I$1 &gt;= $L312, 1, NETWORKDAYS($K312,$I$1,공휴일)/#REF!)))</f>
        <v/>
      </c>
      <c r="N312" s="102"/>
      <c r="O312" s="101"/>
      <c r="P312" s="100"/>
      <c r="Q312" s="103"/>
      <c r="R312" s="104"/>
      <c r="S312" s="101"/>
      <c r="T312" s="161"/>
      <c r="U312" s="162"/>
    </row>
    <row r="313" spans="1:21" ht="16.5" customHeight="1">
      <c r="A313" s="86"/>
      <c r="B313" s="320"/>
      <c r="C313" s="307"/>
      <c r="D313" s="106"/>
      <c r="E313" s="111" t="s">
        <v>427</v>
      </c>
      <c r="F313" s="107"/>
      <c r="G313" s="108"/>
      <c r="H313" s="99"/>
      <c r="I313" s="99"/>
      <c r="J313" s="99">
        <f t="shared" si="146"/>
        <v>12</v>
      </c>
      <c r="K313" s="100">
        <v>44409</v>
      </c>
      <c r="L313" s="100">
        <v>44425</v>
      </c>
      <c r="M313" s="101">
        <f>IF(OR(ISBLANK($K313), ISBLANK($L313)), "", IF($I$1 &lt; $K313, 0, IF($I$1 &gt;= $L313, 1, NETWORKDAYS($K313,$I$1,공휴일)/$J313)))</f>
        <v>0</v>
      </c>
      <c r="N313" s="102"/>
      <c r="O313" s="101">
        <f>M313*$N$298</f>
        <v>0</v>
      </c>
      <c r="P313" s="100"/>
      <c r="Q313" s="103"/>
      <c r="R313" s="104">
        <v>0</v>
      </c>
      <c r="S313" s="238">
        <f>$N$298*R313</f>
        <v>0</v>
      </c>
      <c r="T313" s="101">
        <f t="shared" ref="T313" si="154">S313-O313</f>
        <v>0</v>
      </c>
      <c r="U313" s="162"/>
    </row>
    <row r="314" spans="1:21" s="94" customFormat="1" ht="16.5" customHeight="1">
      <c r="A314" s="86"/>
      <c r="B314" s="321"/>
      <c r="C314" s="106"/>
      <c r="D314" s="106"/>
      <c r="E314" s="111"/>
      <c r="F314" s="107"/>
      <c r="G314" s="108"/>
      <c r="H314" s="99"/>
      <c r="I314" s="99"/>
      <c r="J314" s="99"/>
      <c r="K314" s="100"/>
      <c r="L314" s="100"/>
      <c r="M314" s="101"/>
      <c r="N314" s="102"/>
      <c r="O314" s="101"/>
      <c r="P314" s="100"/>
      <c r="Q314" s="103"/>
      <c r="R314" s="104"/>
      <c r="S314" s="101"/>
      <c r="T314" s="105"/>
    </row>
    <row r="315" spans="1:21" s="94" customFormat="1" ht="23.25" customHeight="1">
      <c r="A315" s="86"/>
      <c r="B315" s="311" t="s">
        <v>600</v>
      </c>
      <c r="C315" s="312"/>
      <c r="D315" s="312"/>
      <c r="E315" s="312"/>
      <c r="F315" s="313"/>
      <c r="G315" s="163"/>
      <c r="H315" s="164"/>
      <c r="I315" s="164"/>
      <c r="J315" s="164"/>
      <c r="K315" s="165">
        <f>MIN(K317:K398)</f>
        <v>43986</v>
      </c>
      <c r="L315" s="165">
        <f>MAX(L317:L398)</f>
        <v>44392</v>
      </c>
      <c r="M315" s="166"/>
      <c r="N315" s="167">
        <f>가중치!C8</f>
        <v>0.3</v>
      </c>
      <c r="O315" s="241">
        <f>SUM(O316,O378)</f>
        <v>0.15999999999999998</v>
      </c>
      <c r="P315" s="242"/>
      <c r="Q315" s="243"/>
      <c r="R315" s="244">
        <f>SUM(R316,R378)</f>
        <v>0.66666666666666663</v>
      </c>
      <c r="S315" s="241">
        <f>SUM(S316,S378)</f>
        <v>0.15999999999999998</v>
      </c>
      <c r="T315" s="241">
        <f>S315-O315</f>
        <v>0</v>
      </c>
    </row>
    <row r="316" spans="1:21" s="198" customFormat="1" ht="16.5" customHeight="1">
      <c r="A316" s="214"/>
      <c r="B316" s="314"/>
      <c r="C316" s="308" t="s">
        <v>569</v>
      </c>
      <c r="D316" s="309"/>
      <c r="E316" s="309"/>
      <c r="F316" s="310"/>
      <c r="G316" s="216"/>
      <c r="H316" s="217"/>
      <c r="I316" s="217"/>
      <c r="J316" s="217"/>
      <c r="K316" s="218"/>
      <c r="L316" s="218"/>
      <c r="M316" s="134">
        <f>AVERAGE(M317,M334,M370)</f>
        <v>0.66666666666666663</v>
      </c>
      <c r="N316" s="134">
        <f>$N$315*가중치!C22</f>
        <v>0.24</v>
      </c>
      <c r="O316" s="134">
        <f>M316*N316</f>
        <v>0.15999999999999998</v>
      </c>
      <c r="P316" s="218"/>
      <c r="Q316" s="219"/>
      <c r="R316" s="133">
        <f>AVERAGE(R317,R334,R370)</f>
        <v>0.66666666666666663</v>
      </c>
      <c r="S316" s="130">
        <f>N316*R316</f>
        <v>0.15999999999999998</v>
      </c>
      <c r="T316" s="134">
        <f>S316-O316</f>
        <v>0</v>
      </c>
    </row>
    <row r="317" spans="1:21" s="94" customFormat="1" ht="16.5" customHeight="1">
      <c r="A317" s="86"/>
      <c r="B317" s="315"/>
      <c r="C317" s="305"/>
      <c r="D317" s="199" t="s">
        <v>560</v>
      </c>
      <c r="E317" s="201"/>
      <c r="F317" s="201"/>
      <c r="G317" s="202"/>
      <c r="H317" s="203"/>
      <c r="I317" s="203"/>
      <c r="J317" s="204">
        <f t="shared" ref="J317:J398" si="155">IF(OR(ISBLANK($K317), ISBLANK($L317)),"",NETWORKDAYS($K317,$L317,공휴일))</f>
        <v>63</v>
      </c>
      <c r="K317" s="210">
        <f>MIN(K319:K333)</f>
        <v>43986</v>
      </c>
      <c r="L317" s="210">
        <f>MAX(L319:L333)</f>
        <v>44074</v>
      </c>
      <c r="M317" s="213">
        <f>AVERAGE(M319:M333)</f>
        <v>1</v>
      </c>
      <c r="N317" s="212"/>
      <c r="O317" s="211">
        <f>M317*$N$316</f>
        <v>0.24</v>
      </c>
      <c r="P317" s="210"/>
      <c r="Q317" s="210"/>
      <c r="R317" s="240">
        <f>AVERAGE(R319:R333)</f>
        <v>1</v>
      </c>
      <c r="S317" s="239">
        <f t="shared" ref="S317" si="156">$N$316*R317</f>
        <v>0.24</v>
      </c>
      <c r="T317" s="211">
        <f t="shared" ref="T317" si="157">S317-O317</f>
        <v>0</v>
      </c>
    </row>
    <row r="318" spans="1:21" s="94" customFormat="1" ht="16.5" customHeight="1">
      <c r="A318" s="86"/>
      <c r="B318" s="315"/>
      <c r="C318" s="305"/>
      <c r="D318" s="306"/>
      <c r="E318" s="169" t="s">
        <v>561</v>
      </c>
      <c r="F318" s="107"/>
      <c r="G318" s="108"/>
      <c r="H318" s="99"/>
      <c r="I318" s="99"/>
      <c r="J318" s="168" t="str">
        <f t="shared" si="155"/>
        <v/>
      </c>
      <c r="K318" s="100"/>
      <c r="L318" s="100"/>
      <c r="M318" s="101" t="str">
        <f>IF(OR(ISBLANK($K318), ISBLANK($L318)), "", IF($I$1 &lt; $K318, 0, IF($I$1 &gt;= $L318, 1, NETWORKDAYS($K318,$I$1,공휴일)/$J318)))</f>
        <v/>
      </c>
      <c r="N318" s="102"/>
      <c r="O318" s="101"/>
      <c r="P318" s="100"/>
      <c r="Q318" s="100"/>
      <c r="R318" s="104"/>
      <c r="S318" s="101"/>
      <c r="T318" s="105"/>
    </row>
    <row r="319" spans="1:21" s="94" customFormat="1" ht="16.5" customHeight="1">
      <c r="A319" s="86"/>
      <c r="B319" s="315"/>
      <c r="C319" s="305"/>
      <c r="D319" s="305"/>
      <c r="E319" s="335"/>
      <c r="F319" s="170" t="s">
        <v>581</v>
      </c>
      <c r="G319" s="108"/>
      <c r="H319" s="99"/>
      <c r="I319" s="99"/>
      <c r="J319" s="168">
        <f t="shared" si="155"/>
        <v>9</v>
      </c>
      <c r="K319" s="100">
        <v>43986</v>
      </c>
      <c r="L319" s="100">
        <v>43998</v>
      </c>
      <c r="M319" s="101">
        <f>IF(OR(ISBLANK($K319), ISBLANK($L319)), "", IF($I$1 &lt; $K319, 0, IF($I$1 &gt;= $L319, 1, NETWORKDAYS($K319,$I$1,공휴일)/$J319)))</f>
        <v>1</v>
      </c>
      <c r="N319" s="102"/>
      <c r="O319" s="101">
        <f t="shared" ref="O319:O325" si="158">M319*$N$316</f>
        <v>0.24</v>
      </c>
      <c r="P319" s="100">
        <v>43986</v>
      </c>
      <c r="Q319" s="100">
        <v>44012</v>
      </c>
      <c r="R319" s="104">
        <v>1</v>
      </c>
      <c r="S319" s="238">
        <f t="shared" ref="S319:S325" si="159">$N$316*R319</f>
        <v>0.24</v>
      </c>
      <c r="T319" s="101">
        <f t="shared" ref="T319:T325" si="160">S319-O319</f>
        <v>0</v>
      </c>
    </row>
    <row r="320" spans="1:21" s="94" customFormat="1" ht="16.5" customHeight="1">
      <c r="A320" s="86"/>
      <c r="B320" s="315"/>
      <c r="C320" s="305"/>
      <c r="D320" s="305"/>
      <c r="E320" s="336"/>
      <c r="F320" s="170" t="s">
        <v>582</v>
      </c>
      <c r="G320" s="108"/>
      <c r="H320" s="99"/>
      <c r="I320" s="99"/>
      <c r="J320" s="168">
        <f t="shared" si="155"/>
        <v>15</v>
      </c>
      <c r="K320" s="100">
        <v>43999</v>
      </c>
      <c r="L320" s="100">
        <v>44019</v>
      </c>
      <c r="M320" s="101">
        <f>IF(OR(ISBLANK($K320), ISBLANK($L320)), "", IF($I$1 &lt; $K320, 0, IF($I$1 &gt;= $L320, 1, NETWORKDAYS($K320,$I$1,공휴일)/$J320)))</f>
        <v>1</v>
      </c>
      <c r="N320" s="102"/>
      <c r="O320" s="101">
        <f t="shared" si="158"/>
        <v>0.24</v>
      </c>
      <c r="P320" s="100">
        <v>44010</v>
      </c>
      <c r="Q320" s="100">
        <v>44019</v>
      </c>
      <c r="R320" s="104">
        <v>1</v>
      </c>
      <c r="S320" s="101">
        <f t="shared" si="159"/>
        <v>0.24</v>
      </c>
      <c r="T320" s="101">
        <f t="shared" si="160"/>
        <v>0</v>
      </c>
    </row>
    <row r="321" spans="1:20" s="94" customFormat="1" ht="16.5" customHeight="1">
      <c r="A321" s="86"/>
      <c r="B321" s="315"/>
      <c r="C321" s="305"/>
      <c r="D321" s="305"/>
      <c r="E321" s="336"/>
      <c r="F321" s="170" t="s">
        <v>583</v>
      </c>
      <c r="G321" s="108"/>
      <c r="H321" s="99"/>
      <c r="I321" s="99"/>
      <c r="J321" s="168">
        <f t="shared" si="155"/>
        <v>5</v>
      </c>
      <c r="K321" s="100">
        <v>44020</v>
      </c>
      <c r="L321" s="100">
        <v>44026</v>
      </c>
      <c r="M321" s="101">
        <f>IF(OR(ISBLANK($K321), ISBLANK($L321)), "", IF($I$1 &lt; $K321, 0, IF($I$1 &gt;= $L321, 1, NETWORKDAYS($K321,$I$1,공휴일)/$J321)))</f>
        <v>1</v>
      </c>
      <c r="N321" s="102"/>
      <c r="O321" s="101">
        <f t="shared" si="158"/>
        <v>0.24</v>
      </c>
      <c r="P321" s="100">
        <v>44020</v>
      </c>
      <c r="Q321" s="100">
        <v>44033</v>
      </c>
      <c r="R321" s="104">
        <v>1</v>
      </c>
      <c r="S321" s="238">
        <f t="shared" si="159"/>
        <v>0.24</v>
      </c>
      <c r="T321" s="101">
        <f t="shared" si="160"/>
        <v>0</v>
      </c>
    </row>
    <row r="322" spans="1:20" s="94" customFormat="1" ht="16.5" customHeight="1">
      <c r="A322" s="86"/>
      <c r="B322" s="315"/>
      <c r="C322" s="305"/>
      <c r="D322" s="305"/>
      <c r="E322" s="336"/>
      <c r="F322" s="170" t="s">
        <v>584</v>
      </c>
      <c r="G322" s="108"/>
      <c r="H322" s="99"/>
      <c r="I322" s="99"/>
      <c r="J322" s="168">
        <f t="shared" si="155"/>
        <v>10</v>
      </c>
      <c r="K322" s="100">
        <v>44027</v>
      </c>
      <c r="L322" s="100">
        <v>44040</v>
      </c>
      <c r="M322" s="101">
        <v>1</v>
      </c>
      <c r="N322" s="102"/>
      <c r="O322" s="101">
        <f t="shared" si="158"/>
        <v>0.24</v>
      </c>
      <c r="P322" s="100">
        <v>44027</v>
      </c>
      <c r="Q322" s="100">
        <v>44035</v>
      </c>
      <c r="R322" s="104">
        <v>1</v>
      </c>
      <c r="S322" s="238">
        <f t="shared" si="159"/>
        <v>0.24</v>
      </c>
      <c r="T322" s="101">
        <f t="shared" si="160"/>
        <v>0</v>
      </c>
    </row>
    <row r="323" spans="1:20" s="94" customFormat="1" ht="16.5" customHeight="1">
      <c r="A323" s="86"/>
      <c r="B323" s="315"/>
      <c r="C323" s="305"/>
      <c r="D323" s="305"/>
      <c r="E323" s="336"/>
      <c r="F323" s="170" t="s">
        <v>585</v>
      </c>
      <c r="G323" s="108"/>
      <c r="H323" s="99"/>
      <c r="I323" s="99"/>
      <c r="J323" s="168">
        <f t="shared" si="155"/>
        <v>10</v>
      </c>
      <c r="K323" s="100">
        <v>44027</v>
      </c>
      <c r="L323" s="100">
        <v>44040</v>
      </c>
      <c r="M323" s="101">
        <f>IF(OR(ISBLANK($K323), ISBLANK($L323)), "", IF($I$1 &lt; $K323, 0, IF($I$1 &gt;= $L323, 1, NETWORKDAYS($K323,$I$1,공휴일)/$J323)))</f>
        <v>1</v>
      </c>
      <c r="N323" s="102"/>
      <c r="O323" s="101">
        <f t="shared" si="158"/>
        <v>0.24</v>
      </c>
      <c r="P323" s="100">
        <v>44027</v>
      </c>
      <c r="Q323" s="100">
        <v>44046</v>
      </c>
      <c r="R323" s="104">
        <v>1</v>
      </c>
      <c r="S323" s="238">
        <f t="shared" si="159"/>
        <v>0.24</v>
      </c>
      <c r="T323" s="101">
        <f t="shared" si="160"/>
        <v>0</v>
      </c>
    </row>
    <row r="324" spans="1:20" s="94" customFormat="1" ht="16.5" customHeight="1">
      <c r="A324" s="86"/>
      <c r="B324" s="315"/>
      <c r="C324" s="305"/>
      <c r="D324" s="305"/>
      <c r="E324" s="336"/>
      <c r="F324" s="171" t="s">
        <v>586</v>
      </c>
      <c r="G324" s="108"/>
      <c r="H324" s="99"/>
      <c r="I324" s="99"/>
      <c r="J324" s="168">
        <f t="shared" si="155"/>
        <v>2</v>
      </c>
      <c r="K324" s="100">
        <v>44045</v>
      </c>
      <c r="L324" s="100">
        <v>44047</v>
      </c>
      <c r="M324" s="101">
        <f>IF(OR(ISBLANK($K324), ISBLANK($L324)), "", IF($I$1 &lt; $K324, 0, IF($I$1 &gt;= $L324, 1, NETWORKDAYS($K324,$I$1,공휴일)/$J324)))</f>
        <v>1</v>
      </c>
      <c r="N324" s="102"/>
      <c r="O324" s="101">
        <f t="shared" si="158"/>
        <v>0.24</v>
      </c>
      <c r="P324" s="100">
        <v>44031</v>
      </c>
      <c r="Q324" s="100">
        <v>44047</v>
      </c>
      <c r="R324" s="104">
        <v>1</v>
      </c>
      <c r="S324" s="238">
        <f t="shared" si="159"/>
        <v>0.24</v>
      </c>
      <c r="T324" s="101">
        <f t="shared" si="160"/>
        <v>0</v>
      </c>
    </row>
    <row r="325" spans="1:20" s="94" customFormat="1" ht="16.5" customHeight="1">
      <c r="A325" s="86"/>
      <c r="B325" s="315"/>
      <c r="C325" s="305"/>
      <c r="D325" s="305"/>
      <c r="E325" s="337"/>
      <c r="F325" s="171" t="s">
        <v>587</v>
      </c>
      <c r="G325" s="108"/>
      <c r="H325" s="99"/>
      <c r="I325" s="99"/>
      <c r="J325" s="168">
        <f t="shared" si="155"/>
        <v>6</v>
      </c>
      <c r="K325" s="100">
        <v>44048</v>
      </c>
      <c r="L325" s="100">
        <v>44055</v>
      </c>
      <c r="M325" s="101">
        <f>IF(OR(ISBLANK($K325), ISBLANK($L325)), "", IF($I$1 &lt; $K325, 0, IF($I$1 &gt;= $L325, 1, NETWORKDAYS($K325,$I$1,공휴일)/$J325)))</f>
        <v>1</v>
      </c>
      <c r="N325" s="102"/>
      <c r="O325" s="101">
        <f t="shared" si="158"/>
        <v>0.24</v>
      </c>
      <c r="P325" s="100">
        <v>44035</v>
      </c>
      <c r="Q325" s="100">
        <v>44047</v>
      </c>
      <c r="R325" s="104">
        <v>1</v>
      </c>
      <c r="S325" s="238">
        <f t="shared" si="159"/>
        <v>0.24</v>
      </c>
      <c r="T325" s="101">
        <f t="shared" si="160"/>
        <v>0</v>
      </c>
    </row>
    <row r="326" spans="1:20" s="94" customFormat="1" ht="16.5" customHeight="1">
      <c r="A326" s="86"/>
      <c r="B326" s="315"/>
      <c r="C326" s="305"/>
      <c r="D326" s="305"/>
      <c r="E326" s="169" t="s">
        <v>541</v>
      </c>
      <c r="F326" s="107"/>
      <c r="G326" s="108"/>
      <c r="H326" s="99"/>
      <c r="I326" s="99"/>
      <c r="J326" s="168"/>
      <c r="K326" s="100"/>
      <c r="L326" s="100"/>
      <c r="M326" s="101"/>
      <c r="N326" s="102"/>
      <c r="O326" s="101"/>
      <c r="P326" s="100"/>
      <c r="Q326" s="100"/>
      <c r="R326" s="104"/>
      <c r="S326" s="101"/>
      <c r="T326" s="105"/>
    </row>
    <row r="327" spans="1:20" s="94" customFormat="1" ht="16.5" customHeight="1">
      <c r="A327" s="86"/>
      <c r="B327" s="315"/>
      <c r="C327" s="305"/>
      <c r="D327" s="305"/>
      <c r="E327" s="335"/>
      <c r="F327" s="170" t="s">
        <v>581</v>
      </c>
      <c r="G327" s="108"/>
      <c r="H327" s="99"/>
      <c r="I327" s="99"/>
      <c r="J327" s="168">
        <f t="shared" si="155"/>
        <v>14</v>
      </c>
      <c r="K327" s="100">
        <v>44045</v>
      </c>
      <c r="L327" s="100">
        <v>44063</v>
      </c>
      <c r="M327" s="101">
        <f>IF(OR(ISBLANK($K327), ISBLANK($L327)), "", IF($I$1 &lt; $K327, 0, IF($I$1 &gt;= $L327, 1, NETWORKDAYS($K327,$I$1,공휴일)/$J327)))</f>
        <v>1</v>
      </c>
      <c r="N327" s="102"/>
      <c r="O327" s="101">
        <f t="shared" ref="O327:O333" si="161">M327*$N$316</f>
        <v>0.24</v>
      </c>
      <c r="P327" s="100">
        <v>44047</v>
      </c>
      <c r="Q327" s="100">
        <v>44063</v>
      </c>
      <c r="R327" s="104">
        <v>1</v>
      </c>
      <c r="S327" s="238">
        <f t="shared" ref="S327:S334" si="162">$N$316*R327</f>
        <v>0.24</v>
      </c>
      <c r="T327" s="101">
        <f t="shared" ref="T327:T334" si="163">S327-O327</f>
        <v>0</v>
      </c>
    </row>
    <row r="328" spans="1:20" s="94" customFormat="1" ht="16.5" customHeight="1">
      <c r="A328" s="86"/>
      <c r="B328" s="315"/>
      <c r="C328" s="305"/>
      <c r="D328" s="305"/>
      <c r="E328" s="336"/>
      <c r="F328" s="170" t="s">
        <v>582</v>
      </c>
      <c r="G328" s="108"/>
      <c r="H328" s="99"/>
      <c r="I328" s="99"/>
      <c r="J328" s="168">
        <f t="shared" si="155"/>
        <v>14</v>
      </c>
      <c r="K328" s="100">
        <v>44045</v>
      </c>
      <c r="L328" s="100">
        <v>44063</v>
      </c>
      <c r="M328" s="101">
        <v>1</v>
      </c>
      <c r="N328" s="102"/>
      <c r="O328" s="101">
        <f t="shared" si="161"/>
        <v>0.24</v>
      </c>
      <c r="P328" s="100">
        <v>44047</v>
      </c>
      <c r="Q328" s="100">
        <v>44054</v>
      </c>
      <c r="R328" s="104">
        <v>1</v>
      </c>
      <c r="S328" s="238">
        <f t="shared" si="162"/>
        <v>0.24</v>
      </c>
      <c r="T328" s="101">
        <f t="shared" si="163"/>
        <v>0</v>
      </c>
    </row>
    <row r="329" spans="1:20" s="94" customFormat="1" ht="16.5" customHeight="1">
      <c r="A329" s="86"/>
      <c r="B329" s="315"/>
      <c r="C329" s="305"/>
      <c r="D329" s="305"/>
      <c r="E329" s="336"/>
      <c r="F329" s="170" t="s">
        <v>583</v>
      </c>
      <c r="G329" s="108"/>
      <c r="H329" s="99"/>
      <c r="I329" s="99"/>
      <c r="J329" s="168">
        <f t="shared" si="155"/>
        <v>14</v>
      </c>
      <c r="K329" s="100">
        <v>44045</v>
      </c>
      <c r="L329" s="100">
        <v>44063</v>
      </c>
      <c r="M329" s="101">
        <f>IF(OR(ISBLANK($K329), ISBLANK($L329)), "", IF($I$1 &lt; $K329, 0, IF($I$1 &gt;= $L329, 1, NETWORKDAYS($K329,$I$1,공휴일)/$J329)))</f>
        <v>1</v>
      </c>
      <c r="N329" s="102"/>
      <c r="O329" s="101">
        <f t="shared" si="161"/>
        <v>0.24</v>
      </c>
      <c r="P329" s="100">
        <v>44047</v>
      </c>
      <c r="Q329" s="100">
        <v>44063</v>
      </c>
      <c r="R329" s="104">
        <v>1</v>
      </c>
      <c r="S329" s="238">
        <f t="shared" si="162"/>
        <v>0.24</v>
      </c>
      <c r="T329" s="101">
        <f t="shared" si="163"/>
        <v>0</v>
      </c>
    </row>
    <row r="330" spans="1:20" s="94" customFormat="1" ht="16.5" customHeight="1">
      <c r="A330" s="86"/>
      <c r="B330" s="315"/>
      <c r="C330" s="305"/>
      <c r="D330" s="305"/>
      <c r="E330" s="336"/>
      <c r="F330" s="170" t="s">
        <v>584</v>
      </c>
      <c r="G330" s="108"/>
      <c r="H330" s="99"/>
      <c r="I330" s="99"/>
      <c r="J330" s="168">
        <f t="shared" si="155"/>
        <v>8</v>
      </c>
      <c r="K330" s="100">
        <v>44063</v>
      </c>
      <c r="L330" s="100">
        <v>44074</v>
      </c>
      <c r="M330" s="101">
        <f>IF(OR(ISBLANK($K330), ISBLANK($L330)), "", IF($I$1 &lt; $K330, 0, IF($I$1 &gt;= $L330, 1, NETWORKDAYS($K330,$I$1,공휴일)/$J330)))</f>
        <v>1</v>
      </c>
      <c r="N330" s="102"/>
      <c r="O330" s="101">
        <f t="shared" si="161"/>
        <v>0.24</v>
      </c>
      <c r="P330" s="100">
        <v>44063</v>
      </c>
      <c r="Q330" s="100">
        <v>44063</v>
      </c>
      <c r="R330" s="104">
        <v>1</v>
      </c>
      <c r="S330" s="238">
        <f t="shared" si="162"/>
        <v>0.24</v>
      </c>
      <c r="T330" s="101">
        <f t="shared" si="163"/>
        <v>0</v>
      </c>
    </row>
    <row r="331" spans="1:20" s="94" customFormat="1" ht="16.5" customHeight="1">
      <c r="A331" s="86"/>
      <c r="B331" s="315"/>
      <c r="C331" s="305"/>
      <c r="D331" s="305"/>
      <c r="E331" s="336"/>
      <c r="F331" s="170" t="s">
        <v>585</v>
      </c>
      <c r="G331" s="108"/>
      <c r="H331" s="99"/>
      <c r="I331" s="99"/>
      <c r="J331" s="168">
        <f t="shared" si="155"/>
        <v>8</v>
      </c>
      <c r="K331" s="100">
        <v>44063</v>
      </c>
      <c r="L331" s="100">
        <v>44074</v>
      </c>
      <c r="M331" s="101">
        <f>IF(OR(ISBLANK($K331), ISBLANK($L331)), "", IF($I$1 &lt; $K331, 0, IF($I$1 &gt;= $L331, 1, NETWORKDAYS($K331,$I$1,공휴일)/$J331)))</f>
        <v>1</v>
      </c>
      <c r="N331" s="102"/>
      <c r="O331" s="101">
        <f t="shared" si="161"/>
        <v>0.24</v>
      </c>
      <c r="P331" s="100">
        <v>44063</v>
      </c>
      <c r="Q331" s="100">
        <v>44063</v>
      </c>
      <c r="R331" s="104">
        <v>1</v>
      </c>
      <c r="S331" s="238">
        <f t="shared" si="162"/>
        <v>0.24</v>
      </c>
      <c r="T331" s="101">
        <f t="shared" si="163"/>
        <v>0</v>
      </c>
    </row>
    <row r="332" spans="1:20" s="94" customFormat="1" ht="16.5" customHeight="1">
      <c r="A332" s="86"/>
      <c r="B332" s="315"/>
      <c r="C332" s="305"/>
      <c r="D332" s="305"/>
      <c r="E332" s="336"/>
      <c r="F332" s="171" t="s">
        <v>586</v>
      </c>
      <c r="G332" s="108"/>
      <c r="H332" s="99"/>
      <c r="I332" s="99"/>
      <c r="J332" s="168">
        <f t="shared" si="155"/>
        <v>8</v>
      </c>
      <c r="K332" s="100">
        <v>44063</v>
      </c>
      <c r="L332" s="100">
        <v>44074</v>
      </c>
      <c r="M332" s="101">
        <f>IF(OR(ISBLANK($K332), ISBLANK($L332)), "", IF($I$1 &lt; $K332, 0, IF($I$1 &gt;= $L332, 1, NETWORKDAYS($K332,$I$1,공휴일)/$J332)))</f>
        <v>1</v>
      </c>
      <c r="N332" s="102"/>
      <c r="O332" s="101">
        <f t="shared" si="161"/>
        <v>0.24</v>
      </c>
      <c r="P332" s="100">
        <v>44063</v>
      </c>
      <c r="Q332" s="100">
        <v>44063</v>
      </c>
      <c r="R332" s="104">
        <v>1</v>
      </c>
      <c r="S332" s="238">
        <f t="shared" si="162"/>
        <v>0.24</v>
      </c>
      <c r="T332" s="101">
        <f t="shared" si="163"/>
        <v>0</v>
      </c>
    </row>
    <row r="333" spans="1:20" s="94" customFormat="1" ht="16.5" customHeight="1">
      <c r="A333" s="86"/>
      <c r="B333" s="315"/>
      <c r="C333" s="305"/>
      <c r="D333" s="307"/>
      <c r="E333" s="337"/>
      <c r="F333" s="171" t="s">
        <v>587</v>
      </c>
      <c r="G333" s="108"/>
      <c r="H333" s="99"/>
      <c r="I333" s="99"/>
      <c r="J333" s="168">
        <f t="shared" si="155"/>
        <v>8</v>
      </c>
      <c r="K333" s="100">
        <v>44063</v>
      </c>
      <c r="L333" s="100">
        <v>44074</v>
      </c>
      <c r="M333" s="101">
        <f>IF(OR(ISBLANK($K333), ISBLANK($L333)), "", IF($I$1 &lt; $K333, 0, IF($I$1 &gt;= $L333, 1, NETWORKDAYS($K333,$I$1,공휴일)/$J333)))</f>
        <v>1</v>
      </c>
      <c r="N333" s="102"/>
      <c r="O333" s="101">
        <f t="shared" si="161"/>
        <v>0.24</v>
      </c>
      <c r="P333" s="100">
        <v>44063</v>
      </c>
      <c r="Q333" s="100">
        <v>44063</v>
      </c>
      <c r="R333" s="104">
        <v>1</v>
      </c>
      <c r="S333" s="238">
        <f t="shared" si="162"/>
        <v>0.24</v>
      </c>
      <c r="T333" s="101">
        <f t="shared" si="163"/>
        <v>0</v>
      </c>
    </row>
    <row r="334" spans="1:20" s="94" customFormat="1" ht="16.5" customHeight="1">
      <c r="A334" s="86"/>
      <c r="B334" s="315"/>
      <c r="C334" s="305"/>
      <c r="D334" s="200" t="s">
        <v>489</v>
      </c>
      <c r="E334" s="206"/>
      <c r="F334" s="207"/>
      <c r="G334" s="202"/>
      <c r="H334" s="203"/>
      <c r="I334" s="203"/>
      <c r="J334" s="204">
        <f t="shared" si="155"/>
        <v>84</v>
      </c>
      <c r="K334" s="210">
        <f>MIN(K336:K369)</f>
        <v>44045</v>
      </c>
      <c r="L334" s="210">
        <f>MAX(L336:L369)</f>
        <v>44161</v>
      </c>
      <c r="M334" s="213">
        <f>AVERAGE(M336:M369)</f>
        <v>1</v>
      </c>
      <c r="N334" s="205"/>
      <c r="O334" s="211">
        <f>M334*$N$316</f>
        <v>0.24</v>
      </c>
      <c r="P334" s="225"/>
      <c r="Q334" s="208"/>
      <c r="R334" s="240">
        <f>AVERAGE(R336:R369)</f>
        <v>1</v>
      </c>
      <c r="S334" s="239">
        <f t="shared" si="162"/>
        <v>0.24</v>
      </c>
      <c r="T334" s="211">
        <f t="shared" si="163"/>
        <v>0</v>
      </c>
    </row>
    <row r="335" spans="1:20" s="94" customFormat="1" ht="16.5" customHeight="1">
      <c r="A335" s="86"/>
      <c r="B335" s="315"/>
      <c r="C335" s="305"/>
      <c r="D335" s="306"/>
      <c r="E335" s="169" t="s">
        <v>490</v>
      </c>
      <c r="F335" s="172"/>
      <c r="G335" s="108"/>
      <c r="H335" s="99"/>
      <c r="I335" s="99"/>
      <c r="J335" s="168"/>
      <c r="K335" s="215"/>
      <c r="L335" s="215"/>
      <c r="M335" s="101"/>
      <c r="N335" s="102"/>
      <c r="O335" s="101"/>
      <c r="P335" s="100"/>
      <c r="Q335" s="103"/>
      <c r="R335" s="104"/>
      <c r="S335" s="101"/>
      <c r="T335" s="105"/>
    </row>
    <row r="336" spans="1:20" s="94" customFormat="1" ht="16.5" customHeight="1">
      <c r="A336" s="86"/>
      <c r="B336" s="315"/>
      <c r="C336" s="305"/>
      <c r="D336" s="305"/>
      <c r="E336" s="306"/>
      <c r="F336" s="173" t="s">
        <v>491</v>
      </c>
      <c r="G336" s="108"/>
      <c r="H336" s="99"/>
      <c r="I336" s="99"/>
      <c r="J336" s="168">
        <f t="shared" ref="J336:J351" si="164">IF(OR(ISBLANK($K336), ISBLANK($L336)),"",NETWORKDAYS($K336,$L336,공휴일))</f>
        <v>7</v>
      </c>
      <c r="K336" s="100">
        <v>44066</v>
      </c>
      <c r="L336" s="100">
        <v>44075</v>
      </c>
      <c r="M336" s="101">
        <f>IF(OR(ISBLANK($K336), ISBLANK($L336)), "", IF($I$1 &lt; $K336, 0, IF($I$1 &gt;= $L336, 1, NETWORKDAYS($K336,$I$1,공휴일)/$J336)))</f>
        <v>1</v>
      </c>
      <c r="N336" s="102"/>
      <c r="O336" s="101">
        <f t="shared" ref="O336:O338" si="165">M336*$N$316</f>
        <v>0.24</v>
      </c>
      <c r="P336" s="100">
        <v>44066</v>
      </c>
      <c r="Q336" s="100">
        <v>44075</v>
      </c>
      <c r="R336" s="104">
        <v>1</v>
      </c>
      <c r="S336" s="238">
        <f t="shared" ref="S336:S338" si="166">$N$316*R336</f>
        <v>0.24</v>
      </c>
      <c r="T336" s="101">
        <f t="shared" ref="T336:T338" si="167">S336-O336</f>
        <v>0</v>
      </c>
    </row>
    <row r="337" spans="1:20" s="94" customFormat="1" ht="16.5" customHeight="1">
      <c r="A337" s="86"/>
      <c r="B337" s="315"/>
      <c r="C337" s="305"/>
      <c r="D337" s="305"/>
      <c r="E337" s="305"/>
      <c r="F337" s="173" t="s">
        <v>492</v>
      </c>
      <c r="G337" s="108"/>
      <c r="H337" s="99"/>
      <c r="I337" s="99"/>
      <c r="J337" s="168">
        <f t="shared" si="164"/>
        <v>4</v>
      </c>
      <c r="K337" s="100">
        <v>44076</v>
      </c>
      <c r="L337" s="100">
        <v>44081</v>
      </c>
      <c r="M337" s="101">
        <f>IF(OR(ISBLANK($K337), ISBLANK($L337)), "", IF($I$1 &lt; $K337, 0, IF($I$1 &gt;= $L337, 1, NETWORKDAYS($K337,$I$1,공휴일)/$J337)))</f>
        <v>1</v>
      </c>
      <c r="N337" s="102"/>
      <c r="O337" s="101">
        <f t="shared" si="165"/>
        <v>0.24</v>
      </c>
      <c r="P337" s="100">
        <v>44076</v>
      </c>
      <c r="Q337" s="100">
        <v>44081</v>
      </c>
      <c r="R337" s="104">
        <v>1</v>
      </c>
      <c r="S337" s="238">
        <f t="shared" si="166"/>
        <v>0.24</v>
      </c>
      <c r="T337" s="101">
        <f t="shared" si="167"/>
        <v>0</v>
      </c>
    </row>
    <row r="338" spans="1:20" s="94" customFormat="1" ht="16.5" customHeight="1">
      <c r="A338" s="86"/>
      <c r="B338" s="315"/>
      <c r="C338" s="305"/>
      <c r="D338" s="305"/>
      <c r="E338" s="307"/>
      <c r="F338" s="173" t="s">
        <v>493</v>
      </c>
      <c r="G338" s="108"/>
      <c r="H338" s="99"/>
      <c r="I338" s="99"/>
      <c r="J338" s="168">
        <f t="shared" si="164"/>
        <v>6</v>
      </c>
      <c r="K338" s="100">
        <v>44082</v>
      </c>
      <c r="L338" s="100">
        <v>44089</v>
      </c>
      <c r="M338" s="101">
        <f>IF(OR(ISBLANK($K338), ISBLANK($L338)), "", IF($I$1 &lt; $K338, 0, IF($I$1 &gt;= $L338, 1, NETWORKDAYS($K338,$I$1,공휴일)/$J338)))</f>
        <v>1</v>
      </c>
      <c r="N338" s="102"/>
      <c r="O338" s="101">
        <f t="shared" si="165"/>
        <v>0.24</v>
      </c>
      <c r="P338" s="100">
        <v>44082</v>
      </c>
      <c r="Q338" s="100">
        <v>44089</v>
      </c>
      <c r="R338" s="104">
        <v>1</v>
      </c>
      <c r="S338" s="238">
        <f t="shared" si="166"/>
        <v>0.24</v>
      </c>
      <c r="T338" s="101">
        <f t="shared" si="167"/>
        <v>0</v>
      </c>
    </row>
    <row r="339" spans="1:20" s="94" customFormat="1" ht="16.5" customHeight="1">
      <c r="A339" s="86"/>
      <c r="B339" s="315"/>
      <c r="C339" s="305"/>
      <c r="D339" s="305"/>
      <c r="E339" s="169" t="s">
        <v>494</v>
      </c>
      <c r="F339" s="172"/>
      <c r="G339" s="108"/>
      <c r="H339" s="99"/>
      <c r="I339" s="99"/>
      <c r="J339" s="168"/>
      <c r="K339" s="100"/>
      <c r="L339" s="100"/>
      <c r="M339" s="101"/>
      <c r="N339" s="102"/>
      <c r="O339" s="101"/>
      <c r="P339" s="100"/>
      <c r="Q339" s="103"/>
      <c r="R339" s="104"/>
      <c r="S339" s="101"/>
      <c r="T339" s="105"/>
    </row>
    <row r="340" spans="1:20" s="94" customFormat="1" ht="16.5" customHeight="1">
      <c r="A340" s="86"/>
      <c r="B340" s="315"/>
      <c r="C340" s="305"/>
      <c r="D340" s="305"/>
      <c r="E340" s="306"/>
      <c r="F340" s="170" t="s">
        <v>495</v>
      </c>
      <c r="G340" s="108"/>
      <c r="H340" s="99"/>
      <c r="I340" s="99"/>
      <c r="J340" s="168">
        <f t="shared" si="164"/>
        <v>21</v>
      </c>
      <c r="K340" s="100">
        <v>44045</v>
      </c>
      <c r="L340" s="100">
        <v>44074</v>
      </c>
      <c r="M340" s="101">
        <f t="shared" ref="M340:M351" si="168">IF(OR(ISBLANK($K340), ISBLANK($L340)), "", IF($I$1 &lt; $K340, 0, IF($I$1 &gt;= $L340, 1, NETWORKDAYS($K340,$I$1,공휴일)/$J340)))</f>
        <v>1</v>
      </c>
      <c r="N340" s="102"/>
      <c r="O340" s="101">
        <f t="shared" ref="O340:O351" si="169">M340*$N$316</f>
        <v>0.24</v>
      </c>
      <c r="P340" s="100">
        <v>44045</v>
      </c>
      <c r="Q340" s="100">
        <v>44074</v>
      </c>
      <c r="R340" s="104">
        <v>1</v>
      </c>
      <c r="S340" s="238">
        <f t="shared" ref="S340:S351" si="170">$N$316*R340</f>
        <v>0.24</v>
      </c>
      <c r="T340" s="101">
        <f t="shared" ref="T340:T351" si="171">S340-O340</f>
        <v>0</v>
      </c>
    </row>
    <row r="341" spans="1:20" s="94" customFormat="1" ht="16.5" customHeight="1">
      <c r="A341" s="86"/>
      <c r="B341" s="315"/>
      <c r="C341" s="305"/>
      <c r="D341" s="305"/>
      <c r="E341" s="305"/>
      <c r="F341" s="174" t="s">
        <v>496</v>
      </c>
      <c r="G341" s="108"/>
      <c r="H341" s="99"/>
      <c r="I341" s="99"/>
      <c r="J341" s="168">
        <f t="shared" si="164"/>
        <v>21</v>
      </c>
      <c r="K341" s="100">
        <v>44045</v>
      </c>
      <c r="L341" s="100">
        <v>44074</v>
      </c>
      <c r="M341" s="101">
        <f t="shared" si="168"/>
        <v>1</v>
      </c>
      <c r="N341" s="102"/>
      <c r="O341" s="101">
        <f t="shared" si="169"/>
        <v>0.24</v>
      </c>
      <c r="P341" s="100">
        <v>44045</v>
      </c>
      <c r="Q341" s="100">
        <v>44074</v>
      </c>
      <c r="R341" s="104">
        <v>1</v>
      </c>
      <c r="S341" s="238">
        <f t="shared" si="170"/>
        <v>0.24</v>
      </c>
      <c r="T341" s="101">
        <f t="shared" si="171"/>
        <v>0</v>
      </c>
    </row>
    <row r="342" spans="1:20" s="94" customFormat="1" ht="16.5" customHeight="1">
      <c r="A342" s="86"/>
      <c r="B342" s="315"/>
      <c r="C342" s="305"/>
      <c r="D342" s="305"/>
      <c r="E342" s="305"/>
      <c r="F342" s="174" t="s">
        <v>497</v>
      </c>
      <c r="G342" s="108"/>
      <c r="H342" s="99"/>
      <c r="I342" s="99"/>
      <c r="J342" s="168">
        <f t="shared" si="164"/>
        <v>8</v>
      </c>
      <c r="K342" s="100">
        <v>44063</v>
      </c>
      <c r="L342" s="100">
        <v>44074</v>
      </c>
      <c r="M342" s="101">
        <f t="shared" si="168"/>
        <v>1</v>
      </c>
      <c r="N342" s="102"/>
      <c r="O342" s="101">
        <f t="shared" si="169"/>
        <v>0.24</v>
      </c>
      <c r="P342" s="100">
        <v>44063</v>
      </c>
      <c r="Q342" s="100">
        <v>44074</v>
      </c>
      <c r="R342" s="104">
        <v>1</v>
      </c>
      <c r="S342" s="238">
        <f t="shared" si="170"/>
        <v>0.24</v>
      </c>
      <c r="T342" s="101">
        <f t="shared" si="171"/>
        <v>0</v>
      </c>
    </row>
    <row r="343" spans="1:20" s="94" customFormat="1" ht="16.5" customHeight="1">
      <c r="A343" s="86"/>
      <c r="B343" s="315"/>
      <c r="C343" s="305"/>
      <c r="D343" s="305"/>
      <c r="E343" s="305"/>
      <c r="F343" s="174" t="s">
        <v>498</v>
      </c>
      <c r="G343" s="108"/>
      <c r="H343" s="99"/>
      <c r="I343" s="99"/>
      <c r="J343" s="168">
        <f t="shared" si="164"/>
        <v>8</v>
      </c>
      <c r="K343" s="100">
        <v>44063</v>
      </c>
      <c r="L343" s="100">
        <v>44074</v>
      </c>
      <c r="M343" s="101">
        <f t="shared" si="168"/>
        <v>1</v>
      </c>
      <c r="N343" s="102"/>
      <c r="O343" s="101">
        <f t="shared" si="169"/>
        <v>0.24</v>
      </c>
      <c r="P343" s="100">
        <v>44063</v>
      </c>
      <c r="Q343" s="100">
        <v>44074</v>
      </c>
      <c r="R343" s="104">
        <v>1</v>
      </c>
      <c r="S343" s="238">
        <f t="shared" si="170"/>
        <v>0.24</v>
      </c>
      <c r="T343" s="101">
        <f t="shared" si="171"/>
        <v>0</v>
      </c>
    </row>
    <row r="344" spans="1:20" s="94" customFormat="1" ht="16.5" customHeight="1">
      <c r="A344" s="86"/>
      <c r="B344" s="315"/>
      <c r="C344" s="305"/>
      <c r="D344" s="305"/>
      <c r="E344" s="307"/>
      <c r="F344" s="174" t="s">
        <v>499</v>
      </c>
      <c r="G344" s="108"/>
      <c r="H344" s="99"/>
      <c r="I344" s="99"/>
      <c r="J344" s="168">
        <f t="shared" si="164"/>
        <v>1</v>
      </c>
      <c r="K344" s="100">
        <v>44073</v>
      </c>
      <c r="L344" s="100">
        <v>44074</v>
      </c>
      <c r="M344" s="101">
        <f t="shared" si="168"/>
        <v>1</v>
      </c>
      <c r="N344" s="102"/>
      <c r="O344" s="101">
        <f t="shared" si="169"/>
        <v>0.24</v>
      </c>
      <c r="P344" s="100">
        <v>44063</v>
      </c>
      <c r="Q344" s="100">
        <v>44074</v>
      </c>
      <c r="R344" s="104">
        <v>1</v>
      </c>
      <c r="S344" s="238">
        <f t="shared" si="170"/>
        <v>0.24</v>
      </c>
      <c r="T344" s="101">
        <f t="shared" si="171"/>
        <v>0</v>
      </c>
    </row>
    <row r="345" spans="1:20" s="94" customFormat="1" ht="16.5" customHeight="1">
      <c r="A345" s="86"/>
      <c r="B345" s="315"/>
      <c r="C345" s="305"/>
      <c r="D345" s="305"/>
      <c r="F345" s="170" t="s">
        <v>500</v>
      </c>
      <c r="G345" s="108"/>
      <c r="H345" s="99"/>
      <c r="I345" s="99"/>
      <c r="J345" s="168">
        <f t="shared" si="164"/>
        <v>21</v>
      </c>
      <c r="K345" s="100">
        <v>44045</v>
      </c>
      <c r="L345" s="100">
        <v>44074</v>
      </c>
      <c r="M345" s="101">
        <f t="shared" si="168"/>
        <v>1</v>
      </c>
      <c r="N345" s="102"/>
      <c r="O345" s="101">
        <f t="shared" si="169"/>
        <v>0.24</v>
      </c>
      <c r="P345" s="100">
        <v>44045</v>
      </c>
      <c r="Q345" s="100">
        <v>44074</v>
      </c>
      <c r="R345" s="104">
        <v>1</v>
      </c>
      <c r="S345" s="238">
        <f t="shared" si="170"/>
        <v>0.24</v>
      </c>
      <c r="T345" s="101">
        <f t="shared" si="171"/>
        <v>0</v>
      </c>
    </row>
    <row r="346" spans="1:20" s="94" customFormat="1" ht="16.5" customHeight="1">
      <c r="A346" s="86"/>
      <c r="B346" s="315"/>
      <c r="C346" s="305"/>
      <c r="D346" s="305"/>
      <c r="F346" s="174" t="s">
        <v>501</v>
      </c>
      <c r="G346" s="108"/>
      <c r="H346" s="99"/>
      <c r="I346" s="99"/>
      <c r="J346" s="168">
        <f t="shared" si="164"/>
        <v>21</v>
      </c>
      <c r="K346" s="100">
        <v>44045</v>
      </c>
      <c r="L346" s="100">
        <v>44074</v>
      </c>
      <c r="M346" s="101">
        <f t="shared" si="168"/>
        <v>1</v>
      </c>
      <c r="N346" s="102"/>
      <c r="O346" s="101">
        <f t="shared" si="169"/>
        <v>0.24</v>
      </c>
      <c r="P346" s="100">
        <v>44045</v>
      </c>
      <c r="Q346" s="100">
        <v>44074</v>
      </c>
      <c r="R346" s="104">
        <v>1</v>
      </c>
      <c r="S346" s="238">
        <f t="shared" si="170"/>
        <v>0.24</v>
      </c>
      <c r="T346" s="101">
        <f t="shared" si="171"/>
        <v>0</v>
      </c>
    </row>
    <row r="347" spans="1:20" s="94" customFormat="1" ht="16.5" customHeight="1">
      <c r="A347" s="86"/>
      <c r="B347" s="315"/>
      <c r="C347" s="305"/>
      <c r="D347" s="305"/>
      <c r="F347" s="174" t="s">
        <v>502</v>
      </c>
      <c r="G347" s="108"/>
      <c r="H347" s="99"/>
      <c r="I347" s="99"/>
      <c r="J347" s="168">
        <f t="shared" si="164"/>
        <v>8</v>
      </c>
      <c r="K347" s="100">
        <v>44063</v>
      </c>
      <c r="L347" s="100">
        <v>44074</v>
      </c>
      <c r="M347" s="101">
        <f t="shared" si="168"/>
        <v>1</v>
      </c>
      <c r="N347" s="102"/>
      <c r="O347" s="101">
        <f t="shared" si="169"/>
        <v>0.24</v>
      </c>
      <c r="P347" s="100">
        <v>44063</v>
      </c>
      <c r="Q347" s="100">
        <v>44074</v>
      </c>
      <c r="R347" s="104">
        <v>1</v>
      </c>
      <c r="S347" s="238">
        <f t="shared" si="170"/>
        <v>0.24</v>
      </c>
      <c r="T347" s="101">
        <f t="shared" si="171"/>
        <v>0</v>
      </c>
    </row>
    <row r="348" spans="1:20" s="94" customFormat="1" ht="16.5" customHeight="1">
      <c r="A348" s="86"/>
      <c r="B348" s="315"/>
      <c r="C348" s="305"/>
      <c r="D348" s="305"/>
      <c r="F348" s="174" t="s">
        <v>498</v>
      </c>
      <c r="G348" s="108"/>
      <c r="H348" s="99"/>
      <c r="I348" s="99"/>
      <c r="J348" s="168">
        <f t="shared" si="164"/>
        <v>8</v>
      </c>
      <c r="K348" s="100">
        <v>44063</v>
      </c>
      <c r="L348" s="100">
        <v>44074</v>
      </c>
      <c r="M348" s="101">
        <f t="shared" si="168"/>
        <v>1</v>
      </c>
      <c r="N348" s="102"/>
      <c r="O348" s="101">
        <f t="shared" si="169"/>
        <v>0.24</v>
      </c>
      <c r="P348" s="100">
        <v>44063</v>
      </c>
      <c r="Q348" s="100">
        <v>44074</v>
      </c>
      <c r="R348" s="104">
        <v>1</v>
      </c>
      <c r="S348" s="238">
        <f t="shared" si="170"/>
        <v>0.24</v>
      </c>
      <c r="T348" s="101">
        <f t="shared" si="171"/>
        <v>0</v>
      </c>
    </row>
    <row r="349" spans="1:20" s="94" customFormat="1" ht="16.5" customHeight="1">
      <c r="A349" s="86"/>
      <c r="B349" s="315"/>
      <c r="C349" s="305"/>
      <c r="D349" s="305"/>
      <c r="F349" s="174" t="s">
        <v>503</v>
      </c>
      <c r="G349" s="108"/>
      <c r="H349" s="99"/>
      <c r="I349" s="99"/>
      <c r="J349" s="168">
        <f t="shared" si="164"/>
        <v>8</v>
      </c>
      <c r="K349" s="100">
        <v>44063</v>
      </c>
      <c r="L349" s="100">
        <v>44074</v>
      </c>
      <c r="M349" s="101">
        <f t="shared" si="168"/>
        <v>1</v>
      </c>
      <c r="N349" s="102"/>
      <c r="O349" s="101">
        <f t="shared" si="169"/>
        <v>0.24</v>
      </c>
      <c r="P349" s="100">
        <v>44063</v>
      </c>
      <c r="Q349" s="100">
        <v>44074</v>
      </c>
      <c r="R349" s="104">
        <v>1</v>
      </c>
      <c r="S349" s="238">
        <f t="shared" si="170"/>
        <v>0.24</v>
      </c>
      <c r="T349" s="101">
        <f t="shared" si="171"/>
        <v>0</v>
      </c>
    </row>
    <row r="350" spans="1:20" s="94" customFormat="1" ht="16.5" customHeight="1">
      <c r="A350" s="86"/>
      <c r="B350" s="315"/>
      <c r="C350" s="305"/>
      <c r="D350" s="305"/>
      <c r="F350" s="170" t="s">
        <v>504</v>
      </c>
      <c r="G350" s="108"/>
      <c r="H350" s="99"/>
      <c r="I350" s="99"/>
      <c r="J350" s="168">
        <f t="shared" si="164"/>
        <v>1</v>
      </c>
      <c r="K350" s="100">
        <v>44073</v>
      </c>
      <c r="L350" s="100">
        <v>44074</v>
      </c>
      <c r="M350" s="101">
        <f t="shared" si="168"/>
        <v>1</v>
      </c>
      <c r="N350" s="102"/>
      <c r="O350" s="101">
        <f t="shared" si="169"/>
        <v>0.24</v>
      </c>
      <c r="P350" s="100">
        <v>44063</v>
      </c>
      <c r="Q350" s="100">
        <v>44074</v>
      </c>
      <c r="R350" s="104">
        <v>1</v>
      </c>
      <c r="S350" s="238">
        <f t="shared" si="170"/>
        <v>0.24</v>
      </c>
      <c r="T350" s="101">
        <f t="shared" si="171"/>
        <v>0</v>
      </c>
    </row>
    <row r="351" spans="1:20" s="94" customFormat="1" ht="16.5" customHeight="1">
      <c r="A351" s="86"/>
      <c r="B351" s="315"/>
      <c r="C351" s="305"/>
      <c r="D351" s="305"/>
      <c r="E351" s="110"/>
      <c r="F351" s="174" t="s">
        <v>505</v>
      </c>
      <c r="G351" s="108"/>
      <c r="H351" s="99"/>
      <c r="I351" s="99"/>
      <c r="J351" s="168">
        <f t="shared" si="164"/>
        <v>8</v>
      </c>
      <c r="K351" s="100">
        <v>44063</v>
      </c>
      <c r="L351" s="100">
        <v>44074</v>
      </c>
      <c r="M351" s="101">
        <f t="shared" si="168"/>
        <v>1</v>
      </c>
      <c r="N351" s="102"/>
      <c r="O351" s="101">
        <f t="shared" si="169"/>
        <v>0.24</v>
      </c>
      <c r="P351" s="100">
        <v>44063</v>
      </c>
      <c r="Q351" s="100">
        <v>44074</v>
      </c>
      <c r="R351" s="104">
        <v>1</v>
      </c>
      <c r="S351" s="238">
        <f t="shared" si="170"/>
        <v>0.24</v>
      </c>
      <c r="T351" s="101">
        <f t="shared" si="171"/>
        <v>0</v>
      </c>
    </row>
    <row r="352" spans="1:20" s="94" customFormat="1" ht="16.5" customHeight="1">
      <c r="A352" s="86"/>
      <c r="B352" s="315"/>
      <c r="C352" s="305"/>
      <c r="D352" s="305"/>
      <c r="E352" s="169" t="s">
        <v>506</v>
      </c>
      <c r="F352" s="175"/>
      <c r="G352" s="108"/>
      <c r="H352" s="99"/>
      <c r="I352" s="99"/>
      <c r="J352" s="168"/>
      <c r="K352" s="100"/>
      <c r="L352" s="100"/>
      <c r="M352" s="101"/>
      <c r="N352" s="102"/>
      <c r="O352" s="101"/>
      <c r="P352" s="100"/>
      <c r="Q352" s="100"/>
      <c r="R352" s="104"/>
      <c r="S352" s="101"/>
      <c r="T352" s="105"/>
    </row>
    <row r="353" spans="1:20" s="94" customFormat="1" ht="16.5" customHeight="1">
      <c r="A353" s="86"/>
      <c r="B353" s="315"/>
      <c r="C353" s="305"/>
      <c r="D353" s="305"/>
      <c r="E353" s="306"/>
      <c r="F353" s="170" t="s">
        <v>506</v>
      </c>
      <c r="G353" s="108"/>
      <c r="H353" s="99"/>
      <c r="I353" s="99"/>
      <c r="J353" s="168">
        <f t="shared" si="155"/>
        <v>3</v>
      </c>
      <c r="K353" s="100">
        <v>44090</v>
      </c>
      <c r="L353" s="100">
        <v>44094</v>
      </c>
      <c r="M353" s="101">
        <f>IF(OR(ISBLANK($K353), ISBLANK($L353)), "", IF($I$1 &lt; $K353, 0, IF($I$1 &gt;= $L353, 1, NETWORKDAYS($K353,$I$1,공휴일)/$J353)))</f>
        <v>1</v>
      </c>
      <c r="N353" s="102"/>
      <c r="O353" s="101">
        <f t="shared" ref="O353:O356" si="172">M353*$N$316</f>
        <v>0.24</v>
      </c>
      <c r="P353" s="100">
        <v>44090</v>
      </c>
      <c r="Q353" s="100">
        <v>44094</v>
      </c>
      <c r="R353" s="104">
        <v>1</v>
      </c>
      <c r="S353" s="238">
        <f t="shared" ref="S353:S356" si="173">$N$316*R353</f>
        <v>0.24</v>
      </c>
      <c r="T353" s="101">
        <f t="shared" ref="T353:T356" si="174">S353-O353</f>
        <v>0</v>
      </c>
    </row>
    <row r="354" spans="1:20" s="94" customFormat="1" ht="16.5" customHeight="1">
      <c r="A354" s="86"/>
      <c r="B354" s="315"/>
      <c r="C354" s="305"/>
      <c r="D354" s="305"/>
      <c r="E354" s="305"/>
      <c r="F354" s="170" t="s">
        <v>507</v>
      </c>
      <c r="G354" s="108"/>
      <c r="H354" s="99"/>
      <c r="I354" s="99"/>
      <c r="J354" s="168">
        <f t="shared" si="155"/>
        <v>5</v>
      </c>
      <c r="K354" s="100">
        <v>44094</v>
      </c>
      <c r="L354" s="100">
        <v>44101</v>
      </c>
      <c r="M354" s="101">
        <f>IF(OR(ISBLANK($K354), ISBLANK($L354)), "", IF($I$1 &lt; $K354, 0, IF($I$1 &gt;= $L354, 1, NETWORKDAYS($K354,$I$1,공휴일)/$J354)))</f>
        <v>1</v>
      </c>
      <c r="N354" s="102"/>
      <c r="O354" s="101">
        <f t="shared" si="172"/>
        <v>0.24</v>
      </c>
      <c r="P354" s="100">
        <v>44094</v>
      </c>
      <c r="Q354" s="100">
        <v>44101</v>
      </c>
      <c r="R354" s="104">
        <v>1</v>
      </c>
      <c r="S354" s="238">
        <f t="shared" si="173"/>
        <v>0.24</v>
      </c>
      <c r="T354" s="101">
        <f t="shared" si="174"/>
        <v>0</v>
      </c>
    </row>
    <row r="355" spans="1:20" s="94" customFormat="1" ht="16.5" customHeight="1">
      <c r="A355" s="86"/>
      <c r="B355" s="315"/>
      <c r="C355" s="305"/>
      <c r="D355" s="305"/>
      <c r="E355" s="305"/>
      <c r="F355" s="170" t="s">
        <v>508</v>
      </c>
      <c r="G355" s="108"/>
      <c r="H355" s="99"/>
      <c r="I355" s="99"/>
      <c r="J355" s="168">
        <f t="shared" si="155"/>
        <v>5</v>
      </c>
      <c r="K355" s="100">
        <v>44094</v>
      </c>
      <c r="L355" s="100">
        <v>44101</v>
      </c>
      <c r="M355" s="101">
        <f>IF(OR(ISBLANK($K355), ISBLANK($L355)), "", IF($I$1 &lt; $K355, 0, IF($I$1 &gt;= $L355, 1, NETWORKDAYS($K355,$I$1,공휴일)/$J355)))</f>
        <v>1</v>
      </c>
      <c r="N355" s="102"/>
      <c r="O355" s="101">
        <f t="shared" si="172"/>
        <v>0.24</v>
      </c>
      <c r="P355" s="100">
        <v>44094</v>
      </c>
      <c r="Q355" s="100">
        <v>44101</v>
      </c>
      <c r="R355" s="104">
        <v>1</v>
      </c>
      <c r="S355" s="238">
        <f t="shared" si="173"/>
        <v>0.24</v>
      </c>
      <c r="T355" s="101">
        <f t="shared" si="174"/>
        <v>0</v>
      </c>
    </row>
    <row r="356" spans="1:20" s="94" customFormat="1" ht="16.5" customHeight="1">
      <c r="A356" s="86"/>
      <c r="B356" s="315"/>
      <c r="C356" s="305"/>
      <c r="D356" s="305"/>
      <c r="E356" s="307"/>
      <c r="F356" s="170" t="s">
        <v>588</v>
      </c>
      <c r="G356" s="108"/>
      <c r="H356" s="99"/>
      <c r="I356" s="99"/>
      <c r="J356" s="168">
        <f t="shared" si="155"/>
        <v>3</v>
      </c>
      <c r="K356" s="100">
        <v>44102</v>
      </c>
      <c r="L356" s="100">
        <v>44104</v>
      </c>
      <c r="M356" s="101">
        <f>IF(OR(ISBLANK($K356), ISBLANK($L356)), "", IF($I$1 &lt; $K356, 0, IF($I$1 &gt;= $L356, 1, NETWORKDAYS($K356,$I$1,공휴일)/$J356)))</f>
        <v>1</v>
      </c>
      <c r="N356" s="102"/>
      <c r="O356" s="101">
        <f t="shared" si="172"/>
        <v>0.24</v>
      </c>
      <c r="P356" s="100">
        <v>44102</v>
      </c>
      <c r="Q356" s="100">
        <v>44104</v>
      </c>
      <c r="R356" s="104">
        <v>1</v>
      </c>
      <c r="S356" s="238">
        <f t="shared" si="173"/>
        <v>0.24</v>
      </c>
      <c r="T356" s="101">
        <f t="shared" si="174"/>
        <v>0</v>
      </c>
    </row>
    <row r="357" spans="1:20" s="94" customFormat="1" ht="16.5" customHeight="1">
      <c r="A357" s="86"/>
      <c r="B357" s="315"/>
      <c r="C357" s="305"/>
      <c r="D357" s="305"/>
      <c r="E357" s="169" t="s">
        <v>509</v>
      </c>
      <c r="F357" s="176"/>
      <c r="G357" s="108"/>
      <c r="H357" s="99"/>
      <c r="I357" s="99"/>
      <c r="J357" s="168"/>
      <c r="K357" s="100"/>
      <c r="L357" s="100"/>
      <c r="M357" s="101"/>
      <c r="N357" s="102"/>
      <c r="O357" s="101"/>
      <c r="P357" s="100"/>
      <c r="Q357" s="103"/>
      <c r="R357" s="104"/>
      <c r="S357" s="101"/>
      <c r="T357" s="105"/>
    </row>
    <row r="358" spans="1:20" s="94" customFormat="1" ht="16.5" customHeight="1">
      <c r="A358" s="86"/>
      <c r="B358" s="315"/>
      <c r="C358" s="305"/>
      <c r="D358" s="305"/>
      <c r="E358" s="306"/>
      <c r="F358" s="170" t="s">
        <v>589</v>
      </c>
      <c r="G358" s="108"/>
      <c r="H358" s="99"/>
      <c r="I358" s="99"/>
      <c r="J358" s="168">
        <f t="shared" si="155"/>
        <v>9</v>
      </c>
      <c r="K358" s="100">
        <v>44108</v>
      </c>
      <c r="L358" s="100">
        <v>44119</v>
      </c>
      <c r="M358" s="101">
        <f t="shared" ref="M358:M369" si="175">IF(OR(ISBLANK($K358), ISBLANK($L358)), "", IF($I$1 &lt; $K358, 0, IF($I$1 &gt;= $L358, 1, NETWORKDAYS($K358,$I$1,공휴일)/$J358)))</f>
        <v>1</v>
      </c>
      <c r="N358" s="102"/>
      <c r="O358" s="101">
        <f t="shared" ref="O358:O369" si="176">M358*$N$316</f>
        <v>0.24</v>
      </c>
      <c r="P358" s="100">
        <v>44108</v>
      </c>
      <c r="Q358" s="100">
        <v>44119</v>
      </c>
      <c r="R358" s="104">
        <v>1</v>
      </c>
      <c r="S358" s="238">
        <f t="shared" ref="S358:S370" si="177">$N$316*R358</f>
        <v>0.24</v>
      </c>
      <c r="T358" s="101">
        <f t="shared" ref="T358:T370" si="178">S358-O358</f>
        <v>0</v>
      </c>
    </row>
    <row r="359" spans="1:20" s="94" customFormat="1" ht="16.5" customHeight="1">
      <c r="A359" s="86"/>
      <c r="B359" s="315"/>
      <c r="C359" s="305"/>
      <c r="D359" s="305"/>
      <c r="E359" s="305"/>
      <c r="F359" s="170" t="s">
        <v>590</v>
      </c>
      <c r="G359" s="108"/>
      <c r="H359" s="99"/>
      <c r="I359" s="99"/>
      <c r="J359" s="168">
        <f t="shared" si="155"/>
        <v>9</v>
      </c>
      <c r="K359" s="100">
        <v>44108</v>
      </c>
      <c r="L359" s="100">
        <v>44119</v>
      </c>
      <c r="M359" s="101">
        <f t="shared" si="175"/>
        <v>1</v>
      </c>
      <c r="N359" s="102"/>
      <c r="O359" s="101">
        <f t="shared" si="176"/>
        <v>0.24</v>
      </c>
      <c r="P359" s="100">
        <v>44108</v>
      </c>
      <c r="Q359" s="100">
        <v>44119</v>
      </c>
      <c r="R359" s="104">
        <v>1</v>
      </c>
      <c r="S359" s="238">
        <f t="shared" si="177"/>
        <v>0.24</v>
      </c>
      <c r="T359" s="101">
        <f t="shared" si="178"/>
        <v>0</v>
      </c>
    </row>
    <row r="360" spans="1:20" s="94" customFormat="1" ht="16.5" customHeight="1">
      <c r="A360" s="86"/>
      <c r="B360" s="315"/>
      <c r="C360" s="305"/>
      <c r="D360" s="305"/>
      <c r="E360" s="305"/>
      <c r="F360" s="170" t="s">
        <v>591</v>
      </c>
      <c r="G360" s="108"/>
      <c r="H360" s="99"/>
      <c r="I360" s="99"/>
      <c r="J360" s="168">
        <f t="shared" si="155"/>
        <v>9</v>
      </c>
      <c r="K360" s="100">
        <v>44122</v>
      </c>
      <c r="L360" s="100">
        <v>44133</v>
      </c>
      <c r="M360" s="101">
        <f t="shared" si="175"/>
        <v>1</v>
      </c>
      <c r="N360" s="102"/>
      <c r="O360" s="101">
        <f t="shared" si="176"/>
        <v>0.24</v>
      </c>
      <c r="P360" s="100">
        <v>44122</v>
      </c>
      <c r="Q360" s="100">
        <v>44133</v>
      </c>
      <c r="R360" s="104">
        <v>1</v>
      </c>
      <c r="S360" s="238">
        <f t="shared" si="177"/>
        <v>0.24</v>
      </c>
      <c r="T360" s="101">
        <f t="shared" si="178"/>
        <v>0</v>
      </c>
    </row>
    <row r="361" spans="1:20" s="94" customFormat="1" ht="16.5" customHeight="1">
      <c r="A361" s="86"/>
      <c r="B361" s="315"/>
      <c r="C361" s="305"/>
      <c r="D361" s="305"/>
      <c r="E361" s="305"/>
      <c r="F361" s="170" t="s">
        <v>592</v>
      </c>
      <c r="G361" s="108"/>
      <c r="H361" s="99"/>
      <c r="I361" s="99"/>
      <c r="J361" s="168">
        <f t="shared" si="155"/>
        <v>9</v>
      </c>
      <c r="K361" s="100">
        <v>44122</v>
      </c>
      <c r="L361" s="100">
        <v>44133</v>
      </c>
      <c r="M361" s="101">
        <f t="shared" si="175"/>
        <v>1</v>
      </c>
      <c r="N361" s="102"/>
      <c r="O361" s="101">
        <f t="shared" si="176"/>
        <v>0.24</v>
      </c>
      <c r="P361" s="100">
        <v>44122</v>
      </c>
      <c r="Q361" s="100">
        <v>44133</v>
      </c>
      <c r="R361" s="104">
        <v>1</v>
      </c>
      <c r="S361" s="238">
        <f t="shared" si="177"/>
        <v>0.24</v>
      </c>
      <c r="T361" s="101">
        <f t="shared" si="178"/>
        <v>0</v>
      </c>
    </row>
    <row r="362" spans="1:20" s="94" customFormat="1" ht="16.5" customHeight="1">
      <c r="A362" s="86"/>
      <c r="B362" s="315"/>
      <c r="C362" s="305"/>
      <c r="D362" s="305"/>
      <c r="E362" s="305"/>
      <c r="F362" s="170" t="s">
        <v>593</v>
      </c>
      <c r="G362" s="108"/>
      <c r="H362" s="99"/>
      <c r="I362" s="99"/>
      <c r="J362" s="168">
        <f t="shared" si="155"/>
        <v>9</v>
      </c>
      <c r="K362" s="100">
        <v>44136</v>
      </c>
      <c r="L362" s="100">
        <v>44147</v>
      </c>
      <c r="M362" s="101">
        <f t="shared" si="175"/>
        <v>1</v>
      </c>
      <c r="N362" s="102"/>
      <c r="O362" s="101">
        <f t="shared" si="176"/>
        <v>0.24</v>
      </c>
      <c r="P362" s="100">
        <v>44136</v>
      </c>
      <c r="Q362" s="100">
        <v>44147</v>
      </c>
      <c r="R362" s="104">
        <v>1</v>
      </c>
      <c r="S362" s="238">
        <f t="shared" si="177"/>
        <v>0.24</v>
      </c>
      <c r="T362" s="101">
        <f t="shared" si="178"/>
        <v>0</v>
      </c>
    </row>
    <row r="363" spans="1:20" s="94" customFormat="1" ht="16.5" customHeight="1">
      <c r="A363" s="86"/>
      <c r="B363" s="315"/>
      <c r="C363" s="305"/>
      <c r="D363" s="305"/>
      <c r="E363" s="305"/>
      <c r="F363" s="170" t="s">
        <v>594</v>
      </c>
      <c r="G363" s="108"/>
      <c r="H363" s="99"/>
      <c r="I363" s="99"/>
      <c r="J363" s="168">
        <f t="shared" si="155"/>
        <v>9</v>
      </c>
      <c r="K363" s="100">
        <v>44136</v>
      </c>
      <c r="L363" s="100">
        <v>44147</v>
      </c>
      <c r="M363" s="101">
        <f t="shared" si="175"/>
        <v>1</v>
      </c>
      <c r="N363" s="102"/>
      <c r="O363" s="101">
        <f t="shared" si="176"/>
        <v>0.24</v>
      </c>
      <c r="P363" s="100">
        <v>44136</v>
      </c>
      <c r="Q363" s="100">
        <v>44147</v>
      </c>
      <c r="R363" s="104">
        <v>1</v>
      </c>
      <c r="S363" s="238">
        <f t="shared" si="177"/>
        <v>0.24</v>
      </c>
      <c r="T363" s="101">
        <f t="shared" si="178"/>
        <v>0</v>
      </c>
    </row>
    <row r="364" spans="1:20" s="94" customFormat="1" ht="16.5" customHeight="1">
      <c r="A364" s="86"/>
      <c r="B364" s="315"/>
      <c r="C364" s="305"/>
      <c r="D364" s="305"/>
      <c r="E364" s="305"/>
      <c r="F364" s="170" t="s">
        <v>595</v>
      </c>
      <c r="G364" s="108"/>
      <c r="H364" s="99"/>
      <c r="I364" s="99"/>
      <c r="J364" s="168">
        <f t="shared" si="155"/>
        <v>8</v>
      </c>
      <c r="K364" s="100">
        <v>44150</v>
      </c>
      <c r="L364" s="100">
        <v>44160</v>
      </c>
      <c r="M364" s="101">
        <f t="shared" si="175"/>
        <v>1</v>
      </c>
      <c r="N364" s="102"/>
      <c r="O364" s="101">
        <f t="shared" si="176"/>
        <v>0.24</v>
      </c>
      <c r="P364" s="100">
        <v>44150</v>
      </c>
      <c r="Q364" s="100">
        <v>44160</v>
      </c>
      <c r="R364" s="104">
        <v>1</v>
      </c>
      <c r="S364" s="238">
        <f t="shared" si="177"/>
        <v>0.24</v>
      </c>
      <c r="T364" s="101">
        <f t="shared" si="178"/>
        <v>0</v>
      </c>
    </row>
    <row r="365" spans="1:20" s="94" customFormat="1" ht="16.5" customHeight="1">
      <c r="A365" s="86"/>
      <c r="B365" s="315"/>
      <c r="C365" s="305"/>
      <c r="D365" s="305"/>
      <c r="E365" s="305"/>
      <c r="F365" s="170" t="s">
        <v>510</v>
      </c>
      <c r="G365" s="108"/>
      <c r="H365" s="99"/>
      <c r="I365" s="99"/>
      <c r="J365" s="168">
        <f t="shared" si="155"/>
        <v>8</v>
      </c>
      <c r="K365" s="100">
        <v>44150</v>
      </c>
      <c r="L365" s="100">
        <v>44160</v>
      </c>
      <c r="M365" s="101">
        <f t="shared" si="175"/>
        <v>1</v>
      </c>
      <c r="N365" s="102"/>
      <c r="O365" s="101">
        <f t="shared" si="176"/>
        <v>0.24</v>
      </c>
      <c r="P365" s="100">
        <v>44150</v>
      </c>
      <c r="Q365" s="100">
        <v>44160</v>
      </c>
      <c r="R365" s="104">
        <v>1</v>
      </c>
      <c r="S365" s="238">
        <f t="shared" si="177"/>
        <v>0.24</v>
      </c>
      <c r="T365" s="101">
        <f t="shared" si="178"/>
        <v>0</v>
      </c>
    </row>
    <row r="366" spans="1:20" s="94" customFormat="1" ht="16.5" customHeight="1">
      <c r="A366" s="86"/>
      <c r="B366" s="315"/>
      <c r="C366" s="305"/>
      <c r="D366" s="305"/>
      <c r="E366" s="305"/>
      <c r="F366" s="170" t="s">
        <v>511</v>
      </c>
      <c r="G366" s="108"/>
      <c r="H366" s="99"/>
      <c r="I366" s="99"/>
      <c r="J366" s="168">
        <f t="shared" si="155"/>
        <v>8</v>
      </c>
      <c r="K366" s="100">
        <v>44150</v>
      </c>
      <c r="L366" s="100">
        <v>44160</v>
      </c>
      <c r="M366" s="101">
        <f t="shared" si="175"/>
        <v>1</v>
      </c>
      <c r="N366" s="102"/>
      <c r="O366" s="101">
        <f t="shared" si="176"/>
        <v>0.24</v>
      </c>
      <c r="P366" s="100">
        <v>44150</v>
      </c>
      <c r="Q366" s="100">
        <v>44160</v>
      </c>
      <c r="R366" s="104">
        <v>1</v>
      </c>
      <c r="S366" s="238">
        <f t="shared" si="177"/>
        <v>0.24</v>
      </c>
      <c r="T366" s="101">
        <f t="shared" si="178"/>
        <v>0</v>
      </c>
    </row>
    <row r="367" spans="1:20" s="94" customFormat="1" ht="16.5" customHeight="1">
      <c r="A367" s="86"/>
      <c r="B367" s="315"/>
      <c r="C367" s="305"/>
      <c r="D367" s="305"/>
      <c r="E367" s="305"/>
      <c r="F367" s="170" t="s">
        <v>512</v>
      </c>
      <c r="G367" s="108"/>
      <c r="H367" s="99"/>
      <c r="I367" s="99"/>
      <c r="J367" s="168">
        <f t="shared" si="155"/>
        <v>4</v>
      </c>
      <c r="K367" s="100">
        <v>44150</v>
      </c>
      <c r="L367" s="100">
        <v>44154</v>
      </c>
      <c r="M367" s="101">
        <f t="shared" si="175"/>
        <v>1</v>
      </c>
      <c r="N367" s="102"/>
      <c r="O367" s="101">
        <f t="shared" si="176"/>
        <v>0.24</v>
      </c>
      <c r="P367" s="100">
        <v>44150</v>
      </c>
      <c r="Q367" s="100">
        <v>44154</v>
      </c>
      <c r="R367" s="104">
        <v>1</v>
      </c>
      <c r="S367" s="238">
        <f t="shared" si="177"/>
        <v>0.24</v>
      </c>
      <c r="T367" s="101">
        <f t="shared" si="178"/>
        <v>0</v>
      </c>
    </row>
    <row r="368" spans="1:20" s="94" customFormat="1" ht="16.5" customHeight="1">
      <c r="A368" s="86"/>
      <c r="B368" s="315"/>
      <c r="C368" s="305"/>
      <c r="D368" s="305"/>
      <c r="E368" s="305"/>
      <c r="F368" s="170" t="s">
        <v>513</v>
      </c>
      <c r="G368" s="108"/>
      <c r="H368" s="99"/>
      <c r="I368" s="99"/>
      <c r="J368" s="168">
        <f t="shared" si="155"/>
        <v>4</v>
      </c>
      <c r="K368" s="100">
        <v>44157</v>
      </c>
      <c r="L368" s="100">
        <v>44161</v>
      </c>
      <c r="M368" s="101">
        <f t="shared" si="175"/>
        <v>1</v>
      </c>
      <c r="N368" s="102"/>
      <c r="O368" s="101">
        <f t="shared" si="176"/>
        <v>0.24</v>
      </c>
      <c r="P368" s="100">
        <v>44157</v>
      </c>
      <c r="Q368" s="100">
        <v>44161</v>
      </c>
      <c r="R368" s="104">
        <v>1</v>
      </c>
      <c r="S368" s="238">
        <f t="shared" si="177"/>
        <v>0.24</v>
      </c>
      <c r="T368" s="101">
        <f t="shared" si="178"/>
        <v>0</v>
      </c>
    </row>
    <row r="369" spans="1:20" s="94" customFormat="1" ht="16.5" customHeight="1">
      <c r="A369" s="86"/>
      <c r="B369" s="315"/>
      <c r="C369" s="305"/>
      <c r="D369" s="305"/>
      <c r="E369" s="305"/>
      <c r="F369" s="170" t="s">
        <v>514</v>
      </c>
      <c r="G369" s="108"/>
      <c r="H369" s="99"/>
      <c r="I369" s="99"/>
      <c r="J369" s="168">
        <f t="shared" si="155"/>
        <v>4</v>
      </c>
      <c r="K369" s="100">
        <v>44157</v>
      </c>
      <c r="L369" s="100">
        <v>44161</v>
      </c>
      <c r="M369" s="101">
        <f t="shared" si="175"/>
        <v>1</v>
      </c>
      <c r="N369" s="102"/>
      <c r="O369" s="101">
        <f t="shared" si="176"/>
        <v>0.24</v>
      </c>
      <c r="P369" s="100">
        <v>44157</v>
      </c>
      <c r="Q369" s="100">
        <v>44161</v>
      </c>
      <c r="R369" s="104">
        <v>1</v>
      </c>
      <c r="S369" s="238">
        <f t="shared" si="177"/>
        <v>0.24</v>
      </c>
      <c r="T369" s="101">
        <f t="shared" si="178"/>
        <v>0</v>
      </c>
    </row>
    <row r="370" spans="1:20" s="94" customFormat="1" ht="16.5" customHeight="1">
      <c r="A370" s="86"/>
      <c r="B370" s="315"/>
      <c r="C370" s="305"/>
      <c r="D370" s="199" t="s">
        <v>515</v>
      </c>
      <c r="E370" s="200"/>
      <c r="F370" s="207"/>
      <c r="G370" s="202"/>
      <c r="H370" s="203"/>
      <c r="I370" s="203"/>
      <c r="J370" s="204">
        <f t="shared" si="155"/>
        <v>62</v>
      </c>
      <c r="K370" s="210">
        <f>MIN(K372:K377)</f>
        <v>44304</v>
      </c>
      <c r="L370" s="210">
        <f>MAX(L372:L377)</f>
        <v>44392</v>
      </c>
      <c r="M370" s="213">
        <f>AVERAGE(M372:M377)</f>
        <v>0</v>
      </c>
      <c r="N370" s="205"/>
      <c r="O370" s="211">
        <f>M370*$N$316</f>
        <v>0</v>
      </c>
      <c r="P370" s="225"/>
      <c r="Q370" s="208"/>
      <c r="R370" s="240">
        <f>AVERAGE(R372:R377)</f>
        <v>0</v>
      </c>
      <c r="S370" s="239">
        <f t="shared" si="177"/>
        <v>0</v>
      </c>
      <c r="T370" s="211">
        <f t="shared" si="178"/>
        <v>0</v>
      </c>
    </row>
    <row r="371" spans="1:20" s="94" customFormat="1" ht="16.5" customHeight="1">
      <c r="A371" s="86"/>
      <c r="B371" s="315"/>
      <c r="C371" s="305"/>
      <c r="D371" s="306"/>
      <c r="E371" s="169" t="s">
        <v>516</v>
      </c>
      <c r="F371" s="176"/>
      <c r="G371" s="108"/>
      <c r="H371" s="99"/>
      <c r="I371" s="99"/>
      <c r="J371" s="168"/>
      <c r="K371" s="100"/>
      <c r="L371" s="100"/>
      <c r="M371" s="101"/>
      <c r="N371" s="102"/>
      <c r="O371" s="101"/>
      <c r="P371" s="100"/>
      <c r="Q371" s="103"/>
      <c r="R371" s="104"/>
      <c r="S371" s="101"/>
      <c r="T371" s="105"/>
    </row>
    <row r="372" spans="1:20" s="94" customFormat="1" ht="16.5" customHeight="1">
      <c r="A372" s="86"/>
      <c r="B372" s="315"/>
      <c r="C372" s="305"/>
      <c r="D372" s="305"/>
      <c r="E372" s="306"/>
      <c r="F372" s="170" t="s">
        <v>517</v>
      </c>
      <c r="G372" s="108"/>
      <c r="H372" s="99"/>
      <c r="I372" s="99"/>
      <c r="J372" s="168">
        <f t="shared" si="155"/>
        <v>9</v>
      </c>
      <c r="K372" s="100">
        <v>44304</v>
      </c>
      <c r="L372" s="100">
        <v>44315</v>
      </c>
      <c r="M372" s="101">
        <f>IF(OR(ISBLANK($K372), ISBLANK($L372)), "", IF($I$1 &lt; $K372, 0, IF($I$1 &gt;= $L372, 1, NETWORKDAYS($K372,$I$1,공휴일)/$J372)))</f>
        <v>0</v>
      </c>
      <c r="N372" s="102"/>
      <c r="O372" s="101">
        <f t="shared" ref="O372:O374" si="179">M372*$N$316</f>
        <v>0</v>
      </c>
      <c r="P372" s="100"/>
      <c r="Q372" s="103"/>
      <c r="R372" s="104">
        <v>0</v>
      </c>
      <c r="S372" s="238">
        <f t="shared" ref="S372:S374" si="180">$N$316*R372</f>
        <v>0</v>
      </c>
      <c r="T372" s="101">
        <f t="shared" ref="T372:T374" si="181">S372-O372</f>
        <v>0</v>
      </c>
    </row>
    <row r="373" spans="1:20" s="94" customFormat="1" ht="16.5" customHeight="1">
      <c r="A373" s="86"/>
      <c r="B373" s="315"/>
      <c r="C373" s="305"/>
      <c r="D373" s="305"/>
      <c r="E373" s="305"/>
      <c r="F373" s="170" t="s">
        <v>516</v>
      </c>
      <c r="G373" s="108"/>
      <c r="H373" s="99"/>
      <c r="I373" s="99"/>
      <c r="J373" s="168">
        <f t="shared" si="155"/>
        <v>28</v>
      </c>
      <c r="K373" s="100">
        <v>44319</v>
      </c>
      <c r="L373" s="100">
        <v>44358</v>
      </c>
      <c r="M373" s="101">
        <f>IF(OR(ISBLANK($K373), ISBLANK($L373)), "", IF($I$1 &lt; $K373, 0, IF($I$1 &gt;= $L373, 1, NETWORKDAYS($K373,$I$1,공휴일)/$J373)))</f>
        <v>0</v>
      </c>
      <c r="N373" s="102"/>
      <c r="O373" s="101">
        <f t="shared" si="179"/>
        <v>0</v>
      </c>
      <c r="P373" s="100"/>
      <c r="Q373" s="103"/>
      <c r="R373" s="104">
        <v>0</v>
      </c>
      <c r="S373" s="238">
        <f t="shared" si="180"/>
        <v>0</v>
      </c>
      <c r="T373" s="101">
        <f t="shared" si="181"/>
        <v>0</v>
      </c>
    </row>
    <row r="374" spans="1:20" s="94" customFormat="1" ht="16.5" customHeight="1">
      <c r="A374" s="86"/>
      <c r="B374" s="315"/>
      <c r="C374" s="305"/>
      <c r="D374" s="305"/>
      <c r="E374" s="307"/>
      <c r="F374" s="170" t="s">
        <v>518</v>
      </c>
      <c r="G374" s="108"/>
      <c r="H374" s="99"/>
      <c r="I374" s="99"/>
      <c r="J374" s="168">
        <f t="shared" si="155"/>
        <v>28</v>
      </c>
      <c r="K374" s="100">
        <v>44319</v>
      </c>
      <c r="L374" s="100">
        <v>44358</v>
      </c>
      <c r="M374" s="101">
        <f>IF(OR(ISBLANK($K374), ISBLANK($L374)), "", IF($I$1 &lt; $K374, 0, IF($I$1 &gt;= $L374, 1, NETWORKDAYS($K374,$I$1,공휴일)/$J374)))</f>
        <v>0</v>
      </c>
      <c r="N374" s="102"/>
      <c r="O374" s="101">
        <f t="shared" si="179"/>
        <v>0</v>
      </c>
      <c r="P374" s="100"/>
      <c r="Q374" s="103"/>
      <c r="R374" s="104">
        <v>0</v>
      </c>
      <c r="S374" s="238">
        <f t="shared" si="180"/>
        <v>0</v>
      </c>
      <c r="T374" s="101">
        <f t="shared" si="181"/>
        <v>0</v>
      </c>
    </row>
    <row r="375" spans="1:20" s="94" customFormat="1" ht="16.5" customHeight="1">
      <c r="A375" s="86"/>
      <c r="B375" s="315"/>
      <c r="C375" s="305"/>
      <c r="D375" s="305"/>
      <c r="E375" s="169" t="s">
        <v>519</v>
      </c>
      <c r="F375" s="176"/>
      <c r="G375" s="108"/>
      <c r="H375" s="99"/>
      <c r="I375" s="99"/>
      <c r="J375" s="168"/>
      <c r="K375" s="100"/>
      <c r="L375" s="100"/>
      <c r="M375" s="101"/>
      <c r="N375" s="102"/>
      <c r="O375" s="101"/>
      <c r="P375" s="100"/>
      <c r="Q375" s="103"/>
      <c r="R375" s="104"/>
      <c r="S375" s="101"/>
      <c r="T375" s="105"/>
    </row>
    <row r="376" spans="1:20" s="94" customFormat="1" ht="16.5" customHeight="1">
      <c r="A376" s="86"/>
      <c r="B376" s="315"/>
      <c r="C376" s="305"/>
      <c r="D376" s="305"/>
      <c r="E376" s="306"/>
      <c r="F376" s="170" t="s">
        <v>520</v>
      </c>
      <c r="G376" s="108"/>
      <c r="H376" s="99"/>
      <c r="I376" s="99"/>
      <c r="J376" s="168">
        <f t="shared" si="155"/>
        <v>4</v>
      </c>
      <c r="K376" s="100">
        <v>44375</v>
      </c>
      <c r="L376" s="100">
        <v>44378</v>
      </c>
      <c r="M376" s="101">
        <f>IF(OR(ISBLANK($K376), ISBLANK($L376)), "", IF($I$1 &lt; $K376, 0, IF($I$1 &gt;= $L376, 1, NETWORKDAYS($K376,$I$1,공휴일)/$J376)))</f>
        <v>0</v>
      </c>
      <c r="N376" s="102"/>
      <c r="O376" s="101">
        <f t="shared" ref="O376:O377" si="182">M376*$N$316</f>
        <v>0</v>
      </c>
      <c r="P376" s="100"/>
      <c r="Q376" s="103"/>
      <c r="R376" s="104">
        <v>0</v>
      </c>
      <c r="S376" s="238">
        <f t="shared" ref="S376:S377" si="183">$N$316*R376</f>
        <v>0</v>
      </c>
      <c r="T376" s="101">
        <f t="shared" ref="T376:T379" si="184">S376-O376</f>
        <v>0</v>
      </c>
    </row>
    <row r="377" spans="1:20" s="94" customFormat="1" ht="16.5" customHeight="1">
      <c r="A377" s="86"/>
      <c r="B377" s="315"/>
      <c r="C377" s="307"/>
      <c r="D377" s="307"/>
      <c r="E377" s="307"/>
      <c r="F377" s="170" t="s">
        <v>521</v>
      </c>
      <c r="G377" s="108"/>
      <c r="H377" s="99"/>
      <c r="I377" s="99"/>
      <c r="J377" s="168">
        <f t="shared" si="155"/>
        <v>6</v>
      </c>
      <c r="K377" s="100">
        <v>44385</v>
      </c>
      <c r="L377" s="100">
        <v>44392</v>
      </c>
      <c r="M377" s="101">
        <f>IF(OR(ISBLANK($K377), ISBLANK($L377)), "", IF($I$1 &lt; $K377, 0, IF($I$1 &gt;= $L377, 1, NETWORKDAYS($K377,$I$1,공휴일)/$J377)))</f>
        <v>0</v>
      </c>
      <c r="N377" s="102"/>
      <c r="O377" s="101">
        <f t="shared" si="182"/>
        <v>0</v>
      </c>
      <c r="P377" s="100"/>
      <c r="Q377" s="103"/>
      <c r="R377" s="104">
        <v>0</v>
      </c>
      <c r="S377" s="238">
        <f t="shared" si="183"/>
        <v>0</v>
      </c>
      <c r="T377" s="101">
        <f t="shared" si="184"/>
        <v>0</v>
      </c>
    </row>
    <row r="378" spans="1:20" s="94" customFormat="1" ht="16.5" customHeight="1">
      <c r="A378" s="86"/>
      <c r="B378" s="315"/>
      <c r="C378" s="302" t="s">
        <v>540</v>
      </c>
      <c r="D378" s="303"/>
      <c r="E378" s="303"/>
      <c r="F378" s="304"/>
      <c r="G378" s="126"/>
      <c r="H378" s="127"/>
      <c r="I378" s="127"/>
      <c r="J378" s="128" t="str">
        <f t="shared" si="155"/>
        <v/>
      </c>
      <c r="K378" s="150"/>
      <c r="L378" s="150"/>
      <c r="M378" s="153">
        <f>AVERAGE(M379,M388)</f>
        <v>0</v>
      </c>
      <c r="N378" s="153">
        <f>$N$315*가중치!C23</f>
        <v>0.06</v>
      </c>
      <c r="O378" s="153">
        <f>M378*$N$378</f>
        <v>0</v>
      </c>
      <c r="P378" s="226"/>
      <c r="Q378" s="221"/>
      <c r="R378" s="153">
        <f>AVERAGE(R379,R388)</f>
        <v>0</v>
      </c>
      <c r="S378" s="130">
        <f>R378*$N$378</f>
        <v>0</v>
      </c>
      <c r="T378" s="130">
        <f t="shared" si="184"/>
        <v>0</v>
      </c>
    </row>
    <row r="379" spans="1:20" s="94" customFormat="1" ht="16.5" customHeight="1">
      <c r="A379" s="86"/>
      <c r="B379" s="315"/>
      <c r="C379" s="338"/>
      <c r="D379" s="209" t="s">
        <v>522</v>
      </c>
      <c r="E379" s="209"/>
      <c r="F379" s="201"/>
      <c r="G379" s="202"/>
      <c r="H379" s="203"/>
      <c r="I379" s="203"/>
      <c r="J379" s="204">
        <f t="shared" si="155"/>
        <v>64</v>
      </c>
      <c r="K379" s="210">
        <f>MIN(K381:K387)</f>
        <v>44256</v>
      </c>
      <c r="L379" s="210">
        <f>MAX(L381:L387)</f>
        <v>44347</v>
      </c>
      <c r="M379" s="213">
        <f>AVERAGE(M381:M387)</f>
        <v>0</v>
      </c>
      <c r="N379" s="205"/>
      <c r="O379" s="213">
        <f>M379*$N$378</f>
        <v>0</v>
      </c>
      <c r="P379" s="225"/>
      <c r="Q379" s="208"/>
      <c r="R379" s="213">
        <f>AVERAGE(R381:R387)</f>
        <v>0</v>
      </c>
      <c r="S379" s="211">
        <f>R379*$N$378</f>
        <v>0</v>
      </c>
      <c r="T379" s="211">
        <f t="shared" si="184"/>
        <v>0</v>
      </c>
    </row>
    <row r="380" spans="1:20" s="94" customFormat="1" ht="16.5" customHeight="1">
      <c r="A380" s="86"/>
      <c r="B380" s="315"/>
      <c r="C380" s="338"/>
      <c r="D380" s="338"/>
      <c r="E380" s="106" t="s">
        <v>488</v>
      </c>
      <c r="F380" s="107"/>
      <c r="G380" s="108"/>
      <c r="H380" s="99"/>
      <c r="I380" s="99"/>
      <c r="J380" s="168"/>
      <c r="K380" s="100"/>
      <c r="L380" s="100"/>
      <c r="M380" s="101"/>
      <c r="N380" s="102"/>
      <c r="O380" s="101"/>
      <c r="P380" s="100"/>
      <c r="Q380" s="103"/>
      <c r="R380" s="104"/>
      <c r="S380" s="104"/>
      <c r="T380" s="105"/>
    </row>
    <row r="381" spans="1:20" s="94" customFormat="1" ht="16.5" customHeight="1">
      <c r="A381" s="86"/>
      <c r="B381" s="315"/>
      <c r="C381" s="338"/>
      <c r="D381" s="338"/>
      <c r="E381" s="306"/>
      <c r="F381" s="111" t="s">
        <v>523</v>
      </c>
      <c r="G381" s="108"/>
      <c r="H381" s="99"/>
      <c r="I381" s="99"/>
      <c r="J381" s="168">
        <f t="shared" si="155"/>
        <v>64</v>
      </c>
      <c r="K381" s="100">
        <v>44256</v>
      </c>
      <c r="L381" s="100">
        <v>44347</v>
      </c>
      <c r="M381" s="101">
        <f t="shared" ref="M381:M387" si="185">IF(OR(ISBLANK($K381), ISBLANK($L381)), "", IF($I$1 &lt; $K381, 0, IF($I$1 &gt;= $L381, 1, NETWORKDAYS($K381,$I$1,공휴일)/$J381)))</f>
        <v>0</v>
      </c>
      <c r="N381" s="102"/>
      <c r="O381" s="101">
        <f t="shared" ref="O381:O387" si="186">M381*$N$378</f>
        <v>0</v>
      </c>
      <c r="P381" s="100"/>
      <c r="Q381" s="103"/>
      <c r="R381" s="104">
        <v>0</v>
      </c>
      <c r="S381" s="101">
        <f>R381*$N$378</f>
        <v>0</v>
      </c>
      <c r="T381" s="101">
        <f t="shared" ref="T381:T388" si="187">S381-O381</f>
        <v>0</v>
      </c>
    </row>
    <row r="382" spans="1:20" s="94" customFormat="1" ht="16.5" customHeight="1">
      <c r="A382" s="86"/>
      <c r="B382" s="315"/>
      <c r="C382" s="338"/>
      <c r="D382" s="338"/>
      <c r="E382" s="305"/>
      <c r="F382" s="111" t="s">
        <v>524</v>
      </c>
      <c r="G382" s="108"/>
      <c r="H382" s="99"/>
      <c r="I382" s="99"/>
      <c r="J382" s="168">
        <f t="shared" si="155"/>
        <v>64</v>
      </c>
      <c r="K382" s="100">
        <v>44256</v>
      </c>
      <c r="L382" s="100">
        <v>44347</v>
      </c>
      <c r="M382" s="101">
        <f t="shared" si="185"/>
        <v>0</v>
      </c>
      <c r="N382" s="102"/>
      <c r="O382" s="101">
        <f t="shared" si="186"/>
        <v>0</v>
      </c>
      <c r="P382" s="100"/>
      <c r="Q382" s="103"/>
      <c r="R382" s="104">
        <v>0</v>
      </c>
      <c r="S382" s="101">
        <f t="shared" ref="S382:S398" si="188">R382*$N$378</f>
        <v>0</v>
      </c>
      <c r="T382" s="101">
        <f t="shared" si="187"/>
        <v>0</v>
      </c>
    </row>
    <row r="383" spans="1:20" s="94" customFormat="1" ht="16.5" customHeight="1">
      <c r="A383" s="86"/>
      <c r="B383" s="315"/>
      <c r="C383" s="338"/>
      <c r="D383" s="338"/>
      <c r="E383" s="305"/>
      <c r="F383" s="111" t="s">
        <v>525</v>
      </c>
      <c r="G383" s="108"/>
      <c r="H383" s="99"/>
      <c r="I383" s="99"/>
      <c r="J383" s="168">
        <f t="shared" si="155"/>
        <v>64</v>
      </c>
      <c r="K383" s="100">
        <v>44256</v>
      </c>
      <c r="L383" s="100">
        <v>44347</v>
      </c>
      <c r="M383" s="101">
        <f t="shared" si="185"/>
        <v>0</v>
      </c>
      <c r="N383" s="102"/>
      <c r="O383" s="101">
        <f t="shared" si="186"/>
        <v>0</v>
      </c>
      <c r="P383" s="100"/>
      <c r="Q383" s="103"/>
      <c r="R383" s="104">
        <v>0</v>
      </c>
      <c r="S383" s="101">
        <f t="shared" si="188"/>
        <v>0</v>
      </c>
      <c r="T383" s="101">
        <f t="shared" si="187"/>
        <v>0</v>
      </c>
    </row>
    <row r="384" spans="1:20" s="94" customFormat="1" ht="16.5" customHeight="1">
      <c r="A384" s="86"/>
      <c r="B384" s="315"/>
      <c r="C384" s="338"/>
      <c r="D384" s="338"/>
      <c r="E384" s="305"/>
      <c r="F384" s="111" t="s">
        <v>526</v>
      </c>
      <c r="G384" s="108"/>
      <c r="H384" s="99"/>
      <c r="I384" s="99"/>
      <c r="J384" s="168">
        <f t="shared" si="155"/>
        <v>64</v>
      </c>
      <c r="K384" s="100">
        <v>44256</v>
      </c>
      <c r="L384" s="100">
        <v>44347</v>
      </c>
      <c r="M384" s="101">
        <f t="shared" si="185"/>
        <v>0</v>
      </c>
      <c r="N384" s="102"/>
      <c r="O384" s="101">
        <f t="shared" si="186"/>
        <v>0</v>
      </c>
      <c r="P384" s="100"/>
      <c r="Q384" s="103"/>
      <c r="R384" s="104">
        <v>0</v>
      </c>
      <c r="S384" s="101">
        <f t="shared" si="188"/>
        <v>0</v>
      </c>
      <c r="T384" s="101">
        <f t="shared" si="187"/>
        <v>0</v>
      </c>
    </row>
    <row r="385" spans="1:21" s="94" customFormat="1" ht="16.5" customHeight="1">
      <c r="A385" s="86"/>
      <c r="B385" s="315"/>
      <c r="C385" s="338"/>
      <c r="D385" s="338"/>
      <c r="E385" s="305"/>
      <c r="F385" s="111" t="s">
        <v>527</v>
      </c>
      <c r="G385" s="108"/>
      <c r="H385" s="99"/>
      <c r="I385" s="99"/>
      <c r="J385" s="168">
        <f t="shared" si="155"/>
        <v>64</v>
      </c>
      <c r="K385" s="100">
        <v>44256</v>
      </c>
      <c r="L385" s="100">
        <v>44347</v>
      </c>
      <c r="M385" s="101">
        <f t="shared" si="185"/>
        <v>0</v>
      </c>
      <c r="N385" s="102"/>
      <c r="O385" s="101">
        <f t="shared" si="186"/>
        <v>0</v>
      </c>
      <c r="P385" s="100"/>
      <c r="Q385" s="103"/>
      <c r="R385" s="104">
        <v>0</v>
      </c>
      <c r="S385" s="101">
        <f t="shared" si="188"/>
        <v>0</v>
      </c>
      <c r="T385" s="101">
        <f t="shared" si="187"/>
        <v>0</v>
      </c>
    </row>
    <row r="386" spans="1:21" s="94" customFormat="1" ht="16.5" customHeight="1">
      <c r="A386" s="86"/>
      <c r="B386" s="315"/>
      <c r="C386" s="338"/>
      <c r="D386" s="338"/>
      <c r="E386" s="305"/>
      <c r="F386" s="111" t="s">
        <v>528</v>
      </c>
      <c r="G386" s="108"/>
      <c r="H386" s="99"/>
      <c r="I386" s="99"/>
      <c r="J386" s="168">
        <f t="shared" si="155"/>
        <v>64</v>
      </c>
      <c r="K386" s="100">
        <v>44256</v>
      </c>
      <c r="L386" s="100">
        <v>44347</v>
      </c>
      <c r="M386" s="101">
        <f t="shared" si="185"/>
        <v>0</v>
      </c>
      <c r="N386" s="102"/>
      <c r="O386" s="101">
        <f t="shared" si="186"/>
        <v>0</v>
      </c>
      <c r="P386" s="100"/>
      <c r="Q386" s="103"/>
      <c r="R386" s="104">
        <v>0</v>
      </c>
      <c r="S386" s="101">
        <f t="shared" si="188"/>
        <v>0</v>
      </c>
      <c r="T386" s="101">
        <f t="shared" si="187"/>
        <v>0</v>
      </c>
    </row>
    <row r="387" spans="1:21" s="94" customFormat="1" ht="16.5" customHeight="1">
      <c r="A387" s="86"/>
      <c r="B387" s="315"/>
      <c r="C387" s="338"/>
      <c r="D387" s="338"/>
      <c r="E387" s="307"/>
      <c r="F387" s="111" t="s">
        <v>529</v>
      </c>
      <c r="G387" s="108"/>
      <c r="H387" s="99"/>
      <c r="I387" s="99"/>
      <c r="J387" s="168">
        <f t="shared" si="155"/>
        <v>64</v>
      </c>
      <c r="K387" s="100">
        <v>44256</v>
      </c>
      <c r="L387" s="100">
        <v>44347</v>
      </c>
      <c r="M387" s="101">
        <f t="shared" si="185"/>
        <v>0</v>
      </c>
      <c r="N387" s="102"/>
      <c r="O387" s="101">
        <f t="shared" si="186"/>
        <v>0</v>
      </c>
      <c r="P387" s="100"/>
      <c r="Q387" s="103"/>
      <c r="R387" s="104">
        <v>0</v>
      </c>
      <c r="S387" s="101">
        <f t="shared" si="188"/>
        <v>0</v>
      </c>
      <c r="T387" s="101">
        <f t="shared" si="187"/>
        <v>0</v>
      </c>
    </row>
    <row r="388" spans="1:21" s="94" customFormat="1" ht="16.5" customHeight="1">
      <c r="A388" s="86"/>
      <c r="B388" s="315"/>
      <c r="C388" s="338"/>
      <c r="D388" s="209" t="s">
        <v>539</v>
      </c>
      <c r="E388" s="209"/>
      <c r="F388" s="207"/>
      <c r="G388" s="202"/>
      <c r="H388" s="203"/>
      <c r="I388" s="203"/>
      <c r="J388" s="204">
        <f t="shared" si="155"/>
        <v>64</v>
      </c>
      <c r="K388" s="210">
        <f>MIN(K390:K398)</f>
        <v>44256</v>
      </c>
      <c r="L388" s="210">
        <f>MAX(L390:L398)</f>
        <v>44347</v>
      </c>
      <c r="M388" s="213">
        <f>AVERAGE(M390:M398)</f>
        <v>0</v>
      </c>
      <c r="N388" s="205"/>
      <c r="O388" s="213">
        <f>M388*$N$378</f>
        <v>0</v>
      </c>
      <c r="P388" s="225"/>
      <c r="Q388" s="208"/>
      <c r="R388" s="213">
        <f>AVERAGE(R390:R398)</f>
        <v>0</v>
      </c>
      <c r="S388" s="211">
        <f t="shared" si="188"/>
        <v>0</v>
      </c>
      <c r="T388" s="211">
        <f t="shared" si="187"/>
        <v>0</v>
      </c>
    </row>
    <row r="389" spans="1:21" s="94" customFormat="1" ht="16.5" customHeight="1">
      <c r="A389" s="86"/>
      <c r="B389" s="315"/>
      <c r="C389" s="338"/>
      <c r="D389" s="338"/>
      <c r="E389" s="106" t="s">
        <v>530</v>
      </c>
      <c r="F389" s="176"/>
      <c r="G389" s="108"/>
      <c r="H389" s="99"/>
      <c r="I389" s="99"/>
      <c r="J389" s="168"/>
      <c r="K389" s="100"/>
      <c r="L389" s="100"/>
      <c r="M389" s="101"/>
      <c r="N389" s="102"/>
      <c r="O389" s="101"/>
      <c r="P389" s="100"/>
      <c r="Q389" s="103"/>
      <c r="R389" s="104"/>
      <c r="S389" s="101"/>
      <c r="T389" s="105"/>
    </row>
    <row r="390" spans="1:21" s="94" customFormat="1" ht="16.5" customHeight="1">
      <c r="A390" s="86"/>
      <c r="B390" s="315"/>
      <c r="C390" s="338"/>
      <c r="D390" s="338"/>
      <c r="E390" s="306"/>
      <c r="F390" s="111" t="s">
        <v>531</v>
      </c>
      <c r="G390" s="108"/>
      <c r="H390" s="99"/>
      <c r="I390" s="99"/>
      <c r="J390" s="168">
        <f t="shared" si="155"/>
        <v>64</v>
      </c>
      <c r="K390" s="100">
        <v>44256</v>
      </c>
      <c r="L390" s="100">
        <v>44347</v>
      </c>
      <c r="M390" s="101">
        <f>IF(OR(ISBLANK($K390), ISBLANK($L390)), "", IF($I$1 &lt; $K390, 0, IF($I$1 &gt;= $L390, 1, NETWORKDAYS($K390,$I$1,공휴일)/$J390)))</f>
        <v>0</v>
      </c>
      <c r="N390" s="102"/>
      <c r="O390" s="101">
        <f t="shared" ref="O390:O394" si="189">M390*$N$378</f>
        <v>0</v>
      </c>
      <c r="P390" s="100"/>
      <c r="Q390" s="103"/>
      <c r="R390" s="104">
        <v>0</v>
      </c>
      <c r="S390" s="101">
        <f t="shared" si="188"/>
        <v>0</v>
      </c>
      <c r="T390" s="101">
        <f t="shared" ref="T390:T394" si="190">S390-O390</f>
        <v>0</v>
      </c>
    </row>
    <row r="391" spans="1:21" s="94" customFormat="1" ht="16.5" customHeight="1">
      <c r="A391" s="86"/>
      <c r="B391" s="315"/>
      <c r="C391" s="338"/>
      <c r="D391" s="338"/>
      <c r="E391" s="305"/>
      <c r="F391" s="111" t="s">
        <v>532</v>
      </c>
      <c r="G391" s="108"/>
      <c r="H391" s="99"/>
      <c r="I391" s="99"/>
      <c r="J391" s="168">
        <f t="shared" si="155"/>
        <v>64</v>
      </c>
      <c r="K391" s="100">
        <v>44256</v>
      </c>
      <c r="L391" s="100">
        <v>44347</v>
      </c>
      <c r="M391" s="101">
        <f>IF(OR(ISBLANK($K391), ISBLANK($L391)), "", IF($I$1 &lt; $K391, 0, IF($I$1 &gt;= $L391, 1, NETWORKDAYS($K391,$I$1,공휴일)/$J391)))</f>
        <v>0</v>
      </c>
      <c r="N391" s="102"/>
      <c r="O391" s="101">
        <f t="shared" si="189"/>
        <v>0</v>
      </c>
      <c r="P391" s="100"/>
      <c r="Q391" s="103"/>
      <c r="R391" s="104">
        <v>0</v>
      </c>
      <c r="S391" s="101">
        <f t="shared" si="188"/>
        <v>0</v>
      </c>
      <c r="T391" s="101">
        <f t="shared" si="190"/>
        <v>0</v>
      </c>
    </row>
    <row r="392" spans="1:21" s="94" customFormat="1" ht="16.5" customHeight="1">
      <c r="A392" s="86"/>
      <c r="B392" s="315"/>
      <c r="C392" s="338"/>
      <c r="D392" s="338"/>
      <c r="E392" s="305"/>
      <c r="F392" s="111" t="s">
        <v>533</v>
      </c>
      <c r="G392" s="108"/>
      <c r="H392" s="99"/>
      <c r="I392" s="99"/>
      <c r="J392" s="168">
        <f t="shared" si="155"/>
        <v>64</v>
      </c>
      <c r="K392" s="100">
        <v>44256</v>
      </c>
      <c r="L392" s="100">
        <v>44347</v>
      </c>
      <c r="M392" s="101">
        <f>IF(OR(ISBLANK($K392), ISBLANK($L392)), "", IF($I$1 &lt; $K392, 0, IF($I$1 &gt;= $L392, 1, NETWORKDAYS($K392,$I$1,공휴일)/$J392)))</f>
        <v>0</v>
      </c>
      <c r="N392" s="102"/>
      <c r="O392" s="101">
        <f t="shared" si="189"/>
        <v>0</v>
      </c>
      <c r="P392" s="100"/>
      <c r="Q392" s="103"/>
      <c r="R392" s="104">
        <v>0</v>
      </c>
      <c r="S392" s="101">
        <f t="shared" si="188"/>
        <v>0</v>
      </c>
      <c r="T392" s="101">
        <f t="shared" si="190"/>
        <v>0</v>
      </c>
    </row>
    <row r="393" spans="1:21" s="94" customFormat="1" ht="16.5" customHeight="1">
      <c r="A393" s="86"/>
      <c r="B393" s="315"/>
      <c r="C393" s="338"/>
      <c r="D393" s="338"/>
      <c r="E393" s="305"/>
      <c r="F393" s="111" t="s">
        <v>534</v>
      </c>
      <c r="G393" s="108"/>
      <c r="H393" s="99"/>
      <c r="I393" s="99"/>
      <c r="J393" s="168">
        <f t="shared" si="155"/>
        <v>64</v>
      </c>
      <c r="K393" s="100">
        <v>44256</v>
      </c>
      <c r="L393" s="100">
        <v>44347</v>
      </c>
      <c r="M393" s="101">
        <f>IF(OR(ISBLANK($K393), ISBLANK($L393)), "", IF($I$1 &lt; $K393, 0, IF($I$1 &gt;= $L393, 1, NETWORKDAYS($K393,$I$1,공휴일)/$J393)))</f>
        <v>0</v>
      </c>
      <c r="N393" s="102"/>
      <c r="O393" s="101">
        <f t="shared" si="189"/>
        <v>0</v>
      </c>
      <c r="P393" s="100"/>
      <c r="Q393" s="103"/>
      <c r="R393" s="104">
        <v>0</v>
      </c>
      <c r="S393" s="101">
        <f t="shared" si="188"/>
        <v>0</v>
      </c>
      <c r="T393" s="101">
        <f t="shared" si="190"/>
        <v>0</v>
      </c>
    </row>
    <row r="394" spans="1:21" s="94" customFormat="1" ht="16.5" customHeight="1">
      <c r="A394" s="86"/>
      <c r="B394" s="315"/>
      <c r="C394" s="338"/>
      <c r="D394" s="338"/>
      <c r="E394" s="307"/>
      <c r="F394" s="111" t="s">
        <v>535</v>
      </c>
      <c r="G394" s="108"/>
      <c r="H394" s="99"/>
      <c r="I394" s="99"/>
      <c r="J394" s="168">
        <f t="shared" si="155"/>
        <v>64</v>
      </c>
      <c r="K394" s="100">
        <v>44256</v>
      </c>
      <c r="L394" s="100">
        <v>44347</v>
      </c>
      <c r="M394" s="101">
        <f>IF(OR(ISBLANK($K394), ISBLANK($L394)), "", IF($I$1 &lt; $K394, 0, IF($I$1 &gt;= $L394, 1, NETWORKDAYS($K394,$I$1,공휴일)/$J394)))</f>
        <v>0</v>
      </c>
      <c r="N394" s="102"/>
      <c r="O394" s="101">
        <f t="shared" si="189"/>
        <v>0</v>
      </c>
      <c r="P394" s="100"/>
      <c r="Q394" s="103"/>
      <c r="R394" s="104">
        <v>0</v>
      </c>
      <c r="S394" s="101">
        <f t="shared" si="188"/>
        <v>0</v>
      </c>
      <c r="T394" s="101">
        <f t="shared" si="190"/>
        <v>0</v>
      </c>
    </row>
    <row r="395" spans="1:21" s="94" customFormat="1" ht="16.5" customHeight="1">
      <c r="A395" s="86"/>
      <c r="B395" s="315"/>
      <c r="C395" s="338"/>
      <c r="D395" s="338"/>
      <c r="E395" s="106" t="s">
        <v>536</v>
      </c>
      <c r="F395" s="176"/>
      <c r="G395" s="108"/>
      <c r="H395" s="99"/>
      <c r="I395" s="99"/>
      <c r="J395" s="168"/>
      <c r="K395" s="100"/>
      <c r="L395" s="100"/>
      <c r="M395" s="101"/>
      <c r="N395" s="102"/>
      <c r="O395" s="101"/>
      <c r="P395" s="100"/>
      <c r="Q395" s="103"/>
      <c r="R395" s="104"/>
      <c r="S395" s="101"/>
      <c r="T395" s="105"/>
    </row>
    <row r="396" spans="1:21" s="94" customFormat="1" ht="16.5" customHeight="1">
      <c r="A396" s="86"/>
      <c r="B396" s="315"/>
      <c r="C396" s="338"/>
      <c r="D396" s="338"/>
      <c r="E396" s="306"/>
      <c r="F396" s="111" t="s">
        <v>537</v>
      </c>
      <c r="G396" s="108"/>
      <c r="H396" s="99"/>
      <c r="I396" s="99"/>
      <c r="J396" s="168">
        <f t="shared" si="155"/>
        <v>64</v>
      </c>
      <c r="K396" s="100">
        <v>44256</v>
      </c>
      <c r="L396" s="100">
        <v>44347</v>
      </c>
      <c r="M396" s="101">
        <f>IF(OR(ISBLANK($K396), ISBLANK($L396)), "", IF($I$1 &lt; $K396, 0, IF($I$1 &gt;= $L396, 1, NETWORKDAYS($K396,$I$1,공휴일)/$J396)))</f>
        <v>0</v>
      </c>
      <c r="N396" s="102"/>
      <c r="O396" s="101">
        <f t="shared" ref="O396:O398" si="191">M396*$N$378</f>
        <v>0</v>
      </c>
      <c r="P396" s="100"/>
      <c r="Q396" s="103"/>
      <c r="R396" s="104">
        <v>0</v>
      </c>
      <c r="S396" s="101">
        <f t="shared" si="188"/>
        <v>0</v>
      </c>
      <c r="T396" s="101">
        <f t="shared" ref="T396:T398" si="192">S396-O396</f>
        <v>0</v>
      </c>
    </row>
    <row r="397" spans="1:21" s="94" customFormat="1" ht="16.5" customHeight="1">
      <c r="A397" s="86"/>
      <c r="B397" s="315"/>
      <c r="C397" s="338"/>
      <c r="D397" s="338"/>
      <c r="E397" s="305"/>
      <c r="F397" s="111" t="s">
        <v>596</v>
      </c>
      <c r="G397" s="108"/>
      <c r="H397" s="99"/>
      <c r="I397" s="99"/>
      <c r="J397" s="168">
        <f t="shared" si="155"/>
        <v>64</v>
      </c>
      <c r="K397" s="100">
        <v>44256</v>
      </c>
      <c r="L397" s="100">
        <v>44347</v>
      </c>
      <c r="M397" s="101">
        <f>IF(OR(ISBLANK($K397), ISBLANK($L397)), "", IF($I$1 &lt; $K397, 0, IF($I$1 &gt;= $L397, 1, NETWORKDAYS($K397,$I$1,공휴일)/$J397)))</f>
        <v>0</v>
      </c>
      <c r="N397" s="102"/>
      <c r="O397" s="101">
        <f t="shared" si="191"/>
        <v>0</v>
      </c>
      <c r="P397" s="100"/>
      <c r="Q397" s="103"/>
      <c r="R397" s="104">
        <v>0</v>
      </c>
      <c r="S397" s="101">
        <f t="shared" si="188"/>
        <v>0</v>
      </c>
      <c r="T397" s="101">
        <f t="shared" si="192"/>
        <v>0</v>
      </c>
    </row>
    <row r="398" spans="1:21" s="94" customFormat="1" ht="16.5" customHeight="1">
      <c r="A398" s="86"/>
      <c r="B398" s="315"/>
      <c r="C398" s="338"/>
      <c r="D398" s="338"/>
      <c r="E398" s="307"/>
      <c r="F398" s="111" t="s">
        <v>538</v>
      </c>
      <c r="G398" s="108"/>
      <c r="H398" s="99"/>
      <c r="I398" s="99"/>
      <c r="J398" s="168">
        <f t="shared" si="155"/>
        <v>64</v>
      </c>
      <c r="K398" s="100">
        <v>44256</v>
      </c>
      <c r="L398" s="100">
        <v>44347</v>
      </c>
      <c r="M398" s="101">
        <f>IF(OR(ISBLANK($K398), ISBLANK($L398)), "", IF($I$1 &lt; $K398, 0, IF($I$1 &gt;= $L398, 1, NETWORKDAYS($K398,$I$1,공휴일)/$J398)))</f>
        <v>0</v>
      </c>
      <c r="N398" s="102"/>
      <c r="O398" s="101">
        <f t="shared" si="191"/>
        <v>0</v>
      </c>
      <c r="P398" s="100"/>
      <c r="Q398" s="103"/>
      <c r="R398" s="104">
        <v>0</v>
      </c>
      <c r="S398" s="101">
        <f t="shared" si="188"/>
        <v>0</v>
      </c>
      <c r="T398" s="101">
        <f t="shared" si="192"/>
        <v>0</v>
      </c>
    </row>
    <row r="399" spans="1:21" ht="16.5" customHeight="1">
      <c r="I399" s="189"/>
      <c r="J399" s="189"/>
      <c r="K399" s="190"/>
      <c r="L399" s="190"/>
      <c r="M399" s="191"/>
      <c r="N399" s="192"/>
      <c r="O399" s="191"/>
      <c r="P399" s="190"/>
      <c r="Q399" s="193"/>
      <c r="R399" s="194"/>
      <c r="S399" s="191"/>
      <c r="T399" s="194"/>
      <c r="U399" s="162"/>
    </row>
  </sheetData>
  <mergeCells count="86">
    <mergeCell ref="I1:J1"/>
    <mergeCell ref="P1:Q1"/>
    <mergeCell ref="E2:F2"/>
    <mergeCell ref="B3:F3"/>
    <mergeCell ref="B4:F4"/>
    <mergeCell ref="D21:D28"/>
    <mergeCell ref="D30:D37"/>
    <mergeCell ref="E32:E35"/>
    <mergeCell ref="D51:D53"/>
    <mergeCell ref="B61:F61"/>
    <mergeCell ref="B5:B60"/>
    <mergeCell ref="C6:C18"/>
    <mergeCell ref="D7:D18"/>
    <mergeCell ref="E13:E18"/>
    <mergeCell ref="C20:C57"/>
    <mergeCell ref="D73:D80"/>
    <mergeCell ref="E74:E76"/>
    <mergeCell ref="E78:E80"/>
    <mergeCell ref="D82:D89"/>
    <mergeCell ref="E83:E85"/>
    <mergeCell ref="E87:E89"/>
    <mergeCell ref="C91:C147"/>
    <mergeCell ref="D92:D109"/>
    <mergeCell ref="E93:E100"/>
    <mergeCell ref="E102:E109"/>
    <mergeCell ref="D111:D128"/>
    <mergeCell ref="E112:E119"/>
    <mergeCell ref="E121:E128"/>
    <mergeCell ref="D130:D147"/>
    <mergeCell ref="E131:E138"/>
    <mergeCell ref="E140:E147"/>
    <mergeCell ref="C149:C205"/>
    <mergeCell ref="D150:D167"/>
    <mergeCell ref="E151:E158"/>
    <mergeCell ref="E160:E167"/>
    <mergeCell ref="D169:D186"/>
    <mergeCell ref="E170:E177"/>
    <mergeCell ref="E179:E186"/>
    <mergeCell ref="D188:D205"/>
    <mergeCell ref="E189:E196"/>
    <mergeCell ref="E198:E205"/>
    <mergeCell ref="D278:D297"/>
    <mergeCell ref="E279:E287"/>
    <mergeCell ref="E289:E297"/>
    <mergeCell ref="C207:C225"/>
    <mergeCell ref="D208:D215"/>
    <mergeCell ref="D217:D224"/>
    <mergeCell ref="D226:D233"/>
    <mergeCell ref="C235:C277"/>
    <mergeCell ref="D236:D255"/>
    <mergeCell ref="E237:E245"/>
    <mergeCell ref="E247:E255"/>
    <mergeCell ref="D257:D276"/>
    <mergeCell ref="E258:E266"/>
    <mergeCell ref="E268:E276"/>
    <mergeCell ref="B316:B398"/>
    <mergeCell ref="C316:F316"/>
    <mergeCell ref="C317:C377"/>
    <mergeCell ref="D318:D333"/>
    <mergeCell ref="E319:E325"/>
    <mergeCell ref="C299:C313"/>
    <mergeCell ref="D300:D301"/>
    <mergeCell ref="D303:D306"/>
    <mergeCell ref="D309:D311"/>
    <mergeCell ref="B315:F315"/>
    <mergeCell ref="B62:B314"/>
    <mergeCell ref="C63:C89"/>
    <mergeCell ref="D64:D71"/>
    <mergeCell ref="E65:E67"/>
    <mergeCell ref="E69:E71"/>
    <mergeCell ref="E327:E333"/>
    <mergeCell ref="D335:D369"/>
    <mergeCell ref="E336:E338"/>
    <mergeCell ref="E340:E344"/>
    <mergeCell ref="E353:E356"/>
    <mergeCell ref="E358:E369"/>
    <mergeCell ref="D371:D377"/>
    <mergeCell ref="E372:E374"/>
    <mergeCell ref="E376:E377"/>
    <mergeCell ref="C378:F378"/>
    <mergeCell ref="C379:C398"/>
    <mergeCell ref="D380:D387"/>
    <mergeCell ref="E381:E387"/>
    <mergeCell ref="D389:D398"/>
    <mergeCell ref="E390:E394"/>
    <mergeCell ref="E396:E39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4"/>
  <sheetViews>
    <sheetView topLeftCell="A3" zoomScale="115" zoomScaleNormal="115" zoomScaleSheetLayoutView="115" workbookViewId="0">
      <selection activeCell="C27" sqref="C27"/>
    </sheetView>
  </sheetViews>
  <sheetFormatPr defaultColWidth="9" defaultRowHeight="16.5" customHeight="1"/>
  <cols>
    <col min="1" max="1" width="9" style="7"/>
    <col min="2" max="2" width="27.75" style="7" customWidth="1"/>
    <col min="3" max="3" width="26" style="7" customWidth="1"/>
    <col min="4" max="7" width="15.625" style="7" hidden="1" customWidth="1"/>
    <col min="8" max="8" width="15.625" style="19" hidden="1" customWidth="1"/>
    <col min="9" max="16384" width="9" style="7"/>
  </cols>
  <sheetData>
    <row r="1" spans="2:12" s="4" customFormat="1" ht="16.5" hidden="1" customHeight="1" thickBot="1">
      <c r="B1" s="5" t="s">
        <v>0</v>
      </c>
      <c r="C1" s="5"/>
      <c r="D1" s="5"/>
      <c r="E1" s="5"/>
      <c r="F1" s="5"/>
      <c r="G1" s="5"/>
      <c r="H1" s="6" t="e">
        <f>#REF!</f>
        <v>#REF!</v>
      </c>
      <c r="I1" s="18"/>
    </row>
    <row r="2" spans="2:12" s="3" customFormat="1" ht="12.75" hidden="1" thickTop="1">
      <c r="H2" s="50"/>
    </row>
    <row r="3" spans="2:12" ht="25.5">
      <c r="B3" s="345" t="s">
        <v>471</v>
      </c>
      <c r="C3" s="345"/>
      <c r="D3" s="345"/>
      <c r="E3" s="345"/>
      <c r="F3" s="345"/>
      <c r="G3" s="345"/>
      <c r="H3" s="345"/>
    </row>
    <row r="4" spans="2:12" s="3" customFormat="1" ht="21" customHeight="1">
      <c r="D4" s="346" t="s">
        <v>53</v>
      </c>
      <c r="E4" s="346"/>
      <c r="F4" s="346"/>
      <c r="G4" s="346"/>
      <c r="H4" s="255" t="s">
        <v>39</v>
      </c>
    </row>
    <row r="5" spans="2:12" ht="16.5" customHeight="1">
      <c r="B5" s="64" t="s">
        <v>571</v>
      </c>
      <c r="C5" s="267">
        <f>SUM(C6:C8)</f>
        <v>1</v>
      </c>
    </row>
    <row r="6" spans="2:12" ht="16.5" customHeight="1">
      <c r="B6" s="65" t="s">
        <v>565</v>
      </c>
      <c r="C6" s="63">
        <v>0.2</v>
      </c>
      <c r="J6" s="264"/>
      <c r="K6" s="264"/>
      <c r="L6" s="264"/>
    </row>
    <row r="7" spans="2:12" ht="16.5" customHeight="1">
      <c r="B7" s="65" t="s">
        <v>566</v>
      </c>
      <c r="C7" s="63">
        <v>0.5</v>
      </c>
    </row>
    <row r="8" spans="2:12" ht="16.5" customHeight="1">
      <c r="B8" s="65" t="s">
        <v>567</v>
      </c>
      <c r="C8" s="63">
        <v>0.3</v>
      </c>
    </row>
    <row r="9" spans="2:12" ht="16.5" customHeight="1">
      <c r="B9" s="64" t="s">
        <v>601</v>
      </c>
      <c r="C9" s="265"/>
    </row>
    <row r="10" spans="2:12" ht="16.5" customHeight="1">
      <c r="B10" s="266" t="s">
        <v>602</v>
      </c>
      <c r="C10" s="267">
        <f>SUM(C11:C13)</f>
        <v>0.99999999999999989</v>
      </c>
    </row>
    <row r="11" spans="2:12" ht="16.5" customHeight="1">
      <c r="B11" s="65" t="s">
        <v>562</v>
      </c>
      <c r="C11" s="63">
        <v>0.2</v>
      </c>
    </row>
    <row r="12" spans="2:12" ht="16.5" customHeight="1">
      <c r="B12" s="65" t="s">
        <v>563</v>
      </c>
      <c r="C12" s="63">
        <v>0.7</v>
      </c>
    </row>
    <row r="13" spans="2:12" ht="16.5" customHeight="1">
      <c r="B13" s="65" t="s">
        <v>564</v>
      </c>
      <c r="C13" s="63">
        <v>0.1</v>
      </c>
    </row>
    <row r="14" spans="2:12" ht="16.5" customHeight="1">
      <c r="B14" s="266" t="s">
        <v>603</v>
      </c>
      <c r="C14" s="267">
        <f>SUM(C15:C20)</f>
        <v>1</v>
      </c>
    </row>
    <row r="15" spans="2:12" ht="16.5" customHeight="1">
      <c r="B15" s="65" t="s">
        <v>463</v>
      </c>
      <c r="C15" s="63">
        <v>0.1</v>
      </c>
    </row>
    <row r="16" spans="2:12" ht="16.5" customHeight="1">
      <c r="B16" s="65" t="s">
        <v>464</v>
      </c>
      <c r="C16" s="63">
        <v>0.15</v>
      </c>
    </row>
    <row r="17" spans="2:3" ht="16.5" customHeight="1">
      <c r="B17" s="65" t="s">
        <v>465</v>
      </c>
      <c r="C17" s="63">
        <v>0.25</v>
      </c>
    </row>
    <row r="18" spans="2:3" ht="16.5" customHeight="1">
      <c r="B18" s="65" t="s">
        <v>466</v>
      </c>
      <c r="C18" s="63">
        <v>0.25</v>
      </c>
    </row>
    <row r="19" spans="2:3" ht="16.5" customHeight="1">
      <c r="B19" s="65" t="s">
        <v>467</v>
      </c>
      <c r="C19" s="63">
        <v>0.15</v>
      </c>
    </row>
    <row r="20" spans="2:3" ht="16.5" customHeight="1">
      <c r="B20" s="65" t="s">
        <v>468</v>
      </c>
      <c r="C20" s="63">
        <v>0.1</v>
      </c>
    </row>
    <row r="21" spans="2:3" ht="16.5" customHeight="1">
      <c r="B21" s="266" t="s">
        <v>604</v>
      </c>
      <c r="C21" s="267">
        <f>SUM(C22:C27)</f>
        <v>1</v>
      </c>
    </row>
    <row r="22" spans="2:3" ht="16.5" customHeight="1">
      <c r="B22" s="65" t="s">
        <v>568</v>
      </c>
      <c r="C22" s="63">
        <v>0.8</v>
      </c>
    </row>
    <row r="23" spans="2:3" ht="16.5" customHeight="1">
      <c r="B23" s="65" t="s">
        <v>570</v>
      </c>
      <c r="C23" s="63">
        <v>0.2</v>
      </c>
    </row>
    <row r="24" spans="2:3" ht="16.5" customHeight="1">
      <c r="B24" s="65"/>
      <c r="C24" s="63"/>
    </row>
  </sheetData>
  <mergeCells count="2">
    <mergeCell ref="B3:H3"/>
    <mergeCell ref="D4:G4"/>
  </mergeCells>
  <phoneticPr fontId="3" type="noConversion"/>
  <conditionalFormatting sqref="H13">
    <cfRule type="cellIs" dxfId="4" priority="19" operator="equal">
      <formula>"적정"</formula>
    </cfRule>
    <cfRule type="cellIs" dxfId="3" priority="20" operator="equal">
      <formula>"양호"</formula>
    </cfRule>
    <cfRule type="cellIs" dxfId="2" priority="21" operator="equal">
      <formula>"위험"</formula>
    </cfRule>
  </conditionalFormatting>
  <conditionalFormatting sqref="H13:H1048576 H1:H4">
    <cfRule type="cellIs" dxfId="1" priority="18" operator="equal">
      <formula>"미흡"</formula>
    </cfRule>
  </conditionalFormatting>
  <conditionalFormatting sqref="H5:H12">
    <cfRule type="cellIs" dxfId="0" priority="1" operator="equal">
      <formula>"미흡"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headerFooter>
    <oddFooter>&amp;L&amp;"HY신명조,굵게"&amp;10서울주택도시공사&amp;C&amp;"HY신명조,보통"&amp;10&amp;P/&amp;N&amp;R&amp;"HY신명조,굵게"&amp;10쌍용정보통신컨소시엄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9" sqref="F29"/>
    </sheetView>
  </sheetViews>
  <sheetFormatPr defaultColWidth="9" defaultRowHeight="18" customHeight="1"/>
  <cols>
    <col min="1" max="1" width="7.375" style="9" bestFit="1" customWidth="1"/>
    <col min="2" max="2" width="6.625" style="9" customWidth="1"/>
    <col min="3" max="3" width="10.5" style="9" bestFit="1" customWidth="1"/>
    <col min="4" max="4" width="3.625" style="9" customWidth="1"/>
    <col min="5" max="5" width="9" style="9"/>
    <col min="6" max="6" width="18.75" style="11" bestFit="1" customWidth="1"/>
    <col min="7" max="7" width="20.625" style="9" customWidth="1"/>
    <col min="8" max="8" width="3.625" style="9" customWidth="1"/>
    <col min="9" max="9" width="17.75" style="9" bestFit="1" customWidth="1"/>
    <col min="10" max="10" width="15.625" style="9" customWidth="1"/>
    <col min="11" max="11" width="3.625" style="9" customWidth="1"/>
    <col min="12" max="16384" width="9" style="9"/>
  </cols>
  <sheetData>
    <row r="1" spans="1:10" s="15" customFormat="1" ht="30" customHeight="1">
      <c r="A1" s="349" t="s">
        <v>52</v>
      </c>
      <c r="B1" s="349"/>
      <c r="C1" s="349"/>
      <c r="D1" s="16"/>
      <c r="E1" s="349" t="s">
        <v>29</v>
      </c>
      <c r="F1" s="349"/>
      <c r="G1" s="349"/>
      <c r="I1" s="350" t="s">
        <v>31</v>
      </c>
      <c r="J1" s="350"/>
    </row>
    <row r="2" spans="1:10" ht="18" customHeight="1">
      <c r="A2" s="351" t="s">
        <v>54</v>
      </c>
      <c r="B2" s="351"/>
      <c r="C2" s="13" t="s">
        <v>51</v>
      </c>
      <c r="E2" s="13" t="s">
        <v>12</v>
      </c>
      <c r="F2" s="13" t="s">
        <v>10</v>
      </c>
      <c r="G2" s="14" t="s">
        <v>11</v>
      </c>
      <c r="I2" s="14" t="s">
        <v>30</v>
      </c>
      <c r="J2" s="14" t="s">
        <v>32</v>
      </c>
    </row>
    <row r="3" spans="1:10" ht="18" customHeight="1">
      <c r="A3" s="17">
        <v>0.98</v>
      </c>
      <c r="B3" s="8" t="s">
        <v>55</v>
      </c>
      <c r="C3" s="8" t="s">
        <v>47</v>
      </c>
      <c r="E3" s="347" t="s">
        <v>13</v>
      </c>
      <c r="F3" s="10">
        <v>44321</v>
      </c>
      <c r="G3" s="12" t="s">
        <v>14</v>
      </c>
      <c r="I3" s="17">
        <v>0</v>
      </c>
      <c r="J3" s="17">
        <v>0</v>
      </c>
    </row>
    <row r="4" spans="1:10" ht="18" customHeight="1">
      <c r="A4" s="17">
        <v>0.95</v>
      </c>
      <c r="B4" s="8" t="s">
        <v>55</v>
      </c>
      <c r="C4" s="8" t="s">
        <v>48</v>
      </c>
      <c r="E4" s="352"/>
      <c r="F4" s="10">
        <v>44335</v>
      </c>
      <c r="G4" s="12" t="s">
        <v>15</v>
      </c>
      <c r="I4" s="17">
        <v>0.2</v>
      </c>
      <c r="J4" s="17">
        <v>0.2</v>
      </c>
    </row>
    <row r="5" spans="1:10" ht="18" customHeight="1">
      <c r="A5" s="17">
        <v>0.9</v>
      </c>
      <c r="B5" s="8" t="s">
        <v>55</v>
      </c>
      <c r="C5" s="8" t="s">
        <v>49</v>
      </c>
      <c r="E5" s="352"/>
      <c r="F5" s="10">
        <v>44459</v>
      </c>
      <c r="G5" s="12" t="s">
        <v>16</v>
      </c>
      <c r="I5" s="17">
        <v>0.5</v>
      </c>
      <c r="J5" s="17">
        <v>0.5</v>
      </c>
    </row>
    <row r="6" spans="1:10" ht="18" customHeight="1">
      <c r="A6" s="17">
        <v>0.9</v>
      </c>
      <c r="B6" s="8" t="s">
        <v>56</v>
      </c>
      <c r="C6" s="8" t="s">
        <v>50</v>
      </c>
      <c r="E6" s="352"/>
      <c r="F6" s="10">
        <v>44460</v>
      </c>
      <c r="G6" s="12" t="s">
        <v>17</v>
      </c>
      <c r="I6" s="17">
        <v>0.7</v>
      </c>
      <c r="J6" s="17">
        <v>0.7</v>
      </c>
    </row>
    <row r="7" spans="1:10" ht="18" customHeight="1">
      <c r="E7" s="348"/>
      <c r="F7" s="10">
        <v>44461</v>
      </c>
      <c r="G7" s="12" t="s">
        <v>16</v>
      </c>
      <c r="I7" s="17">
        <v>0.8</v>
      </c>
      <c r="J7" s="17">
        <v>0.8</v>
      </c>
    </row>
    <row r="8" spans="1:10" ht="18" customHeight="1">
      <c r="E8" s="347" t="s">
        <v>18</v>
      </c>
      <c r="F8" s="10">
        <v>44592</v>
      </c>
      <c r="G8" s="12" t="s">
        <v>19</v>
      </c>
      <c r="I8" s="17">
        <v>0.9</v>
      </c>
      <c r="J8" s="17">
        <v>0.9</v>
      </c>
    </row>
    <row r="9" spans="1:10" ht="18" customHeight="1">
      <c r="E9" s="352"/>
      <c r="F9" s="10">
        <v>44593</v>
      </c>
      <c r="G9" s="12" t="s">
        <v>20</v>
      </c>
      <c r="I9" s="17">
        <v>0.95</v>
      </c>
      <c r="J9" s="17">
        <v>0.95</v>
      </c>
    </row>
    <row r="10" spans="1:10" ht="18" customHeight="1">
      <c r="E10" s="352"/>
      <c r="F10" s="10">
        <v>44594</v>
      </c>
      <c r="G10" s="12" t="s">
        <v>21</v>
      </c>
      <c r="I10" s="17">
        <v>1</v>
      </c>
      <c r="J10" s="17">
        <v>1</v>
      </c>
    </row>
    <row r="11" spans="1:10" ht="18" customHeight="1">
      <c r="E11" s="352"/>
      <c r="F11" s="10">
        <v>44621</v>
      </c>
      <c r="G11" s="12" t="s">
        <v>22</v>
      </c>
    </row>
    <row r="12" spans="1:10" ht="18" customHeight="1">
      <c r="E12" s="352"/>
      <c r="F12" s="10">
        <v>44686</v>
      </c>
      <c r="G12" s="12" t="s">
        <v>23</v>
      </c>
    </row>
    <row r="13" spans="1:10" ht="18" customHeight="1">
      <c r="E13" s="352"/>
      <c r="F13" s="10">
        <v>44713</v>
      </c>
      <c r="G13" s="12" t="s">
        <v>24</v>
      </c>
    </row>
    <row r="14" spans="1:10" ht="18" customHeight="1">
      <c r="E14" s="352"/>
      <c r="F14" s="10">
        <v>44718</v>
      </c>
      <c r="G14" s="12" t="s">
        <v>25</v>
      </c>
    </row>
    <row r="15" spans="1:10" ht="18" customHeight="1">
      <c r="E15" s="348"/>
      <c r="F15" s="10">
        <v>44788</v>
      </c>
      <c r="G15" s="12" t="s">
        <v>26</v>
      </c>
    </row>
    <row r="16" spans="1:10" ht="18" customHeight="1">
      <c r="E16" s="347" t="s">
        <v>28</v>
      </c>
      <c r="F16" s="10">
        <v>44813</v>
      </c>
      <c r="G16" s="12" t="s">
        <v>27</v>
      </c>
    </row>
    <row r="17" spans="5:7" ht="18" customHeight="1">
      <c r="E17" s="348"/>
      <c r="F17" s="10">
        <v>44816</v>
      </c>
      <c r="G17" s="12" t="s">
        <v>27</v>
      </c>
    </row>
  </sheetData>
  <mergeCells count="7">
    <mergeCell ref="E16:E17"/>
    <mergeCell ref="E1:G1"/>
    <mergeCell ref="I1:J1"/>
    <mergeCell ref="A2:B2"/>
    <mergeCell ref="A1:C1"/>
    <mergeCell ref="E3:E7"/>
    <mergeCell ref="E8:E15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>
      <selection activeCell="E38" sqref="E38"/>
    </sheetView>
  </sheetViews>
  <sheetFormatPr defaultColWidth="9" defaultRowHeight="16.5" customHeight="1"/>
  <cols>
    <col min="1" max="1" width="12.125" style="21" customWidth="1"/>
    <col min="2" max="2" width="25.625" style="21" bestFit="1" customWidth="1"/>
    <col min="3" max="7" width="18.75" style="21" customWidth="1"/>
    <col min="8" max="8" width="14.625" style="21" customWidth="1"/>
    <col min="9" max="9" width="14.625" style="1" customWidth="1"/>
    <col min="10" max="16384" width="9" style="1"/>
  </cols>
  <sheetData>
    <row r="1" spans="1:9" s="52" customFormat="1" ht="30" customHeight="1">
      <c r="A1" s="353" t="s">
        <v>263</v>
      </c>
      <c r="B1" s="353"/>
      <c r="C1" s="353"/>
      <c r="D1" s="353"/>
      <c r="E1" s="353"/>
      <c r="F1" s="353"/>
      <c r="G1" s="353"/>
      <c r="H1" s="353"/>
      <c r="I1" s="353"/>
    </row>
    <row r="2" spans="1:9" ht="16.5" customHeight="1">
      <c r="A2" s="358" t="s">
        <v>262</v>
      </c>
      <c r="B2" s="362" t="s">
        <v>280</v>
      </c>
      <c r="C2" s="363"/>
      <c r="D2" s="363"/>
      <c r="E2" s="363"/>
      <c r="F2" s="363"/>
      <c r="G2" s="363"/>
      <c r="H2" s="364"/>
      <c r="I2" s="361" t="s">
        <v>279</v>
      </c>
    </row>
    <row r="3" spans="1:9" ht="30" customHeight="1">
      <c r="A3" s="359"/>
      <c r="B3" s="362" t="s">
        <v>277</v>
      </c>
      <c r="C3" s="364"/>
      <c r="D3" s="362" t="s">
        <v>276</v>
      </c>
      <c r="E3" s="363"/>
      <c r="F3" s="364"/>
      <c r="G3" s="53" t="s">
        <v>275</v>
      </c>
      <c r="H3" s="361" t="s">
        <v>269</v>
      </c>
      <c r="I3" s="359"/>
    </row>
    <row r="4" spans="1:9" ht="30" customHeight="1">
      <c r="A4" s="360"/>
      <c r="B4" s="53" t="s">
        <v>270</v>
      </c>
      <c r="C4" s="53" t="s">
        <v>278</v>
      </c>
      <c r="D4" s="53" t="s">
        <v>271</v>
      </c>
      <c r="E4" s="53" t="s">
        <v>272</v>
      </c>
      <c r="F4" s="53" t="s">
        <v>273</v>
      </c>
      <c r="G4" s="53" t="s">
        <v>274</v>
      </c>
      <c r="H4" s="365"/>
      <c r="I4" s="360"/>
    </row>
    <row r="5" spans="1:9" ht="16.5" customHeight="1">
      <c r="A5" s="39" t="s">
        <v>38</v>
      </c>
      <c r="B5" s="368">
        <v>10.5</v>
      </c>
      <c r="C5" s="369"/>
      <c r="D5" s="368">
        <v>36</v>
      </c>
      <c r="E5" s="370"/>
      <c r="F5" s="369"/>
      <c r="G5" s="29">
        <v>3</v>
      </c>
      <c r="H5" s="48">
        <f>SUM(B5:G5)</f>
        <v>49.5</v>
      </c>
      <c r="I5" s="58">
        <v>0.04</v>
      </c>
    </row>
    <row r="6" spans="1:9" ht="16.5" customHeight="1">
      <c r="A6" s="39" t="s">
        <v>40</v>
      </c>
      <c r="B6" s="368">
        <v>5.3</v>
      </c>
      <c r="C6" s="369"/>
      <c r="D6" s="368">
        <v>23.4</v>
      </c>
      <c r="E6" s="370"/>
      <c r="F6" s="369"/>
      <c r="G6" s="29">
        <v>2</v>
      </c>
      <c r="H6" s="48">
        <f t="shared" ref="H6:H13" si="0">SUM(B6:G6)</f>
        <v>30.7</v>
      </c>
      <c r="I6" s="58">
        <v>0.03</v>
      </c>
    </row>
    <row r="7" spans="1:9" ht="16.5" customHeight="1">
      <c r="A7" s="39" t="s">
        <v>41</v>
      </c>
      <c r="B7" s="29">
        <v>9.1999999999999993</v>
      </c>
      <c r="C7" s="49">
        <v>10</v>
      </c>
      <c r="D7" s="29">
        <v>50.1</v>
      </c>
      <c r="E7" s="29">
        <v>67</v>
      </c>
      <c r="F7" s="29">
        <v>36.5</v>
      </c>
      <c r="G7" s="29">
        <v>6.7</v>
      </c>
      <c r="H7" s="48">
        <f t="shared" si="0"/>
        <v>179.5</v>
      </c>
      <c r="I7" s="58">
        <v>0.15</v>
      </c>
    </row>
    <row r="8" spans="1:9" ht="16.5" customHeight="1">
      <c r="A8" s="39" t="s">
        <v>42</v>
      </c>
      <c r="B8" s="29">
        <v>11</v>
      </c>
      <c r="C8" s="49">
        <v>11</v>
      </c>
      <c r="D8" s="49">
        <v>50</v>
      </c>
      <c r="E8" s="49">
        <v>51.5</v>
      </c>
      <c r="F8" s="49">
        <v>17.5</v>
      </c>
      <c r="G8" s="29">
        <v>4</v>
      </c>
      <c r="H8" s="48">
        <f t="shared" si="0"/>
        <v>145</v>
      </c>
      <c r="I8" s="58">
        <v>0.12</v>
      </c>
    </row>
    <row r="9" spans="1:9" ht="16.5" customHeight="1">
      <c r="A9" s="39" t="s">
        <v>43</v>
      </c>
      <c r="B9" s="29">
        <v>16.100000000000001</v>
      </c>
      <c r="C9" s="49">
        <v>16.100000000000001</v>
      </c>
      <c r="D9" s="49">
        <v>67.400000000000006</v>
      </c>
      <c r="E9" s="49">
        <v>127</v>
      </c>
      <c r="F9" s="49">
        <v>59.5</v>
      </c>
      <c r="G9" s="29">
        <v>17.3</v>
      </c>
      <c r="H9" s="48">
        <f t="shared" si="0"/>
        <v>303.40000000000003</v>
      </c>
      <c r="I9" s="58">
        <v>0.25</v>
      </c>
    </row>
    <row r="10" spans="1:9" ht="16.5" customHeight="1">
      <c r="A10" s="39" t="s">
        <v>44</v>
      </c>
      <c r="B10" s="29">
        <v>7</v>
      </c>
      <c r="C10" s="49">
        <v>8</v>
      </c>
      <c r="D10" s="29">
        <v>31</v>
      </c>
      <c r="E10" s="29">
        <v>80</v>
      </c>
      <c r="F10" s="29">
        <v>42</v>
      </c>
      <c r="G10" s="29">
        <v>11</v>
      </c>
      <c r="H10" s="48">
        <f t="shared" si="0"/>
        <v>179</v>
      </c>
      <c r="I10" s="58">
        <v>0.15</v>
      </c>
    </row>
    <row r="11" spans="1:9" ht="16.5" customHeight="1">
      <c r="A11" s="39" t="s">
        <v>45</v>
      </c>
      <c r="B11" s="29">
        <v>7.5</v>
      </c>
      <c r="C11" s="49">
        <v>8</v>
      </c>
      <c r="D11" s="29">
        <v>42</v>
      </c>
      <c r="E11" s="29">
        <v>75</v>
      </c>
      <c r="F11" s="29">
        <v>45</v>
      </c>
      <c r="G11" s="29">
        <v>15</v>
      </c>
      <c r="H11" s="48">
        <f t="shared" si="0"/>
        <v>192.5</v>
      </c>
      <c r="I11" s="58">
        <v>0.16</v>
      </c>
    </row>
    <row r="12" spans="1:9" ht="16.5" customHeight="1">
      <c r="A12" s="39" t="s">
        <v>255</v>
      </c>
      <c r="B12" s="29">
        <v>7.5</v>
      </c>
      <c r="C12" s="49">
        <v>7.5</v>
      </c>
      <c r="D12" s="29">
        <v>25</v>
      </c>
      <c r="E12" s="29">
        <v>34</v>
      </c>
      <c r="F12" s="29">
        <v>15</v>
      </c>
      <c r="G12" s="29">
        <v>3</v>
      </c>
      <c r="H12" s="48">
        <f t="shared" si="0"/>
        <v>92</v>
      </c>
      <c r="I12" s="58">
        <v>0.08</v>
      </c>
    </row>
    <row r="13" spans="1:9" ht="16.5" customHeight="1">
      <c r="A13" s="39" t="s">
        <v>46</v>
      </c>
      <c r="B13" s="55">
        <v>5.9</v>
      </c>
      <c r="C13" s="54">
        <v>6</v>
      </c>
      <c r="D13" s="55">
        <v>6.6</v>
      </c>
      <c r="E13" s="55"/>
      <c r="F13" s="55"/>
      <c r="G13" s="55"/>
      <c r="H13" s="48">
        <f t="shared" si="0"/>
        <v>18.5</v>
      </c>
      <c r="I13" s="58">
        <v>0.02</v>
      </c>
    </row>
    <row r="14" spans="1:9" ht="16.5" customHeight="1">
      <c r="A14" s="44" t="s">
        <v>267</v>
      </c>
      <c r="B14" s="44"/>
      <c r="C14" s="44"/>
      <c r="D14" s="44"/>
      <c r="E14" s="44"/>
      <c r="F14" s="44"/>
      <c r="G14" s="44"/>
      <c r="H14" s="44">
        <f>SUM(H5:H13)</f>
        <v>1190.0999999999999</v>
      </c>
      <c r="I14" s="57">
        <f>SUM(I5:I13)</f>
        <v>1</v>
      </c>
    </row>
    <row r="15" spans="1:9" ht="16.5" customHeight="1">
      <c r="A15" s="1"/>
      <c r="B15" s="1"/>
      <c r="C15" s="1"/>
      <c r="D15" s="1"/>
      <c r="E15" s="1"/>
      <c r="F15" s="1"/>
      <c r="G15" s="1"/>
      <c r="H15" s="1"/>
    </row>
    <row r="16" spans="1:9" ht="16.5" customHeight="1">
      <c r="A16" s="1"/>
      <c r="B16" s="1"/>
      <c r="C16" s="1"/>
      <c r="D16" s="1"/>
      <c r="E16" s="1"/>
      <c r="F16" s="1"/>
      <c r="G16" s="1"/>
      <c r="H16" s="1"/>
    </row>
    <row r="17" spans="1:9" s="22" customFormat="1" ht="30" customHeight="1">
      <c r="A17" s="354" t="s">
        <v>264</v>
      </c>
      <c r="B17" s="354"/>
      <c r="C17" s="354"/>
      <c r="D17" s="354"/>
      <c r="E17" s="51"/>
      <c r="F17" s="51"/>
      <c r="G17" s="51"/>
      <c r="H17" s="51"/>
      <c r="I17" s="30"/>
    </row>
    <row r="18" spans="1:9" ht="16.5" customHeight="1">
      <c r="A18" s="358" t="s">
        <v>262</v>
      </c>
      <c r="B18" s="362" t="s">
        <v>289</v>
      </c>
      <c r="C18" s="363"/>
      <c r="D18" s="363"/>
      <c r="E18" s="363"/>
      <c r="F18" s="363"/>
      <c r="G18" s="364"/>
      <c r="H18" s="361" t="s">
        <v>286</v>
      </c>
      <c r="I18" s="43"/>
    </row>
    <row r="19" spans="1:9" ht="30" customHeight="1">
      <c r="A19" s="359"/>
      <c r="B19" s="366" t="s">
        <v>277</v>
      </c>
      <c r="C19" s="366"/>
      <c r="D19" s="366" t="s">
        <v>276</v>
      </c>
      <c r="E19" s="366"/>
      <c r="F19" s="366"/>
      <c r="G19" s="45" t="s">
        <v>275</v>
      </c>
      <c r="H19" s="367"/>
      <c r="I19" s="43"/>
    </row>
    <row r="20" spans="1:9" ht="30" customHeight="1">
      <c r="A20" s="360"/>
      <c r="B20" s="45" t="s">
        <v>270</v>
      </c>
      <c r="C20" s="45" t="s">
        <v>278</v>
      </c>
      <c r="D20" s="45" t="s">
        <v>271</v>
      </c>
      <c r="E20" s="45" t="s">
        <v>272</v>
      </c>
      <c r="F20" s="45" t="s">
        <v>273</v>
      </c>
      <c r="G20" s="45" t="s">
        <v>274</v>
      </c>
      <c r="H20" s="365"/>
      <c r="I20" s="43"/>
    </row>
    <row r="21" spans="1:9" ht="16.5" customHeight="1">
      <c r="A21" s="39" t="s">
        <v>38</v>
      </c>
      <c r="B21" s="355">
        <f>ROUND(B5/$H5,2)</f>
        <v>0.21</v>
      </c>
      <c r="C21" s="357"/>
      <c r="D21" s="355">
        <f>ROUND(D5/$H5,2)</f>
        <v>0.73</v>
      </c>
      <c r="E21" s="356"/>
      <c r="F21" s="357"/>
      <c r="G21" s="56">
        <f>ROUND(G5/$H5,2)</f>
        <v>0.06</v>
      </c>
      <c r="H21" s="48"/>
      <c r="I21" s="43"/>
    </row>
    <row r="22" spans="1:9" ht="16.5" customHeight="1">
      <c r="A22" s="39" t="s">
        <v>40</v>
      </c>
      <c r="B22" s="355">
        <f>ROUND(B6/$H6,2)</f>
        <v>0.17</v>
      </c>
      <c r="C22" s="357"/>
      <c r="D22" s="355">
        <f>ROUND(D6/$H6,2)</f>
        <v>0.76</v>
      </c>
      <c r="E22" s="356"/>
      <c r="F22" s="357"/>
      <c r="G22" s="56">
        <f>ROUND(G6/$H6,2)</f>
        <v>7.0000000000000007E-2</v>
      </c>
      <c r="H22" s="48"/>
      <c r="I22" s="43"/>
    </row>
    <row r="23" spans="1:9" ht="16.5" customHeight="1">
      <c r="A23" s="32" t="s">
        <v>262</v>
      </c>
      <c r="B23" s="41" t="s">
        <v>58</v>
      </c>
      <c r="C23" s="41" t="s">
        <v>61</v>
      </c>
      <c r="D23" s="41" t="s">
        <v>62</v>
      </c>
      <c r="E23" s="41" t="s">
        <v>63</v>
      </c>
      <c r="F23" s="41" t="s">
        <v>265</v>
      </c>
      <c r="G23" s="41" t="s">
        <v>266</v>
      </c>
      <c r="H23" s="48"/>
      <c r="I23" s="43"/>
    </row>
    <row r="24" spans="1:9" ht="16.5" customHeight="1">
      <c r="A24" s="48" t="s">
        <v>41</v>
      </c>
      <c r="B24" s="56">
        <f t="shared" ref="B24:G24" si="1">ROUND(B7/$H7,2)</f>
        <v>0.05</v>
      </c>
      <c r="C24" s="56">
        <f t="shared" si="1"/>
        <v>0.06</v>
      </c>
      <c r="D24" s="56">
        <f t="shared" si="1"/>
        <v>0.28000000000000003</v>
      </c>
      <c r="E24" s="56">
        <f t="shared" si="1"/>
        <v>0.37</v>
      </c>
      <c r="F24" s="56">
        <f t="shared" si="1"/>
        <v>0.2</v>
      </c>
      <c r="G24" s="56">
        <f t="shared" si="1"/>
        <v>0.04</v>
      </c>
      <c r="H24" s="48"/>
      <c r="I24" s="43"/>
    </row>
    <row r="25" spans="1:9" ht="16.5" customHeight="1">
      <c r="A25" s="48" t="s">
        <v>42</v>
      </c>
      <c r="B25" s="56">
        <f t="shared" ref="B25:D29" si="2">ROUND(B8/$H8,2)</f>
        <v>0.08</v>
      </c>
      <c r="C25" s="56">
        <f t="shared" si="2"/>
        <v>0.08</v>
      </c>
      <c r="D25" s="56">
        <f t="shared" si="2"/>
        <v>0.34</v>
      </c>
      <c r="E25" s="62">
        <f>ROUNDDOWN(E8/$H8,2)</f>
        <v>0.35</v>
      </c>
      <c r="F25" s="56">
        <f>ROUND(F8/$H8,2)</f>
        <v>0.12</v>
      </c>
      <c r="G25" s="56">
        <f>ROUND(G8/$H8,2)</f>
        <v>0.03</v>
      </c>
      <c r="H25" s="48" t="s">
        <v>295</v>
      </c>
      <c r="I25" s="43"/>
    </row>
    <row r="26" spans="1:9" ht="16.5" customHeight="1">
      <c r="A26" s="48" t="s">
        <v>43</v>
      </c>
      <c r="B26" s="56">
        <f t="shared" si="2"/>
        <v>0.05</v>
      </c>
      <c r="C26" s="56">
        <f t="shared" si="2"/>
        <v>0.05</v>
      </c>
      <c r="D26" s="56">
        <f t="shared" si="2"/>
        <v>0.22</v>
      </c>
      <c r="E26" s="56">
        <f>ROUND(E9/$H9,2)</f>
        <v>0.42</v>
      </c>
      <c r="F26" s="56">
        <f>ROUND(F9/$H9,2)</f>
        <v>0.2</v>
      </c>
      <c r="G26" s="56">
        <f>ROUND(G9/$H9,2)</f>
        <v>0.06</v>
      </c>
      <c r="H26" s="48"/>
      <c r="I26" s="43"/>
    </row>
    <row r="27" spans="1:9" ht="16.5" customHeight="1">
      <c r="A27" s="48" t="s">
        <v>44</v>
      </c>
      <c r="B27" s="56">
        <f t="shared" si="2"/>
        <v>0.04</v>
      </c>
      <c r="C27" s="56">
        <f t="shared" si="2"/>
        <v>0.04</v>
      </c>
      <c r="D27" s="56">
        <f t="shared" si="2"/>
        <v>0.17</v>
      </c>
      <c r="E27" s="56">
        <f>ROUND(E10/$H10,2)</f>
        <v>0.45</v>
      </c>
      <c r="F27" s="62">
        <f>ROUNDUP(F10/$H10,2)</f>
        <v>0.24000000000000002</v>
      </c>
      <c r="G27" s="56">
        <f>ROUND(G10/$H10,2)</f>
        <v>0.06</v>
      </c>
      <c r="H27" s="48" t="s">
        <v>296</v>
      </c>
      <c r="I27" s="43"/>
    </row>
    <row r="28" spans="1:9" ht="16.5" customHeight="1">
      <c r="A28" s="48" t="s">
        <v>45</v>
      </c>
      <c r="B28" s="56">
        <f t="shared" si="2"/>
        <v>0.04</v>
      </c>
      <c r="C28" s="56">
        <f t="shared" si="2"/>
        <v>0.04</v>
      </c>
      <c r="D28" s="56">
        <f t="shared" si="2"/>
        <v>0.22</v>
      </c>
      <c r="E28" s="56">
        <f>ROUND(E11/$H11,2)</f>
        <v>0.39</v>
      </c>
      <c r="F28" s="56">
        <f>ROUND(F11/$H11,2)</f>
        <v>0.23</v>
      </c>
      <c r="G28" s="56">
        <f>ROUND(G11/$H11,2)</f>
        <v>0.08</v>
      </c>
      <c r="H28" s="48"/>
    </row>
    <row r="29" spans="1:9" ht="16.5" customHeight="1">
      <c r="A29" s="48" t="s">
        <v>255</v>
      </c>
      <c r="B29" s="56">
        <f t="shared" si="2"/>
        <v>0.08</v>
      </c>
      <c r="C29" s="56">
        <f t="shared" si="2"/>
        <v>0.08</v>
      </c>
      <c r="D29" s="56">
        <f t="shared" si="2"/>
        <v>0.27</v>
      </c>
      <c r="E29" s="56">
        <f>ROUND(E12/$H12,2)</f>
        <v>0.37</v>
      </c>
      <c r="F29" s="62">
        <f>ROUNDUP(F12/$H12,2)</f>
        <v>0.17</v>
      </c>
      <c r="G29" s="56">
        <f>ROUND(G12/$H12,2)</f>
        <v>0.03</v>
      </c>
      <c r="H29" s="48" t="s">
        <v>296</v>
      </c>
    </row>
    <row r="30" spans="1:9" ht="16.5" customHeight="1">
      <c r="A30" s="42"/>
      <c r="B30" s="45" t="s">
        <v>288</v>
      </c>
      <c r="C30" s="45" t="s">
        <v>282</v>
      </c>
      <c r="D30" s="45" t="s">
        <v>283</v>
      </c>
      <c r="E30" s="45" t="s">
        <v>284</v>
      </c>
      <c r="F30" s="45" t="s">
        <v>268</v>
      </c>
      <c r="G30" s="45" t="s">
        <v>285</v>
      </c>
      <c r="H30" s="48"/>
    </row>
    <row r="31" spans="1:9" ht="16.5" customHeight="1">
      <c r="A31" s="48" t="s">
        <v>46</v>
      </c>
      <c r="B31" s="56">
        <f>AVERAGE(B24:B29)</f>
        <v>5.6666666666666671E-2</v>
      </c>
      <c r="C31" s="56">
        <f t="shared" ref="C31:G31" si="3">AVERAGE(C24:C29)</f>
        <v>5.8333333333333341E-2</v>
      </c>
      <c r="D31" s="56">
        <f t="shared" si="3"/>
        <v>0.25</v>
      </c>
      <c r="E31" s="56">
        <f t="shared" si="3"/>
        <v>0.39166666666666666</v>
      </c>
      <c r="F31" s="56">
        <f t="shared" si="3"/>
        <v>0.19333333333333333</v>
      </c>
      <c r="G31" s="56">
        <f t="shared" si="3"/>
        <v>5.000000000000001E-2</v>
      </c>
      <c r="H31" s="48" t="s">
        <v>287</v>
      </c>
    </row>
    <row r="34" spans="1:9" s="43" customFormat="1" ht="30" customHeight="1">
      <c r="A34" s="354" t="s">
        <v>290</v>
      </c>
      <c r="B34" s="354"/>
      <c r="C34" s="354"/>
      <c r="D34" s="354"/>
      <c r="E34" s="51"/>
      <c r="F34" s="51"/>
      <c r="G34" s="51"/>
      <c r="H34" s="51"/>
      <c r="I34" s="46"/>
    </row>
    <row r="35" spans="1:9" ht="16.5" customHeight="1">
      <c r="A35" s="346" t="s">
        <v>262</v>
      </c>
      <c r="B35" s="346"/>
      <c r="C35" s="41" t="s">
        <v>294</v>
      </c>
      <c r="D35" s="41" t="s">
        <v>286</v>
      </c>
    </row>
    <row r="36" spans="1:9" ht="16.5" customHeight="1">
      <c r="A36" s="373" t="s">
        <v>38</v>
      </c>
      <c r="B36" s="374"/>
      <c r="C36" s="57">
        <v>1</v>
      </c>
      <c r="D36" s="48" t="s">
        <v>297</v>
      </c>
      <c r="E36" s="1"/>
      <c r="F36" s="1"/>
      <c r="G36" s="1"/>
      <c r="H36" s="1"/>
    </row>
    <row r="37" spans="1:9" ht="16.5" customHeight="1">
      <c r="A37" s="373" t="s">
        <v>40</v>
      </c>
      <c r="B37" s="374"/>
      <c r="C37" s="57">
        <v>1</v>
      </c>
      <c r="D37" s="48" t="s">
        <v>297</v>
      </c>
      <c r="E37" s="1"/>
      <c r="F37" s="1"/>
      <c r="G37" s="1"/>
      <c r="H37" s="1"/>
    </row>
    <row r="38" spans="1:9" ht="16.5" customHeight="1">
      <c r="A38" s="371" t="s">
        <v>41</v>
      </c>
      <c r="B38" s="2" t="s">
        <v>291</v>
      </c>
      <c r="C38" s="57">
        <v>0.63</v>
      </c>
      <c r="D38" s="48"/>
      <c r="E38" s="1"/>
      <c r="F38" s="1"/>
      <c r="G38" s="1"/>
      <c r="H38" s="1"/>
    </row>
    <row r="39" spans="1:9" ht="16.5" customHeight="1">
      <c r="A39" s="372"/>
      <c r="B39" s="2" t="s">
        <v>292</v>
      </c>
      <c r="C39" s="57">
        <v>0.37</v>
      </c>
      <c r="D39" s="48"/>
      <c r="E39" s="1"/>
      <c r="F39" s="1"/>
      <c r="G39" s="1"/>
      <c r="H39" s="1"/>
    </row>
    <row r="40" spans="1:9" ht="16.5" customHeight="1">
      <c r="A40" s="375" t="s">
        <v>71</v>
      </c>
      <c r="B40" s="59" t="s">
        <v>66</v>
      </c>
      <c r="C40" s="57">
        <v>0.14000000000000001</v>
      </c>
      <c r="D40" s="48"/>
      <c r="E40" s="1"/>
      <c r="F40" s="1"/>
      <c r="G40" s="1"/>
      <c r="H40" s="1"/>
    </row>
    <row r="41" spans="1:9" ht="16.5" customHeight="1">
      <c r="A41" s="376"/>
      <c r="B41" s="59" t="s">
        <v>67</v>
      </c>
      <c r="C41" s="57">
        <v>0.36</v>
      </c>
      <c r="D41" s="48"/>
      <c r="E41" s="1"/>
      <c r="F41" s="1"/>
      <c r="G41" s="1"/>
      <c r="H41" s="1"/>
    </row>
    <row r="42" spans="1:9" ht="16.5" customHeight="1">
      <c r="A42" s="376"/>
      <c r="B42" s="59" t="s">
        <v>68</v>
      </c>
      <c r="C42" s="57">
        <v>0.02</v>
      </c>
      <c r="D42" s="48"/>
      <c r="E42" s="1"/>
      <c r="F42" s="1"/>
      <c r="G42" s="1"/>
      <c r="H42" s="1"/>
    </row>
    <row r="43" spans="1:9" ht="16.5" customHeight="1">
      <c r="A43" s="376"/>
      <c r="B43" s="59" t="s">
        <v>69</v>
      </c>
      <c r="C43" s="57">
        <v>0.15</v>
      </c>
      <c r="D43" s="48"/>
      <c r="E43" s="1"/>
      <c r="F43" s="1"/>
      <c r="G43" s="1"/>
      <c r="H43" s="1"/>
    </row>
    <row r="44" spans="1:9" ht="16.5" customHeight="1">
      <c r="A44" s="376"/>
      <c r="B44" s="59" t="s">
        <v>293</v>
      </c>
      <c r="C44" s="57">
        <v>0.09</v>
      </c>
      <c r="D44" s="48"/>
      <c r="E44" s="1"/>
      <c r="F44" s="1"/>
      <c r="G44" s="1"/>
      <c r="H44" s="1"/>
    </row>
    <row r="45" spans="1:9" ht="16.5" customHeight="1">
      <c r="A45" s="376"/>
      <c r="B45" s="59" t="s">
        <v>254</v>
      </c>
      <c r="C45" s="57">
        <v>0.14000000000000001</v>
      </c>
      <c r="D45" s="48"/>
      <c r="E45" s="1"/>
      <c r="F45" s="1"/>
      <c r="G45" s="1"/>
      <c r="H45" s="1"/>
    </row>
    <row r="46" spans="1:9" ht="16.5" customHeight="1">
      <c r="A46" s="376"/>
      <c r="B46" s="59" t="s">
        <v>253</v>
      </c>
      <c r="C46" s="57">
        <v>0.1</v>
      </c>
      <c r="D46" s="48"/>
      <c r="E46" s="1"/>
      <c r="F46" s="1"/>
      <c r="G46" s="1"/>
      <c r="H46" s="1"/>
    </row>
    <row r="47" spans="1:9" ht="16.5" customHeight="1">
      <c r="A47" s="375" t="s">
        <v>256</v>
      </c>
      <c r="B47" s="60" t="s">
        <v>257</v>
      </c>
      <c r="C47" s="47"/>
      <c r="D47" s="48"/>
      <c r="E47" s="1"/>
      <c r="F47" s="1"/>
      <c r="G47" s="1"/>
      <c r="H47" s="1"/>
    </row>
    <row r="48" spans="1:9" ht="16.5" customHeight="1">
      <c r="A48" s="376"/>
      <c r="B48" s="60" t="s">
        <v>94</v>
      </c>
      <c r="C48" s="47"/>
      <c r="D48" s="48"/>
      <c r="E48" s="1"/>
      <c r="F48" s="1"/>
      <c r="G48" s="1"/>
      <c r="H48" s="1"/>
    </row>
    <row r="49" spans="1:8" ht="16.5" customHeight="1">
      <c r="A49" s="377"/>
      <c r="B49" s="60" t="s">
        <v>93</v>
      </c>
      <c r="C49" s="47"/>
      <c r="D49" s="48"/>
      <c r="E49" s="1"/>
      <c r="F49" s="1"/>
      <c r="G49" s="1"/>
      <c r="H49" s="1"/>
    </row>
    <row r="50" spans="1:8" ht="16.5" customHeight="1">
      <c r="A50" s="375" t="s">
        <v>258</v>
      </c>
      <c r="B50" s="61" t="s">
        <v>72</v>
      </c>
      <c r="C50" s="57">
        <v>0.15</v>
      </c>
      <c r="D50" s="48"/>
      <c r="E50" s="1"/>
      <c r="F50" s="1"/>
      <c r="G50" s="1"/>
      <c r="H50" s="1"/>
    </row>
    <row r="51" spans="1:8" ht="16.5" customHeight="1">
      <c r="A51" s="376"/>
      <c r="B51" s="61" t="s">
        <v>73</v>
      </c>
      <c r="C51" s="57">
        <v>0.46</v>
      </c>
      <c r="D51" s="48"/>
      <c r="E51" s="1"/>
      <c r="F51" s="1"/>
      <c r="G51" s="1"/>
      <c r="H51" s="1"/>
    </row>
    <row r="52" spans="1:8" ht="16.5" customHeight="1">
      <c r="A52" s="376"/>
      <c r="B52" s="20" t="s">
        <v>59</v>
      </c>
      <c r="C52" s="57">
        <v>0.09</v>
      </c>
      <c r="D52" s="48"/>
      <c r="E52" s="1"/>
      <c r="F52" s="1"/>
      <c r="G52" s="1"/>
      <c r="H52" s="1"/>
    </row>
    <row r="53" spans="1:8" ht="16.5" customHeight="1">
      <c r="A53" s="376"/>
      <c r="B53" s="61" t="s">
        <v>74</v>
      </c>
      <c r="C53" s="57">
        <v>0.09</v>
      </c>
      <c r="D53" s="48"/>
      <c r="E53" s="1"/>
      <c r="F53" s="1"/>
      <c r="G53" s="1"/>
      <c r="H53" s="1"/>
    </row>
    <row r="54" spans="1:8" ht="16.5" customHeight="1">
      <c r="A54" s="376"/>
      <c r="B54" s="61" t="s">
        <v>75</v>
      </c>
      <c r="C54" s="57">
        <v>0.02</v>
      </c>
      <c r="D54" s="48"/>
      <c r="E54" s="1"/>
      <c r="F54" s="1"/>
      <c r="G54" s="1"/>
      <c r="H54" s="1"/>
    </row>
    <row r="55" spans="1:8" ht="16.5" customHeight="1">
      <c r="A55" s="376"/>
      <c r="B55" s="61" t="s">
        <v>76</v>
      </c>
      <c r="C55" s="57">
        <v>0.04</v>
      </c>
      <c r="D55" s="48"/>
      <c r="E55" s="1"/>
      <c r="F55" s="1"/>
      <c r="G55" s="1"/>
      <c r="H55" s="1"/>
    </row>
    <row r="56" spans="1:8" ht="16.5" customHeight="1">
      <c r="A56" s="376"/>
      <c r="B56" s="61" t="s">
        <v>77</v>
      </c>
      <c r="C56" s="57">
        <v>0.04</v>
      </c>
      <c r="D56" s="48"/>
      <c r="E56" s="1"/>
      <c r="F56" s="1"/>
      <c r="G56" s="1"/>
      <c r="H56" s="1"/>
    </row>
    <row r="57" spans="1:8" ht="16.5" customHeight="1">
      <c r="A57" s="376"/>
      <c r="B57" s="61" t="s">
        <v>78</v>
      </c>
      <c r="C57" s="57">
        <v>0.01</v>
      </c>
      <c r="D57" s="48"/>
      <c r="E57" s="1"/>
      <c r="F57" s="1"/>
      <c r="G57" s="1"/>
      <c r="H57" s="1"/>
    </row>
    <row r="58" spans="1:8" ht="16.5" customHeight="1">
      <c r="A58" s="376"/>
      <c r="B58" s="61" t="s">
        <v>79</v>
      </c>
      <c r="C58" s="57">
        <v>0.09</v>
      </c>
      <c r="D58" s="48"/>
      <c r="E58" s="1"/>
      <c r="F58" s="1"/>
      <c r="G58" s="1"/>
      <c r="H58" s="1"/>
    </row>
    <row r="59" spans="1:8" ht="16.5" customHeight="1">
      <c r="A59" s="377"/>
      <c r="B59" s="61" t="s">
        <v>80</v>
      </c>
      <c r="C59" s="57">
        <v>0.01</v>
      </c>
      <c r="D59" s="48"/>
      <c r="E59" s="1"/>
      <c r="F59" s="1"/>
      <c r="G59" s="1"/>
      <c r="H59" s="1"/>
    </row>
    <row r="60" spans="1:8" ht="16.5" customHeight="1">
      <c r="A60" s="375" t="s">
        <v>81</v>
      </c>
      <c r="B60" s="61" t="s">
        <v>82</v>
      </c>
      <c r="C60" s="57">
        <v>0.37</v>
      </c>
      <c r="D60" s="48"/>
      <c r="E60" s="1"/>
      <c r="F60" s="1"/>
      <c r="G60" s="1"/>
      <c r="H60" s="1"/>
    </row>
    <row r="61" spans="1:8" ht="16.5" customHeight="1">
      <c r="A61" s="376"/>
      <c r="B61" s="61" t="s">
        <v>259</v>
      </c>
      <c r="C61" s="57">
        <v>0.41</v>
      </c>
      <c r="D61" s="48"/>
      <c r="E61" s="1"/>
      <c r="F61" s="1"/>
      <c r="G61" s="1"/>
      <c r="H61" s="1"/>
    </row>
    <row r="62" spans="1:8" ht="16.5" customHeight="1">
      <c r="A62" s="376"/>
      <c r="B62" s="61" t="s">
        <v>83</v>
      </c>
      <c r="C62" s="57">
        <v>0.01</v>
      </c>
      <c r="D62" s="48"/>
      <c r="E62" s="1"/>
      <c r="F62" s="1"/>
      <c r="G62" s="1"/>
      <c r="H62" s="1"/>
    </row>
    <row r="63" spans="1:8" ht="16.5" customHeight="1">
      <c r="A63" s="376"/>
      <c r="B63" s="61" t="s">
        <v>84</v>
      </c>
      <c r="C63" s="57">
        <v>0.14000000000000001</v>
      </c>
      <c r="D63" s="48"/>
      <c r="E63" s="1"/>
      <c r="F63" s="1"/>
      <c r="G63" s="1"/>
      <c r="H63" s="1"/>
    </row>
    <row r="64" spans="1:8" ht="16.5" customHeight="1">
      <c r="A64" s="377"/>
      <c r="B64" s="61" t="s">
        <v>260</v>
      </c>
      <c r="C64" s="57">
        <v>7.0000000000000007E-2</v>
      </c>
      <c r="D64" s="48"/>
      <c r="E64" s="1"/>
      <c r="F64" s="1"/>
      <c r="G64" s="1"/>
      <c r="H64" s="1"/>
    </row>
    <row r="65" spans="1:8" ht="16.5" customHeight="1">
      <c r="A65" s="375" t="s">
        <v>85</v>
      </c>
      <c r="B65" s="61" t="s">
        <v>86</v>
      </c>
      <c r="C65" s="57">
        <v>0.18</v>
      </c>
      <c r="D65" s="48"/>
      <c r="E65" s="1"/>
      <c r="F65" s="1"/>
      <c r="G65" s="1"/>
      <c r="H65" s="1"/>
    </row>
    <row r="66" spans="1:8" ht="16.5" customHeight="1">
      <c r="A66" s="376"/>
      <c r="B66" s="61" t="s">
        <v>88</v>
      </c>
      <c r="C66" s="57">
        <v>0.1</v>
      </c>
      <c r="D66" s="48"/>
      <c r="E66" s="1"/>
      <c r="F66" s="1"/>
      <c r="G66" s="1"/>
      <c r="H66" s="1"/>
    </row>
    <row r="67" spans="1:8" ht="16.5" customHeight="1">
      <c r="A67" s="376"/>
      <c r="B67" s="61" t="s">
        <v>90</v>
      </c>
      <c r="C67" s="57">
        <v>0.14000000000000001</v>
      </c>
      <c r="D67" s="48"/>
      <c r="E67" s="1"/>
      <c r="F67" s="1"/>
      <c r="G67" s="1"/>
      <c r="H67" s="1"/>
    </row>
    <row r="68" spans="1:8" ht="16.5" customHeight="1">
      <c r="A68" s="376"/>
      <c r="B68" s="61" t="s">
        <v>87</v>
      </c>
      <c r="C68" s="57">
        <v>0.27</v>
      </c>
      <c r="D68" s="48"/>
      <c r="E68" s="1"/>
      <c r="F68" s="1"/>
      <c r="G68" s="1"/>
      <c r="H68" s="1"/>
    </row>
    <row r="69" spans="1:8" ht="16.5" customHeight="1">
      <c r="A69" s="376"/>
      <c r="B69" s="61" t="s">
        <v>261</v>
      </c>
      <c r="C69" s="57">
        <v>7.0000000000000007E-2</v>
      </c>
      <c r="D69" s="48"/>
      <c r="E69" s="1"/>
      <c r="F69" s="1"/>
      <c r="G69" s="1"/>
      <c r="H69" s="1"/>
    </row>
    <row r="70" spans="1:8" ht="16.5" customHeight="1">
      <c r="A70" s="376"/>
      <c r="B70" s="61" t="s">
        <v>89</v>
      </c>
      <c r="C70" s="57">
        <v>0.14000000000000001</v>
      </c>
      <c r="D70" s="48"/>
      <c r="E70" s="1"/>
      <c r="F70" s="1"/>
      <c r="G70" s="1"/>
      <c r="H70" s="1"/>
    </row>
    <row r="71" spans="1:8" ht="16.5" customHeight="1">
      <c r="A71" s="377"/>
      <c r="B71" s="61" t="s">
        <v>91</v>
      </c>
      <c r="C71" s="57">
        <v>0.1</v>
      </c>
      <c r="D71" s="48"/>
      <c r="E71" s="1"/>
      <c r="F71" s="1"/>
      <c r="G71" s="1"/>
      <c r="H71" s="1"/>
    </row>
    <row r="72" spans="1:8" ht="16.5" customHeight="1">
      <c r="A72" s="378" t="s">
        <v>92</v>
      </c>
      <c r="B72" s="379"/>
      <c r="C72" s="57">
        <v>1</v>
      </c>
      <c r="D72" s="48" t="s">
        <v>297</v>
      </c>
      <c r="E72" s="1"/>
      <c r="F72" s="1"/>
      <c r="G72" s="1"/>
      <c r="H72" s="1"/>
    </row>
  </sheetData>
  <mergeCells count="32">
    <mergeCell ref="A47:A49"/>
    <mergeCell ref="A50:A59"/>
    <mergeCell ref="A60:A64"/>
    <mergeCell ref="A65:A71"/>
    <mergeCell ref="A72:B72"/>
    <mergeCell ref="A35:B35"/>
    <mergeCell ref="A38:A39"/>
    <mergeCell ref="A36:B36"/>
    <mergeCell ref="A37:B37"/>
    <mergeCell ref="A40:A46"/>
    <mergeCell ref="A34:D34"/>
    <mergeCell ref="H3:H4"/>
    <mergeCell ref="A18:A20"/>
    <mergeCell ref="B19:C19"/>
    <mergeCell ref="D19:F19"/>
    <mergeCell ref="B18:G18"/>
    <mergeCell ref="H18:H20"/>
    <mergeCell ref="B5:C5"/>
    <mergeCell ref="D5:F5"/>
    <mergeCell ref="B6:C6"/>
    <mergeCell ref="D6:F6"/>
    <mergeCell ref="B3:C3"/>
    <mergeCell ref="D3:F3"/>
    <mergeCell ref="A1:I1"/>
    <mergeCell ref="A17:D17"/>
    <mergeCell ref="D21:F21"/>
    <mergeCell ref="D22:F22"/>
    <mergeCell ref="B21:C21"/>
    <mergeCell ref="B22:C22"/>
    <mergeCell ref="A2:A4"/>
    <mergeCell ref="I2:I4"/>
    <mergeCell ref="B2:H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A55" zoomScale="85" zoomScaleNormal="85" workbookViewId="0">
      <selection activeCell="F87" sqref="F87:G87"/>
    </sheetView>
  </sheetViews>
  <sheetFormatPr defaultColWidth="9" defaultRowHeight="16.5" customHeight="1"/>
  <cols>
    <col min="1" max="1" width="12.125" style="21" customWidth="1"/>
    <col min="2" max="2" width="23.25" style="1" bestFit="1" customWidth="1"/>
    <col min="3" max="3" width="13.375" style="1" customWidth="1"/>
    <col min="4" max="35" width="4.625" style="1" customWidth="1"/>
    <col min="36" max="36" width="9" style="1"/>
    <col min="37" max="37" width="15.375" style="1" bestFit="1" customWidth="1"/>
    <col min="38" max="38" width="24.75" style="1" bestFit="1" customWidth="1"/>
    <col min="39" max="16384" width="9" style="1"/>
  </cols>
  <sheetData>
    <row r="1" spans="1:38" s="33" customFormat="1" ht="30" customHeight="1">
      <c r="A1" s="354" t="s">
        <v>281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</row>
    <row r="2" spans="1:38" ht="16.5" customHeight="1">
      <c r="B2" s="23"/>
      <c r="C2" s="23"/>
      <c r="AK2" s="24"/>
      <c r="AL2" s="24" t="s">
        <v>110</v>
      </c>
    </row>
    <row r="3" spans="1:38" ht="16.5" customHeight="1">
      <c r="A3" s="418" t="s">
        <v>111</v>
      </c>
      <c r="B3" s="419"/>
      <c r="C3" s="358" t="s">
        <v>112</v>
      </c>
      <c r="D3" s="346" t="s">
        <v>113</v>
      </c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416">
        <v>2022</v>
      </c>
      <c r="U3" s="424"/>
      <c r="V3" s="424"/>
      <c r="W3" s="424"/>
      <c r="X3" s="424"/>
      <c r="Y3" s="424"/>
      <c r="Z3" s="424"/>
      <c r="AA3" s="424"/>
      <c r="AB3" s="424"/>
      <c r="AC3" s="424"/>
      <c r="AD3" s="424"/>
      <c r="AE3" s="424"/>
      <c r="AF3" s="424"/>
      <c r="AG3" s="424"/>
      <c r="AH3" s="424"/>
      <c r="AI3" s="417"/>
      <c r="AJ3" s="346" t="s">
        <v>114</v>
      </c>
      <c r="AK3" s="366" t="s">
        <v>115</v>
      </c>
      <c r="AL3" s="346" t="s">
        <v>109</v>
      </c>
    </row>
    <row r="4" spans="1:38" ht="16.5" customHeight="1">
      <c r="A4" s="420"/>
      <c r="B4" s="421"/>
      <c r="C4" s="359"/>
      <c r="D4" s="416" t="s">
        <v>116</v>
      </c>
      <c r="E4" s="417"/>
      <c r="F4" s="416" t="s">
        <v>117</v>
      </c>
      <c r="G4" s="417"/>
      <c r="H4" s="416" t="s">
        <v>118</v>
      </c>
      <c r="I4" s="417"/>
      <c r="J4" s="416" t="s">
        <v>119</v>
      </c>
      <c r="K4" s="417"/>
      <c r="L4" s="416" t="s">
        <v>120</v>
      </c>
      <c r="M4" s="417"/>
      <c r="N4" s="416" t="s">
        <v>121</v>
      </c>
      <c r="O4" s="417"/>
      <c r="P4" s="416" t="s">
        <v>122</v>
      </c>
      <c r="Q4" s="417"/>
      <c r="R4" s="416" t="s">
        <v>123</v>
      </c>
      <c r="S4" s="417"/>
      <c r="T4" s="416" t="s">
        <v>124</v>
      </c>
      <c r="U4" s="417"/>
      <c r="V4" s="416" t="s">
        <v>125</v>
      </c>
      <c r="W4" s="417"/>
      <c r="X4" s="416" t="s">
        <v>126</v>
      </c>
      <c r="Y4" s="417"/>
      <c r="Z4" s="416" t="s">
        <v>127</v>
      </c>
      <c r="AA4" s="417"/>
      <c r="AB4" s="416" t="s">
        <v>116</v>
      </c>
      <c r="AC4" s="417"/>
      <c r="AD4" s="416" t="s">
        <v>117</v>
      </c>
      <c r="AE4" s="417"/>
      <c r="AF4" s="416" t="s">
        <v>128</v>
      </c>
      <c r="AG4" s="417"/>
      <c r="AH4" s="416" t="s">
        <v>119</v>
      </c>
      <c r="AI4" s="417"/>
      <c r="AJ4" s="346"/>
      <c r="AK4" s="346"/>
      <c r="AL4" s="346"/>
    </row>
    <row r="5" spans="1:38" ht="16.5" customHeight="1">
      <c r="A5" s="422"/>
      <c r="B5" s="423"/>
      <c r="C5" s="360"/>
      <c r="D5" s="416" t="s">
        <v>129</v>
      </c>
      <c r="E5" s="417"/>
      <c r="F5" s="416" t="s">
        <v>130</v>
      </c>
      <c r="G5" s="417"/>
      <c r="H5" s="416" t="s">
        <v>95</v>
      </c>
      <c r="I5" s="417"/>
      <c r="J5" s="416" t="s">
        <v>96</v>
      </c>
      <c r="K5" s="417"/>
      <c r="L5" s="416" t="s">
        <v>97</v>
      </c>
      <c r="M5" s="417"/>
      <c r="N5" s="416" t="s">
        <v>98</v>
      </c>
      <c r="O5" s="417"/>
      <c r="P5" s="416" t="s">
        <v>99</v>
      </c>
      <c r="Q5" s="417"/>
      <c r="R5" s="416" t="s">
        <v>100</v>
      </c>
      <c r="S5" s="417"/>
      <c r="T5" s="416" t="s">
        <v>101</v>
      </c>
      <c r="U5" s="417"/>
      <c r="V5" s="416" t="s">
        <v>102</v>
      </c>
      <c r="W5" s="417"/>
      <c r="X5" s="416" t="s">
        <v>103</v>
      </c>
      <c r="Y5" s="417"/>
      <c r="Z5" s="416" t="s">
        <v>104</v>
      </c>
      <c r="AA5" s="417"/>
      <c r="AB5" s="416" t="s">
        <v>105</v>
      </c>
      <c r="AC5" s="417"/>
      <c r="AD5" s="416" t="s">
        <v>106</v>
      </c>
      <c r="AE5" s="417"/>
      <c r="AF5" s="416" t="s">
        <v>107</v>
      </c>
      <c r="AG5" s="417"/>
      <c r="AH5" s="416" t="s">
        <v>108</v>
      </c>
      <c r="AI5" s="417"/>
      <c r="AJ5" s="346"/>
      <c r="AK5" s="346"/>
      <c r="AL5" s="346"/>
    </row>
    <row r="6" spans="1:38" ht="16.5" customHeight="1">
      <c r="A6" s="404" t="s">
        <v>131</v>
      </c>
      <c r="B6" s="406"/>
      <c r="C6" s="37"/>
      <c r="D6" s="412" t="s">
        <v>132</v>
      </c>
      <c r="E6" s="412"/>
      <c r="F6" s="412"/>
      <c r="G6" s="412"/>
      <c r="H6" s="412" t="s">
        <v>70</v>
      </c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2"/>
      <c r="AF6" s="412"/>
      <c r="AG6" s="412"/>
      <c r="AH6" s="412" t="s">
        <v>33</v>
      </c>
      <c r="AI6" s="412"/>
      <c r="AJ6" s="346"/>
      <c r="AK6" s="346"/>
      <c r="AL6" s="346"/>
    </row>
    <row r="7" spans="1:38" ht="16.5" customHeight="1">
      <c r="A7" s="389" t="s">
        <v>38</v>
      </c>
      <c r="B7" s="39" t="s">
        <v>133</v>
      </c>
      <c r="C7" s="25" t="s">
        <v>134</v>
      </c>
      <c r="D7" s="373">
        <v>1</v>
      </c>
      <c r="E7" s="374"/>
      <c r="F7" s="373">
        <v>1</v>
      </c>
      <c r="G7" s="374"/>
      <c r="H7" s="373">
        <v>1</v>
      </c>
      <c r="I7" s="374"/>
      <c r="J7" s="373">
        <v>1</v>
      </c>
      <c r="K7" s="374"/>
      <c r="L7" s="373">
        <v>1</v>
      </c>
      <c r="M7" s="374"/>
      <c r="N7" s="373">
        <v>1</v>
      </c>
      <c r="O7" s="374"/>
      <c r="P7" s="373">
        <v>1</v>
      </c>
      <c r="Q7" s="374"/>
      <c r="R7" s="373">
        <v>1</v>
      </c>
      <c r="S7" s="374"/>
      <c r="T7" s="373">
        <v>1</v>
      </c>
      <c r="U7" s="374"/>
      <c r="V7" s="373">
        <v>1</v>
      </c>
      <c r="W7" s="374"/>
      <c r="X7" s="373">
        <v>1</v>
      </c>
      <c r="Y7" s="374"/>
      <c r="Z7" s="373">
        <v>1</v>
      </c>
      <c r="AA7" s="374"/>
      <c r="AB7" s="373">
        <v>1</v>
      </c>
      <c r="AC7" s="374"/>
      <c r="AD7" s="373">
        <v>1</v>
      </c>
      <c r="AE7" s="374"/>
      <c r="AF7" s="373">
        <v>1</v>
      </c>
      <c r="AG7" s="374"/>
      <c r="AH7" s="373">
        <v>1</v>
      </c>
      <c r="AI7" s="374"/>
      <c r="AJ7" s="26">
        <f>SUM(D7:AI7)</f>
        <v>16</v>
      </c>
      <c r="AK7" s="26"/>
      <c r="AL7" s="39"/>
    </row>
    <row r="8" spans="1:38" ht="16.5" customHeight="1">
      <c r="A8" s="390"/>
      <c r="B8" s="39" t="s">
        <v>135</v>
      </c>
      <c r="C8" s="25" t="s">
        <v>136</v>
      </c>
      <c r="D8" s="373">
        <v>1</v>
      </c>
      <c r="E8" s="374"/>
      <c r="F8" s="373">
        <v>1</v>
      </c>
      <c r="G8" s="374"/>
      <c r="H8" s="373">
        <v>1</v>
      </c>
      <c r="I8" s="374"/>
      <c r="J8" s="373">
        <v>1</v>
      </c>
      <c r="K8" s="374"/>
      <c r="L8" s="373">
        <v>1</v>
      </c>
      <c r="M8" s="374"/>
      <c r="N8" s="373">
        <v>1</v>
      </c>
      <c r="O8" s="374"/>
      <c r="P8" s="373">
        <v>1</v>
      </c>
      <c r="Q8" s="374"/>
      <c r="R8" s="373">
        <v>1</v>
      </c>
      <c r="S8" s="374"/>
      <c r="T8" s="373">
        <v>1</v>
      </c>
      <c r="U8" s="374"/>
      <c r="V8" s="373">
        <v>1</v>
      </c>
      <c r="W8" s="374"/>
      <c r="X8" s="373">
        <v>1</v>
      </c>
      <c r="Y8" s="374"/>
      <c r="Z8" s="373">
        <v>1</v>
      </c>
      <c r="AA8" s="374"/>
      <c r="AB8" s="373">
        <v>1</v>
      </c>
      <c r="AC8" s="374"/>
      <c r="AD8" s="373">
        <v>1</v>
      </c>
      <c r="AE8" s="374"/>
      <c r="AF8" s="373">
        <v>1</v>
      </c>
      <c r="AG8" s="374"/>
      <c r="AH8" s="373">
        <v>1</v>
      </c>
      <c r="AI8" s="374"/>
      <c r="AJ8" s="26">
        <f t="shared" ref="AJ8:AJ12" si="0">SUM(D8:AI8)</f>
        <v>16</v>
      </c>
      <c r="AK8" s="26"/>
      <c r="AL8" s="39"/>
    </row>
    <row r="9" spans="1:38" ht="16.5" customHeight="1">
      <c r="A9" s="390"/>
      <c r="B9" s="39" t="s">
        <v>38</v>
      </c>
      <c r="C9" s="25" t="s">
        <v>137</v>
      </c>
      <c r="D9" s="373">
        <v>0.5</v>
      </c>
      <c r="E9" s="374"/>
      <c r="F9" s="373">
        <v>1</v>
      </c>
      <c r="G9" s="374"/>
      <c r="H9" s="373">
        <v>1</v>
      </c>
      <c r="I9" s="374"/>
      <c r="J9" s="373">
        <v>1</v>
      </c>
      <c r="K9" s="374"/>
      <c r="L9" s="373">
        <v>1</v>
      </c>
      <c r="M9" s="374"/>
      <c r="N9" s="373">
        <v>1</v>
      </c>
      <c r="O9" s="374"/>
      <c r="P9" s="373">
        <v>1</v>
      </c>
      <c r="Q9" s="374"/>
      <c r="R9" s="373">
        <v>1</v>
      </c>
      <c r="S9" s="374"/>
      <c r="T9" s="373">
        <v>1</v>
      </c>
      <c r="U9" s="374"/>
      <c r="V9" s="373">
        <v>1</v>
      </c>
      <c r="W9" s="374"/>
      <c r="X9" s="373">
        <v>1</v>
      </c>
      <c r="Y9" s="374"/>
      <c r="Z9" s="373">
        <v>1</v>
      </c>
      <c r="AA9" s="374"/>
      <c r="AB9" s="373">
        <v>1</v>
      </c>
      <c r="AC9" s="374"/>
      <c r="AD9" s="373">
        <v>1</v>
      </c>
      <c r="AE9" s="374"/>
      <c r="AF9" s="373">
        <v>1</v>
      </c>
      <c r="AG9" s="374"/>
      <c r="AH9" s="373">
        <v>1</v>
      </c>
      <c r="AI9" s="374"/>
      <c r="AJ9" s="26">
        <f t="shared" si="0"/>
        <v>15.5</v>
      </c>
      <c r="AK9" s="26"/>
      <c r="AL9" s="39"/>
    </row>
    <row r="10" spans="1:38" ht="16.5" customHeight="1">
      <c r="A10" s="390"/>
      <c r="B10" s="39" t="s">
        <v>138</v>
      </c>
      <c r="C10" s="25" t="s">
        <v>139</v>
      </c>
      <c r="D10" s="373">
        <v>1</v>
      </c>
      <c r="E10" s="374"/>
      <c r="F10" s="373">
        <v>1</v>
      </c>
      <c r="G10" s="374"/>
      <c r="H10" s="373"/>
      <c r="I10" s="374"/>
      <c r="J10" s="373"/>
      <c r="K10" s="374"/>
      <c r="L10" s="373"/>
      <c r="M10" s="374"/>
      <c r="N10" s="373"/>
      <c r="O10" s="374"/>
      <c r="P10" s="373"/>
      <c r="Q10" s="374"/>
      <c r="R10" s="373"/>
      <c r="S10" s="374"/>
      <c r="T10" s="373"/>
      <c r="U10" s="374"/>
      <c r="V10" s="373"/>
      <c r="W10" s="374"/>
      <c r="X10" s="373"/>
      <c r="Y10" s="374"/>
      <c r="Z10" s="373"/>
      <c r="AA10" s="374"/>
      <c r="AB10" s="373"/>
      <c r="AC10" s="374"/>
      <c r="AD10" s="373"/>
      <c r="AE10" s="374"/>
      <c r="AF10" s="373"/>
      <c r="AG10" s="374"/>
      <c r="AH10" s="373"/>
      <c r="AI10" s="374"/>
      <c r="AJ10" s="26">
        <f t="shared" si="0"/>
        <v>2</v>
      </c>
      <c r="AK10" s="26"/>
      <c r="AL10" s="39"/>
    </row>
    <row r="11" spans="1:38" ht="16.5" customHeight="1">
      <c r="A11" s="390"/>
      <c r="B11" s="39" t="s">
        <v>140</v>
      </c>
      <c r="C11" s="25" t="s">
        <v>141</v>
      </c>
      <c r="D11" s="373"/>
      <c r="E11" s="374"/>
      <c r="F11" s="373"/>
      <c r="G11" s="374"/>
      <c r="H11" s="373">
        <v>1</v>
      </c>
      <c r="I11" s="374"/>
      <c r="J11" s="373">
        <v>1</v>
      </c>
      <c r="K11" s="374"/>
      <c r="L11" s="373">
        <v>1</v>
      </c>
      <c r="M11" s="374"/>
      <c r="N11" s="373"/>
      <c r="O11" s="374"/>
      <c r="P11" s="373"/>
      <c r="Q11" s="374"/>
      <c r="R11" s="373"/>
      <c r="S11" s="374"/>
      <c r="T11" s="373"/>
      <c r="U11" s="374"/>
      <c r="V11" s="373"/>
      <c r="W11" s="374"/>
      <c r="X11" s="373"/>
      <c r="Y11" s="374"/>
      <c r="Z11" s="373"/>
      <c r="AA11" s="374"/>
      <c r="AB11" s="373"/>
      <c r="AC11" s="374"/>
      <c r="AD11" s="373"/>
      <c r="AE11" s="374"/>
      <c r="AF11" s="373"/>
      <c r="AG11" s="374"/>
      <c r="AH11" s="373"/>
      <c r="AI11" s="374"/>
      <c r="AJ11" s="26">
        <f t="shared" si="0"/>
        <v>3</v>
      </c>
      <c r="AK11" s="26"/>
      <c r="AL11" s="39"/>
    </row>
    <row r="12" spans="1:38" ht="16.5" customHeight="1">
      <c r="A12" s="390"/>
      <c r="B12" s="384" t="s">
        <v>142</v>
      </c>
      <c r="C12" s="36" t="s">
        <v>143</v>
      </c>
      <c r="D12" s="373">
        <f>SUM(D7:E11)</f>
        <v>3.5</v>
      </c>
      <c r="E12" s="374"/>
      <c r="F12" s="373">
        <f t="shared" ref="F12" si="1">SUM(F7:G11)</f>
        <v>4</v>
      </c>
      <c r="G12" s="374"/>
      <c r="H12" s="373">
        <f t="shared" ref="H12" si="2">SUM(H7:I11)</f>
        <v>4</v>
      </c>
      <c r="I12" s="374"/>
      <c r="J12" s="373">
        <f t="shared" ref="J12" si="3">SUM(J7:K11)</f>
        <v>4</v>
      </c>
      <c r="K12" s="374"/>
      <c r="L12" s="373">
        <f t="shared" ref="L12" si="4">SUM(L7:M11)</f>
        <v>4</v>
      </c>
      <c r="M12" s="374"/>
      <c r="N12" s="373">
        <f t="shared" ref="N12" si="5">SUM(N7:O11)</f>
        <v>3</v>
      </c>
      <c r="O12" s="374"/>
      <c r="P12" s="373">
        <f t="shared" ref="P12" si="6">SUM(P7:Q11)</f>
        <v>3</v>
      </c>
      <c r="Q12" s="374"/>
      <c r="R12" s="373">
        <f t="shared" ref="R12" si="7">SUM(R7:S11)</f>
        <v>3</v>
      </c>
      <c r="S12" s="374"/>
      <c r="T12" s="373">
        <f t="shared" ref="T12" si="8">SUM(T7:U11)</f>
        <v>3</v>
      </c>
      <c r="U12" s="374"/>
      <c r="V12" s="373">
        <f t="shared" ref="V12" si="9">SUM(V7:W11)</f>
        <v>3</v>
      </c>
      <c r="W12" s="374"/>
      <c r="X12" s="373">
        <f t="shared" ref="X12" si="10">SUM(X7:Y11)</f>
        <v>3</v>
      </c>
      <c r="Y12" s="374"/>
      <c r="Z12" s="373">
        <f t="shared" ref="Z12" si="11">SUM(Z7:AA11)</f>
        <v>3</v>
      </c>
      <c r="AA12" s="374"/>
      <c r="AB12" s="373">
        <f t="shared" ref="AB12" si="12">SUM(AB7:AC11)</f>
        <v>3</v>
      </c>
      <c r="AC12" s="374"/>
      <c r="AD12" s="373">
        <f t="shared" ref="AD12" si="13">SUM(AD7:AE11)</f>
        <v>3</v>
      </c>
      <c r="AE12" s="374"/>
      <c r="AF12" s="373">
        <f t="shared" ref="AF12" si="14">SUM(AF7:AG11)</f>
        <v>3</v>
      </c>
      <c r="AG12" s="374"/>
      <c r="AH12" s="373">
        <f t="shared" ref="AH12" si="15">SUM(AH7:AI11)</f>
        <v>3</v>
      </c>
      <c r="AI12" s="374"/>
      <c r="AJ12" s="26">
        <f t="shared" si="0"/>
        <v>52.5</v>
      </c>
      <c r="AK12" s="38">
        <f>$AJ12/$AJ$154</f>
        <v>4.4088008061807189E-2</v>
      </c>
      <c r="AL12" s="39"/>
    </row>
    <row r="13" spans="1:38" ht="16.5" customHeight="1">
      <c r="A13" s="390"/>
      <c r="B13" s="384"/>
      <c r="C13" s="36" t="s">
        <v>145</v>
      </c>
      <c r="D13" s="384">
        <f>SUM(D12:G12)</f>
        <v>7.5</v>
      </c>
      <c r="E13" s="384"/>
      <c r="F13" s="384"/>
      <c r="G13" s="384"/>
      <c r="H13" s="384">
        <f>SUM(H12:AG12)</f>
        <v>42</v>
      </c>
      <c r="I13" s="384"/>
      <c r="J13" s="384"/>
      <c r="K13" s="384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>
        <f>SUM(AH12)</f>
        <v>3</v>
      </c>
      <c r="AI13" s="384"/>
      <c r="AJ13" s="36">
        <f>SUM(D13:AI13)</f>
        <v>52.5</v>
      </c>
      <c r="AK13" s="38"/>
      <c r="AL13" s="39"/>
    </row>
    <row r="14" spans="1:38" ht="16.5" customHeight="1">
      <c r="A14" s="391"/>
      <c r="B14" s="384"/>
      <c r="C14" s="36" t="s">
        <v>147</v>
      </c>
      <c r="D14" s="414">
        <f>D13/$AJ$13</f>
        <v>0.14285714285714285</v>
      </c>
      <c r="E14" s="414"/>
      <c r="F14" s="414"/>
      <c r="G14" s="414"/>
      <c r="H14" s="414">
        <f>H13/$AJ$13</f>
        <v>0.8</v>
      </c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4"/>
      <c r="U14" s="414"/>
      <c r="V14" s="414"/>
      <c r="W14" s="414"/>
      <c r="X14" s="414"/>
      <c r="Y14" s="414"/>
      <c r="Z14" s="414"/>
      <c r="AA14" s="414"/>
      <c r="AB14" s="414"/>
      <c r="AC14" s="414"/>
      <c r="AD14" s="414"/>
      <c r="AE14" s="414"/>
      <c r="AF14" s="414"/>
      <c r="AG14" s="414"/>
      <c r="AH14" s="414">
        <f>AH13/$AJ$13</f>
        <v>5.7142857142857141E-2</v>
      </c>
      <c r="AI14" s="414"/>
      <c r="AJ14" s="36"/>
      <c r="AK14" s="36"/>
      <c r="AL14" s="39"/>
    </row>
    <row r="15" spans="1:38" ht="16.5" customHeight="1">
      <c r="A15" s="413" t="s">
        <v>148</v>
      </c>
      <c r="B15" s="39" t="s">
        <v>149</v>
      </c>
      <c r="C15" s="39" t="s">
        <v>150</v>
      </c>
      <c r="D15" s="373">
        <v>0.9</v>
      </c>
      <c r="E15" s="374"/>
      <c r="F15" s="373">
        <v>1</v>
      </c>
      <c r="G15" s="374"/>
      <c r="H15" s="373">
        <v>1</v>
      </c>
      <c r="I15" s="374"/>
      <c r="J15" s="373">
        <v>1</v>
      </c>
      <c r="K15" s="374"/>
      <c r="L15" s="373">
        <v>1</v>
      </c>
      <c r="M15" s="374"/>
      <c r="N15" s="373">
        <v>1</v>
      </c>
      <c r="O15" s="374"/>
      <c r="P15" s="373">
        <v>1</v>
      </c>
      <c r="Q15" s="374"/>
      <c r="R15" s="373">
        <v>1</v>
      </c>
      <c r="S15" s="374"/>
      <c r="T15" s="373">
        <v>1</v>
      </c>
      <c r="U15" s="374"/>
      <c r="V15" s="373">
        <v>1</v>
      </c>
      <c r="W15" s="374"/>
      <c r="X15" s="373">
        <v>1</v>
      </c>
      <c r="Y15" s="374"/>
      <c r="Z15" s="373">
        <v>1</v>
      </c>
      <c r="AA15" s="374"/>
      <c r="AB15" s="373">
        <v>1</v>
      </c>
      <c r="AC15" s="374"/>
      <c r="AD15" s="373">
        <v>1</v>
      </c>
      <c r="AE15" s="374"/>
      <c r="AF15" s="373">
        <v>1</v>
      </c>
      <c r="AG15" s="374"/>
      <c r="AH15" s="373">
        <v>1</v>
      </c>
      <c r="AI15" s="374"/>
      <c r="AJ15" s="26">
        <f t="shared" ref="AJ15:AJ17" si="16">SUM(D15:AI15)</f>
        <v>15.9</v>
      </c>
      <c r="AK15" s="26"/>
      <c r="AL15" s="39"/>
    </row>
    <row r="16" spans="1:38" ht="16.5" customHeight="1">
      <c r="A16" s="413"/>
      <c r="B16" s="39" t="s">
        <v>148</v>
      </c>
      <c r="C16" s="39" t="s">
        <v>151</v>
      </c>
      <c r="D16" s="373">
        <v>1</v>
      </c>
      <c r="E16" s="374"/>
      <c r="F16" s="373">
        <v>1</v>
      </c>
      <c r="G16" s="374"/>
      <c r="H16" s="373">
        <v>1</v>
      </c>
      <c r="I16" s="374"/>
      <c r="J16" s="373">
        <v>1</v>
      </c>
      <c r="K16" s="374"/>
      <c r="L16" s="373">
        <v>1</v>
      </c>
      <c r="M16" s="374"/>
      <c r="N16" s="373">
        <v>1</v>
      </c>
      <c r="O16" s="374"/>
      <c r="P16" s="373">
        <v>1</v>
      </c>
      <c r="Q16" s="374"/>
      <c r="R16" s="373">
        <v>1</v>
      </c>
      <c r="S16" s="374"/>
      <c r="T16" s="373">
        <v>1</v>
      </c>
      <c r="U16" s="374"/>
      <c r="V16" s="373">
        <v>1</v>
      </c>
      <c r="W16" s="374"/>
      <c r="X16" s="373">
        <v>1</v>
      </c>
      <c r="Y16" s="374"/>
      <c r="Z16" s="373">
        <v>1</v>
      </c>
      <c r="AA16" s="374"/>
      <c r="AB16" s="373">
        <v>1</v>
      </c>
      <c r="AC16" s="374"/>
      <c r="AD16" s="373">
        <v>1</v>
      </c>
      <c r="AE16" s="374"/>
      <c r="AF16" s="373">
        <v>1</v>
      </c>
      <c r="AG16" s="374"/>
      <c r="AH16" s="373">
        <v>1</v>
      </c>
      <c r="AI16" s="374"/>
      <c r="AJ16" s="26">
        <f t="shared" si="16"/>
        <v>16</v>
      </c>
      <c r="AK16" s="26"/>
      <c r="AL16" s="39"/>
    </row>
    <row r="17" spans="1:38" ht="16.5" customHeight="1">
      <c r="A17" s="413"/>
      <c r="B17" s="415" t="s">
        <v>152</v>
      </c>
      <c r="C17" s="39" t="s">
        <v>143</v>
      </c>
      <c r="D17" s="373">
        <f>SUM(D15:E16)</f>
        <v>1.9</v>
      </c>
      <c r="E17" s="374"/>
      <c r="F17" s="373">
        <f t="shared" ref="F17" si="17">SUM(F15:G16)</f>
        <v>2</v>
      </c>
      <c r="G17" s="374"/>
      <c r="H17" s="373">
        <f t="shared" ref="H17" si="18">SUM(H15:I16)</f>
        <v>2</v>
      </c>
      <c r="I17" s="374"/>
      <c r="J17" s="373">
        <f t="shared" ref="J17" si="19">SUM(J15:K16)</f>
        <v>2</v>
      </c>
      <c r="K17" s="374"/>
      <c r="L17" s="373">
        <f t="shared" ref="L17" si="20">SUM(L15:M16)</f>
        <v>2</v>
      </c>
      <c r="M17" s="374"/>
      <c r="N17" s="373">
        <f t="shared" ref="N17" si="21">SUM(N15:O16)</f>
        <v>2</v>
      </c>
      <c r="O17" s="374"/>
      <c r="P17" s="373">
        <f t="shared" ref="P17" si="22">SUM(P15:Q16)</f>
        <v>2</v>
      </c>
      <c r="Q17" s="374"/>
      <c r="R17" s="373">
        <f t="shared" ref="R17" si="23">SUM(R15:S16)</f>
        <v>2</v>
      </c>
      <c r="S17" s="374"/>
      <c r="T17" s="373">
        <f t="shared" ref="T17" si="24">SUM(T15:U16)</f>
        <v>2</v>
      </c>
      <c r="U17" s="374"/>
      <c r="V17" s="373">
        <f t="shared" ref="V17" si="25">SUM(V15:W16)</f>
        <v>2</v>
      </c>
      <c r="W17" s="374"/>
      <c r="X17" s="373">
        <f t="shared" ref="X17" si="26">SUM(X15:Y16)</f>
        <v>2</v>
      </c>
      <c r="Y17" s="374"/>
      <c r="Z17" s="373">
        <f t="shared" ref="Z17" si="27">SUM(Z15:AA16)</f>
        <v>2</v>
      </c>
      <c r="AA17" s="374"/>
      <c r="AB17" s="373">
        <f t="shared" ref="AB17" si="28">SUM(AB15:AC16)</f>
        <v>2</v>
      </c>
      <c r="AC17" s="374"/>
      <c r="AD17" s="373">
        <f t="shared" ref="AD17" si="29">SUM(AD15:AE16)</f>
        <v>2</v>
      </c>
      <c r="AE17" s="374"/>
      <c r="AF17" s="373">
        <f t="shared" ref="AF17" si="30">SUM(AF15:AG16)</f>
        <v>2</v>
      </c>
      <c r="AG17" s="374"/>
      <c r="AH17" s="373">
        <f t="shared" ref="AH17" si="31">SUM(AH15:AI16)</f>
        <v>2</v>
      </c>
      <c r="AI17" s="374"/>
      <c r="AJ17" s="26">
        <f t="shared" si="16"/>
        <v>31.9</v>
      </c>
      <c r="AK17" s="38">
        <f>$AJ17/$AJ$154</f>
        <v>2.6788713469936175E-2</v>
      </c>
      <c r="AL17" s="39"/>
    </row>
    <row r="18" spans="1:38" ht="16.5" customHeight="1">
      <c r="A18" s="413"/>
      <c r="B18" s="415"/>
      <c r="C18" s="39" t="s">
        <v>144</v>
      </c>
      <c r="D18" s="384">
        <f>SUM(D17:G17)</f>
        <v>3.9</v>
      </c>
      <c r="E18" s="384"/>
      <c r="F18" s="384"/>
      <c r="G18" s="384"/>
      <c r="H18" s="384">
        <f>SUM(H17:AG17)</f>
        <v>26</v>
      </c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84"/>
      <c r="U18" s="384"/>
      <c r="V18" s="384"/>
      <c r="W18" s="384"/>
      <c r="X18" s="384"/>
      <c r="Y18" s="384"/>
      <c r="Z18" s="384"/>
      <c r="AA18" s="384"/>
      <c r="AB18" s="384"/>
      <c r="AC18" s="384"/>
      <c r="AD18" s="384"/>
      <c r="AE18" s="384"/>
      <c r="AF18" s="384"/>
      <c r="AG18" s="384"/>
      <c r="AH18" s="384">
        <f>SUM(AH17)</f>
        <v>2</v>
      </c>
      <c r="AI18" s="384"/>
      <c r="AJ18" s="36">
        <f>SUM(D18:AI18)</f>
        <v>31.9</v>
      </c>
      <c r="AK18" s="38"/>
      <c r="AL18" s="39"/>
    </row>
    <row r="19" spans="1:38" ht="16.5" customHeight="1">
      <c r="A19" s="413"/>
      <c r="B19" s="415"/>
      <c r="C19" s="39" t="s">
        <v>147</v>
      </c>
      <c r="D19" s="414">
        <f>D18/$AJ$18</f>
        <v>0.12225705329153605</v>
      </c>
      <c r="E19" s="414"/>
      <c r="F19" s="414"/>
      <c r="G19" s="414"/>
      <c r="H19" s="414">
        <f>H18/$AJ$18</f>
        <v>0.8150470219435737</v>
      </c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14"/>
      <c r="AB19" s="414"/>
      <c r="AC19" s="414"/>
      <c r="AD19" s="414"/>
      <c r="AE19" s="414"/>
      <c r="AF19" s="414"/>
      <c r="AG19" s="414"/>
      <c r="AH19" s="414">
        <f>AH18/$AJ$18</f>
        <v>6.269592476489029E-2</v>
      </c>
      <c r="AI19" s="414"/>
      <c r="AJ19" s="36"/>
      <c r="AK19" s="36"/>
      <c r="AL19" s="39"/>
    </row>
    <row r="20" spans="1:38" ht="16.5" customHeight="1">
      <c r="A20" s="404" t="s">
        <v>153</v>
      </c>
      <c r="B20" s="406"/>
      <c r="C20" s="37"/>
      <c r="D20" s="412"/>
      <c r="E20" s="412"/>
      <c r="F20" s="412"/>
      <c r="G20" s="404"/>
      <c r="H20" s="405"/>
      <c r="I20" s="406"/>
      <c r="J20" s="404"/>
      <c r="K20" s="405"/>
      <c r="L20" s="405"/>
      <c r="M20" s="405"/>
      <c r="N20" s="405"/>
      <c r="O20" s="405"/>
      <c r="P20" s="405"/>
      <c r="Q20" s="406"/>
      <c r="R20" s="404"/>
      <c r="S20" s="405"/>
      <c r="T20" s="405"/>
      <c r="U20" s="405"/>
      <c r="V20" s="405"/>
      <c r="W20" s="405"/>
      <c r="X20" s="405"/>
      <c r="Y20" s="405"/>
      <c r="Z20" s="406"/>
      <c r="AA20" s="404"/>
      <c r="AB20" s="405"/>
      <c r="AC20" s="405"/>
      <c r="AD20" s="405"/>
      <c r="AE20" s="405"/>
      <c r="AF20" s="406"/>
      <c r="AG20" s="404"/>
      <c r="AH20" s="405"/>
      <c r="AI20" s="406"/>
      <c r="AJ20" s="26"/>
      <c r="AK20" s="26"/>
      <c r="AL20" s="39" t="s">
        <v>154</v>
      </c>
    </row>
    <row r="21" spans="1:38" ht="16.5" customHeight="1">
      <c r="A21" s="389" t="s">
        <v>155</v>
      </c>
      <c r="B21" s="39" t="s">
        <v>135</v>
      </c>
      <c r="C21" s="39" t="s">
        <v>156</v>
      </c>
      <c r="D21" s="373">
        <v>0.3</v>
      </c>
      <c r="E21" s="374"/>
      <c r="F21" s="373">
        <v>0.3</v>
      </c>
      <c r="G21" s="374"/>
      <c r="H21" s="373">
        <v>0.3</v>
      </c>
      <c r="I21" s="374"/>
      <c r="J21" s="373">
        <v>0.3</v>
      </c>
      <c r="K21" s="374"/>
      <c r="L21" s="373">
        <v>0.3</v>
      </c>
      <c r="M21" s="374"/>
      <c r="N21" s="387"/>
      <c r="O21" s="388"/>
      <c r="P21" s="387"/>
      <c r="Q21" s="388"/>
      <c r="R21" s="387"/>
      <c r="S21" s="388"/>
      <c r="T21" s="387"/>
      <c r="U21" s="388"/>
      <c r="V21" s="387"/>
      <c r="W21" s="388"/>
      <c r="X21" s="387"/>
      <c r="Y21" s="388"/>
      <c r="Z21" s="387"/>
      <c r="AA21" s="388"/>
      <c r="AB21" s="387"/>
      <c r="AC21" s="388"/>
      <c r="AD21" s="387"/>
      <c r="AE21" s="388"/>
      <c r="AF21" s="387"/>
      <c r="AG21" s="388"/>
      <c r="AH21" s="387"/>
      <c r="AI21" s="388"/>
      <c r="AJ21" s="26">
        <f t="shared" ref="AJ21:AJ31" si="32">SUM(D21:AI21)</f>
        <v>1.5</v>
      </c>
      <c r="AK21" s="26"/>
      <c r="AL21" s="39"/>
    </row>
    <row r="22" spans="1:38" ht="16.5" customHeight="1">
      <c r="A22" s="390"/>
      <c r="B22" s="39" t="s">
        <v>157</v>
      </c>
      <c r="C22" s="39" t="s">
        <v>158</v>
      </c>
      <c r="D22" s="387">
        <v>1</v>
      </c>
      <c r="E22" s="388"/>
      <c r="F22" s="387">
        <v>1</v>
      </c>
      <c r="G22" s="388"/>
      <c r="H22" s="387"/>
      <c r="I22" s="388"/>
      <c r="J22" s="387"/>
      <c r="K22" s="388"/>
      <c r="L22" s="387"/>
      <c r="M22" s="388"/>
      <c r="N22" s="387"/>
      <c r="O22" s="388"/>
      <c r="P22" s="387"/>
      <c r="Q22" s="388"/>
      <c r="R22" s="387"/>
      <c r="S22" s="388"/>
      <c r="T22" s="387"/>
      <c r="U22" s="388"/>
      <c r="V22" s="387"/>
      <c r="W22" s="388"/>
      <c r="X22" s="387"/>
      <c r="Y22" s="388"/>
      <c r="Z22" s="387"/>
      <c r="AA22" s="388"/>
      <c r="AB22" s="387"/>
      <c r="AC22" s="388"/>
      <c r="AD22" s="387"/>
      <c r="AE22" s="388"/>
      <c r="AF22" s="387"/>
      <c r="AG22" s="388"/>
      <c r="AH22" s="387"/>
      <c r="AI22" s="388"/>
      <c r="AJ22" s="26"/>
      <c r="AK22" s="26"/>
      <c r="AL22" s="39"/>
    </row>
    <row r="23" spans="1:38" ht="16.5" customHeight="1">
      <c r="A23" s="390"/>
      <c r="B23" s="39" t="s">
        <v>159</v>
      </c>
      <c r="C23" s="39" t="s">
        <v>160</v>
      </c>
      <c r="D23" s="396"/>
      <c r="E23" s="397"/>
      <c r="F23" s="396">
        <v>0.3</v>
      </c>
      <c r="G23" s="397"/>
      <c r="H23" s="396">
        <v>0.3</v>
      </c>
      <c r="I23" s="397"/>
      <c r="J23" s="396">
        <v>0.3</v>
      </c>
      <c r="K23" s="397"/>
      <c r="L23" s="396">
        <v>0.3</v>
      </c>
      <c r="M23" s="397"/>
      <c r="N23" s="387"/>
      <c r="O23" s="388"/>
      <c r="P23" s="387"/>
      <c r="Q23" s="388"/>
      <c r="R23" s="387"/>
      <c r="S23" s="388"/>
      <c r="T23" s="387"/>
      <c r="U23" s="388"/>
      <c r="V23" s="387"/>
      <c r="W23" s="388"/>
      <c r="X23" s="387"/>
      <c r="Y23" s="388"/>
      <c r="Z23" s="387"/>
      <c r="AA23" s="388"/>
      <c r="AB23" s="387"/>
      <c r="AC23" s="388"/>
      <c r="AD23" s="387"/>
      <c r="AE23" s="388"/>
      <c r="AF23" s="387"/>
      <c r="AG23" s="388"/>
      <c r="AH23" s="387"/>
      <c r="AI23" s="388"/>
      <c r="AJ23" s="26"/>
      <c r="AK23" s="26"/>
      <c r="AL23" s="39"/>
    </row>
    <row r="24" spans="1:38" ht="16.5" customHeight="1">
      <c r="A24" s="390"/>
      <c r="B24" s="39" t="s">
        <v>161</v>
      </c>
      <c r="C24" s="39" t="s">
        <v>162</v>
      </c>
      <c r="D24" s="387"/>
      <c r="E24" s="388"/>
      <c r="F24" s="387"/>
      <c r="G24" s="388"/>
      <c r="H24" s="387"/>
      <c r="I24" s="388"/>
      <c r="J24" s="387"/>
      <c r="K24" s="388"/>
      <c r="L24" s="387"/>
      <c r="M24" s="388"/>
      <c r="N24" s="387"/>
      <c r="O24" s="388"/>
      <c r="P24" s="387"/>
      <c r="Q24" s="388"/>
      <c r="R24" s="387"/>
      <c r="S24" s="388"/>
      <c r="T24" s="387"/>
      <c r="U24" s="388"/>
      <c r="V24" s="387"/>
      <c r="W24" s="388"/>
      <c r="X24" s="387"/>
      <c r="Y24" s="388"/>
      <c r="Z24" s="387"/>
      <c r="AA24" s="388"/>
      <c r="AB24" s="387"/>
      <c r="AC24" s="388"/>
      <c r="AD24" s="387"/>
      <c r="AE24" s="388"/>
      <c r="AF24" s="387"/>
      <c r="AG24" s="388"/>
      <c r="AH24" s="387"/>
      <c r="AI24" s="388"/>
      <c r="AJ24" s="26"/>
      <c r="AK24" s="26"/>
      <c r="AL24" s="39"/>
    </row>
    <row r="25" spans="1:38" ht="16.5" customHeight="1">
      <c r="A25" s="390"/>
      <c r="B25" s="39" t="s">
        <v>163</v>
      </c>
      <c r="C25" s="39" t="s">
        <v>164</v>
      </c>
      <c r="D25" s="396">
        <v>1</v>
      </c>
      <c r="E25" s="397"/>
      <c r="F25" s="402">
        <v>0.5</v>
      </c>
      <c r="G25" s="403"/>
      <c r="H25" s="387"/>
      <c r="I25" s="388"/>
      <c r="J25" s="387"/>
      <c r="K25" s="388"/>
      <c r="L25" s="387"/>
      <c r="M25" s="388"/>
      <c r="N25" s="387"/>
      <c r="O25" s="388"/>
      <c r="P25" s="387"/>
      <c r="Q25" s="388"/>
      <c r="R25" s="387"/>
      <c r="S25" s="388"/>
      <c r="T25" s="387"/>
      <c r="U25" s="388"/>
      <c r="V25" s="387"/>
      <c r="W25" s="388"/>
      <c r="X25" s="387"/>
      <c r="Y25" s="388"/>
      <c r="Z25" s="387"/>
      <c r="AA25" s="388"/>
      <c r="AB25" s="387"/>
      <c r="AC25" s="388"/>
      <c r="AD25" s="387"/>
      <c r="AE25" s="388"/>
      <c r="AF25" s="387"/>
      <c r="AG25" s="388"/>
      <c r="AH25" s="387"/>
      <c r="AI25" s="388"/>
      <c r="AJ25" s="26"/>
      <c r="AK25" s="26"/>
      <c r="AL25" s="39"/>
    </row>
    <row r="26" spans="1:38" ht="16.5" customHeight="1">
      <c r="A26" s="390"/>
      <c r="B26" s="39" t="s">
        <v>42</v>
      </c>
      <c r="C26" s="39" t="s">
        <v>165</v>
      </c>
      <c r="D26" s="387">
        <v>0.3</v>
      </c>
      <c r="E26" s="388"/>
      <c r="F26" s="387">
        <v>0.3</v>
      </c>
      <c r="G26" s="388"/>
      <c r="H26" s="387">
        <v>0.3</v>
      </c>
      <c r="I26" s="388"/>
      <c r="J26" s="387">
        <v>0.3</v>
      </c>
      <c r="K26" s="388"/>
      <c r="L26" s="387">
        <v>0.3</v>
      </c>
      <c r="M26" s="388"/>
      <c r="N26" s="387"/>
      <c r="O26" s="388"/>
      <c r="P26" s="387"/>
      <c r="Q26" s="388"/>
      <c r="R26" s="387"/>
      <c r="S26" s="388"/>
      <c r="T26" s="387"/>
      <c r="U26" s="388"/>
      <c r="V26" s="387"/>
      <c r="W26" s="388"/>
      <c r="X26" s="387"/>
      <c r="Y26" s="388"/>
      <c r="Z26" s="387"/>
      <c r="AA26" s="388"/>
      <c r="AB26" s="387"/>
      <c r="AC26" s="388"/>
      <c r="AD26" s="387"/>
      <c r="AE26" s="388"/>
      <c r="AF26" s="387"/>
      <c r="AG26" s="388"/>
      <c r="AH26" s="387"/>
      <c r="AI26" s="388"/>
      <c r="AJ26" s="26"/>
      <c r="AK26" s="26"/>
      <c r="AL26" s="39"/>
    </row>
    <row r="27" spans="1:38" ht="16.5" customHeight="1">
      <c r="A27" s="390"/>
      <c r="B27" s="39" t="s">
        <v>166</v>
      </c>
      <c r="C27" s="39" t="s">
        <v>167</v>
      </c>
      <c r="D27" s="387">
        <v>0.3</v>
      </c>
      <c r="E27" s="388"/>
      <c r="F27" s="387">
        <v>0.3</v>
      </c>
      <c r="G27" s="388"/>
      <c r="H27" s="387">
        <v>0.3</v>
      </c>
      <c r="I27" s="388"/>
      <c r="J27" s="387">
        <v>0.3</v>
      </c>
      <c r="K27" s="388"/>
      <c r="L27" s="387">
        <v>0.3</v>
      </c>
      <c r="M27" s="388"/>
      <c r="N27" s="387"/>
      <c r="O27" s="388"/>
      <c r="P27" s="387"/>
      <c r="Q27" s="388"/>
      <c r="R27" s="387"/>
      <c r="S27" s="388"/>
      <c r="T27" s="387"/>
      <c r="U27" s="388"/>
      <c r="V27" s="387"/>
      <c r="W27" s="388"/>
      <c r="X27" s="387"/>
      <c r="Y27" s="388"/>
      <c r="Z27" s="387"/>
      <c r="AA27" s="388"/>
      <c r="AB27" s="387"/>
      <c r="AC27" s="388"/>
      <c r="AD27" s="387"/>
      <c r="AE27" s="388"/>
      <c r="AF27" s="387"/>
      <c r="AG27" s="388"/>
      <c r="AH27" s="387"/>
      <c r="AI27" s="388"/>
      <c r="AJ27" s="26"/>
      <c r="AK27" s="26"/>
      <c r="AL27" s="39"/>
    </row>
    <row r="28" spans="1:38" ht="16.5" customHeight="1">
      <c r="A28" s="390"/>
      <c r="B28" s="39" t="s">
        <v>168</v>
      </c>
      <c r="C28" s="39" t="s">
        <v>169</v>
      </c>
      <c r="D28" s="368">
        <v>0.15</v>
      </c>
      <c r="E28" s="369"/>
      <c r="F28" s="368">
        <v>0.3</v>
      </c>
      <c r="G28" s="369"/>
      <c r="H28" s="368">
        <v>0.3</v>
      </c>
      <c r="I28" s="369"/>
      <c r="J28" s="368">
        <v>0.3</v>
      </c>
      <c r="K28" s="369"/>
      <c r="L28" s="368">
        <v>0.3</v>
      </c>
      <c r="M28" s="369"/>
      <c r="N28" s="387"/>
      <c r="O28" s="388"/>
      <c r="P28" s="387"/>
      <c r="Q28" s="388"/>
      <c r="R28" s="387"/>
      <c r="S28" s="388"/>
      <c r="T28" s="387"/>
      <c r="U28" s="388"/>
      <c r="V28" s="387"/>
      <c r="W28" s="388"/>
      <c r="X28" s="387"/>
      <c r="Y28" s="388"/>
      <c r="Z28" s="387"/>
      <c r="AA28" s="388"/>
      <c r="AB28" s="387"/>
      <c r="AC28" s="388"/>
      <c r="AD28" s="387"/>
      <c r="AE28" s="388"/>
      <c r="AF28" s="387"/>
      <c r="AG28" s="388"/>
      <c r="AH28" s="387"/>
      <c r="AI28" s="388"/>
      <c r="AJ28" s="26"/>
      <c r="AK28" s="26"/>
      <c r="AL28" s="39"/>
    </row>
    <row r="29" spans="1:38" ht="16.5" customHeight="1">
      <c r="A29" s="390"/>
      <c r="B29" s="39" t="s">
        <v>170</v>
      </c>
      <c r="C29" s="39" t="s">
        <v>171</v>
      </c>
      <c r="D29" s="387"/>
      <c r="E29" s="388"/>
      <c r="F29" s="387"/>
      <c r="G29" s="388"/>
      <c r="H29" s="387"/>
      <c r="I29" s="388"/>
      <c r="J29" s="387"/>
      <c r="K29" s="388"/>
      <c r="L29" s="387"/>
      <c r="M29" s="388"/>
      <c r="N29" s="387"/>
      <c r="O29" s="388"/>
      <c r="P29" s="387"/>
      <c r="Q29" s="388"/>
      <c r="R29" s="387"/>
      <c r="S29" s="388"/>
      <c r="T29" s="387"/>
      <c r="U29" s="388"/>
      <c r="V29" s="387"/>
      <c r="W29" s="388"/>
      <c r="X29" s="387"/>
      <c r="Y29" s="388"/>
      <c r="Z29" s="387"/>
      <c r="AA29" s="388"/>
      <c r="AB29" s="387"/>
      <c r="AC29" s="388"/>
      <c r="AD29" s="387"/>
      <c r="AE29" s="388"/>
      <c r="AF29" s="387"/>
      <c r="AG29" s="388"/>
      <c r="AH29" s="387"/>
      <c r="AI29" s="388"/>
      <c r="AJ29" s="26"/>
      <c r="AK29" s="26"/>
      <c r="AL29" s="39"/>
    </row>
    <row r="30" spans="1:38" ht="16.5" customHeight="1">
      <c r="A30" s="390"/>
      <c r="B30" s="39" t="s">
        <v>172</v>
      </c>
      <c r="C30" s="39" t="s">
        <v>173</v>
      </c>
      <c r="D30" s="387"/>
      <c r="E30" s="388"/>
      <c r="F30" s="387"/>
      <c r="G30" s="388"/>
      <c r="H30" s="387"/>
      <c r="I30" s="388"/>
      <c r="J30" s="387"/>
      <c r="K30" s="388"/>
      <c r="L30" s="387"/>
      <c r="M30" s="388"/>
      <c r="N30" s="387"/>
      <c r="O30" s="388"/>
      <c r="P30" s="387"/>
      <c r="Q30" s="388"/>
      <c r="R30" s="387"/>
      <c r="S30" s="388"/>
      <c r="T30" s="387"/>
      <c r="U30" s="388"/>
      <c r="V30" s="387"/>
      <c r="W30" s="388"/>
      <c r="X30" s="387"/>
      <c r="Y30" s="388"/>
      <c r="Z30" s="387"/>
      <c r="AA30" s="388"/>
      <c r="AB30" s="387"/>
      <c r="AC30" s="388"/>
      <c r="AD30" s="387"/>
      <c r="AE30" s="388"/>
      <c r="AF30" s="387"/>
      <c r="AG30" s="388"/>
      <c r="AH30" s="387"/>
      <c r="AI30" s="388"/>
      <c r="AJ30" s="26">
        <f t="shared" si="32"/>
        <v>0</v>
      </c>
      <c r="AK30" s="26"/>
      <c r="AL30" s="39"/>
    </row>
    <row r="31" spans="1:38" ht="16.5" customHeight="1">
      <c r="A31" s="390"/>
      <c r="B31" s="384" t="s">
        <v>152</v>
      </c>
      <c r="C31" s="36" t="s">
        <v>174</v>
      </c>
      <c r="D31" s="373">
        <f>SUM(D21:E30)</f>
        <v>3.0499999999999994</v>
      </c>
      <c r="E31" s="374"/>
      <c r="F31" s="373">
        <f>SUM(F21:G30)</f>
        <v>2.9999999999999996</v>
      </c>
      <c r="G31" s="374"/>
      <c r="H31" s="373">
        <f>SUM(H21:I30)</f>
        <v>1.5</v>
      </c>
      <c r="I31" s="374"/>
      <c r="J31" s="373">
        <f>SUM(J21:K30)</f>
        <v>1.5</v>
      </c>
      <c r="K31" s="374"/>
      <c r="L31" s="373">
        <f>SUM(L21:M30)</f>
        <v>1.5</v>
      </c>
      <c r="M31" s="374"/>
      <c r="N31" s="373">
        <f>SUM(N21:O30)</f>
        <v>0</v>
      </c>
      <c r="O31" s="374"/>
      <c r="P31" s="373">
        <f>SUM(P21:Q30)</f>
        <v>0</v>
      </c>
      <c r="Q31" s="374"/>
      <c r="R31" s="373">
        <f>SUM(R21:S30)</f>
        <v>0</v>
      </c>
      <c r="S31" s="374"/>
      <c r="T31" s="373">
        <f>SUM(T21:U30)</f>
        <v>0</v>
      </c>
      <c r="U31" s="374"/>
      <c r="V31" s="373">
        <f>SUM(V21:W30)</f>
        <v>0</v>
      </c>
      <c r="W31" s="374"/>
      <c r="X31" s="373">
        <f>SUM(X21:Y30)</f>
        <v>0</v>
      </c>
      <c r="Y31" s="374"/>
      <c r="Z31" s="373">
        <f>SUM(Z21:AA30)</f>
        <v>0</v>
      </c>
      <c r="AA31" s="374"/>
      <c r="AB31" s="373">
        <f>SUM(AB21:AC30)</f>
        <v>0</v>
      </c>
      <c r="AC31" s="374"/>
      <c r="AD31" s="373">
        <f>SUM(AD21:AE30)</f>
        <v>0</v>
      </c>
      <c r="AE31" s="374"/>
      <c r="AF31" s="373">
        <f>SUM(AF21:AG30)</f>
        <v>0</v>
      </c>
      <c r="AG31" s="374"/>
      <c r="AH31" s="373">
        <f>SUM(AH21:AI30)</f>
        <v>0</v>
      </c>
      <c r="AI31" s="374"/>
      <c r="AJ31" s="26">
        <f t="shared" si="32"/>
        <v>10.549999999999999</v>
      </c>
      <c r="AK31" s="38">
        <f>$AJ31/$AJ$154</f>
        <v>8.8595901914679202E-3</v>
      </c>
      <c r="AL31" s="39"/>
    </row>
    <row r="32" spans="1:38" ht="16.5" customHeight="1">
      <c r="A32" s="390"/>
      <c r="B32" s="384"/>
      <c r="C32" s="36" t="s">
        <v>175</v>
      </c>
      <c r="D32" s="384"/>
      <c r="E32" s="384"/>
      <c r="F32" s="384"/>
      <c r="G32" s="381"/>
      <c r="H32" s="382"/>
      <c r="I32" s="383"/>
      <c r="J32" s="381"/>
      <c r="K32" s="382"/>
      <c r="L32" s="382"/>
      <c r="M32" s="382"/>
      <c r="N32" s="382"/>
      <c r="O32" s="382"/>
      <c r="P32" s="382"/>
      <c r="Q32" s="383"/>
      <c r="R32" s="381"/>
      <c r="S32" s="382"/>
      <c r="T32" s="382"/>
      <c r="U32" s="382"/>
      <c r="V32" s="382"/>
      <c r="W32" s="382"/>
      <c r="X32" s="382"/>
      <c r="Y32" s="382"/>
      <c r="Z32" s="383"/>
      <c r="AA32" s="381"/>
      <c r="AB32" s="382"/>
      <c r="AC32" s="382"/>
      <c r="AD32" s="382"/>
      <c r="AE32" s="382"/>
      <c r="AF32" s="383"/>
      <c r="AG32" s="381"/>
      <c r="AH32" s="382"/>
      <c r="AI32" s="383"/>
      <c r="AJ32" s="36">
        <f>SUM(D32:AI32)</f>
        <v>0</v>
      </c>
      <c r="AK32" s="38"/>
      <c r="AL32" s="39"/>
    </row>
    <row r="33" spans="1:38" ht="16.5" customHeight="1">
      <c r="A33" s="391"/>
      <c r="B33" s="384"/>
      <c r="C33" s="36" t="s">
        <v>147</v>
      </c>
      <c r="D33" s="384"/>
      <c r="E33" s="384"/>
      <c r="F33" s="384"/>
      <c r="G33" s="381"/>
      <c r="H33" s="382"/>
      <c r="I33" s="383"/>
      <c r="J33" s="381"/>
      <c r="K33" s="382"/>
      <c r="L33" s="382"/>
      <c r="M33" s="382"/>
      <c r="N33" s="382"/>
      <c r="O33" s="382"/>
      <c r="P33" s="382"/>
      <c r="Q33" s="383"/>
      <c r="R33" s="381"/>
      <c r="S33" s="382"/>
      <c r="T33" s="382"/>
      <c r="U33" s="382"/>
      <c r="V33" s="382"/>
      <c r="W33" s="382"/>
      <c r="X33" s="382"/>
      <c r="Y33" s="382"/>
      <c r="Z33" s="383"/>
      <c r="AA33" s="381"/>
      <c r="AB33" s="382"/>
      <c r="AC33" s="382"/>
      <c r="AD33" s="382"/>
      <c r="AE33" s="382"/>
      <c r="AF33" s="383"/>
      <c r="AG33" s="381"/>
      <c r="AH33" s="382"/>
      <c r="AI33" s="383"/>
      <c r="AJ33" s="36"/>
      <c r="AK33" s="36"/>
      <c r="AL33" s="39"/>
    </row>
    <row r="34" spans="1:38" ht="16.5" customHeight="1">
      <c r="A34" s="404" t="s">
        <v>176</v>
      </c>
      <c r="B34" s="406"/>
      <c r="C34" s="37"/>
      <c r="D34" s="412" t="s">
        <v>177</v>
      </c>
      <c r="E34" s="412"/>
      <c r="F34" s="412"/>
      <c r="G34" s="404" t="s">
        <v>178</v>
      </c>
      <c r="H34" s="405"/>
      <c r="I34" s="406"/>
      <c r="J34" s="404" t="s">
        <v>62</v>
      </c>
      <c r="K34" s="405"/>
      <c r="L34" s="405"/>
      <c r="M34" s="405"/>
      <c r="N34" s="405"/>
      <c r="O34" s="405"/>
      <c r="P34" s="405"/>
      <c r="Q34" s="406"/>
      <c r="R34" s="404" t="s">
        <v>179</v>
      </c>
      <c r="S34" s="405"/>
      <c r="T34" s="405"/>
      <c r="U34" s="405"/>
      <c r="V34" s="405"/>
      <c r="W34" s="405"/>
      <c r="X34" s="405"/>
      <c r="Y34" s="405"/>
      <c r="Z34" s="406"/>
      <c r="AA34" s="404" t="s">
        <v>180</v>
      </c>
      <c r="AB34" s="405"/>
      <c r="AC34" s="405"/>
      <c r="AD34" s="405"/>
      <c r="AE34" s="405"/>
      <c r="AF34" s="406"/>
      <c r="AG34" s="404" t="s">
        <v>64</v>
      </c>
      <c r="AH34" s="405"/>
      <c r="AI34" s="406"/>
      <c r="AJ34" s="26"/>
      <c r="AK34" s="26"/>
      <c r="AL34" s="39"/>
    </row>
    <row r="35" spans="1:38" ht="16.5" customHeight="1">
      <c r="A35" s="389" t="s">
        <v>181</v>
      </c>
      <c r="B35" s="27" t="s">
        <v>149</v>
      </c>
      <c r="C35" s="28" t="s">
        <v>182</v>
      </c>
      <c r="D35" s="402">
        <v>1</v>
      </c>
      <c r="E35" s="403"/>
      <c r="F35" s="402">
        <v>1</v>
      </c>
      <c r="G35" s="403"/>
      <c r="H35" s="402">
        <v>1</v>
      </c>
      <c r="I35" s="403"/>
      <c r="J35" s="402">
        <v>1</v>
      </c>
      <c r="K35" s="403"/>
      <c r="L35" s="402">
        <v>1</v>
      </c>
      <c r="M35" s="403"/>
      <c r="N35" s="402">
        <v>1</v>
      </c>
      <c r="O35" s="403"/>
      <c r="P35" s="402">
        <v>1</v>
      </c>
      <c r="Q35" s="403"/>
      <c r="R35" s="402">
        <v>1</v>
      </c>
      <c r="S35" s="403"/>
      <c r="T35" s="402">
        <v>1</v>
      </c>
      <c r="U35" s="403"/>
      <c r="V35" s="402">
        <v>1</v>
      </c>
      <c r="W35" s="403"/>
      <c r="X35" s="402">
        <v>1</v>
      </c>
      <c r="Y35" s="403"/>
      <c r="Z35" s="402">
        <v>1</v>
      </c>
      <c r="AA35" s="403"/>
      <c r="AB35" s="402">
        <v>1</v>
      </c>
      <c r="AC35" s="403"/>
      <c r="AD35" s="402">
        <v>1</v>
      </c>
      <c r="AE35" s="403"/>
      <c r="AF35" s="402">
        <v>1</v>
      </c>
      <c r="AG35" s="403"/>
      <c r="AH35" s="402">
        <v>1</v>
      </c>
      <c r="AI35" s="403"/>
      <c r="AJ35" s="26">
        <f t="shared" ref="AJ35:AJ41" si="33">SUM(D35:AI35)</f>
        <v>16</v>
      </c>
      <c r="AK35" s="26"/>
      <c r="AL35" s="39"/>
    </row>
    <row r="36" spans="1:38" ht="16.5" customHeight="1">
      <c r="A36" s="390"/>
      <c r="B36" s="27" t="s">
        <v>183</v>
      </c>
      <c r="C36" s="27" t="s">
        <v>184</v>
      </c>
      <c r="D36" s="396">
        <v>1</v>
      </c>
      <c r="E36" s="397"/>
      <c r="F36" s="402">
        <v>1</v>
      </c>
      <c r="G36" s="403"/>
      <c r="H36" s="402">
        <v>1</v>
      </c>
      <c r="I36" s="403"/>
      <c r="J36" s="402">
        <v>1</v>
      </c>
      <c r="K36" s="403"/>
      <c r="L36" s="402">
        <v>1</v>
      </c>
      <c r="M36" s="403"/>
      <c r="N36" s="402">
        <v>1</v>
      </c>
      <c r="O36" s="403"/>
      <c r="P36" s="402">
        <v>1</v>
      </c>
      <c r="Q36" s="403"/>
      <c r="R36" s="402">
        <v>1</v>
      </c>
      <c r="S36" s="403"/>
      <c r="T36" s="402">
        <v>1</v>
      </c>
      <c r="U36" s="403"/>
      <c r="V36" s="402">
        <v>1</v>
      </c>
      <c r="W36" s="403"/>
      <c r="X36" s="402">
        <v>1</v>
      </c>
      <c r="Y36" s="403"/>
      <c r="Z36" s="402">
        <v>1</v>
      </c>
      <c r="AA36" s="403"/>
      <c r="AB36" s="402">
        <v>1</v>
      </c>
      <c r="AC36" s="403"/>
      <c r="AD36" s="402">
        <v>1</v>
      </c>
      <c r="AE36" s="403"/>
      <c r="AF36" s="402">
        <v>1</v>
      </c>
      <c r="AG36" s="403"/>
      <c r="AH36" s="402">
        <v>1</v>
      </c>
      <c r="AI36" s="403"/>
      <c r="AJ36" s="26">
        <f t="shared" si="33"/>
        <v>16</v>
      </c>
      <c r="AK36" s="26"/>
      <c r="AL36" s="39"/>
    </row>
    <row r="37" spans="1:38" ht="16.5" customHeight="1">
      <c r="A37" s="390"/>
      <c r="B37" s="27" t="s">
        <v>183</v>
      </c>
      <c r="C37" s="27" t="s">
        <v>164</v>
      </c>
      <c r="D37" s="410">
        <v>1</v>
      </c>
      <c r="E37" s="411"/>
      <c r="F37" s="410">
        <v>0.5</v>
      </c>
      <c r="G37" s="411"/>
      <c r="H37" s="402"/>
      <c r="I37" s="403"/>
      <c r="J37" s="402"/>
      <c r="K37" s="403"/>
      <c r="L37" s="402"/>
      <c r="M37" s="403"/>
      <c r="N37" s="402"/>
      <c r="O37" s="403"/>
      <c r="P37" s="402"/>
      <c r="Q37" s="403"/>
      <c r="R37" s="402"/>
      <c r="S37" s="403"/>
      <c r="T37" s="402"/>
      <c r="U37" s="403"/>
      <c r="V37" s="402"/>
      <c r="W37" s="403"/>
      <c r="X37" s="402"/>
      <c r="Y37" s="403"/>
      <c r="Z37" s="402"/>
      <c r="AA37" s="403"/>
      <c r="AB37" s="402"/>
      <c r="AC37" s="403"/>
      <c r="AD37" s="402"/>
      <c r="AE37" s="403"/>
      <c r="AF37" s="402"/>
      <c r="AG37" s="403"/>
      <c r="AH37" s="402"/>
      <c r="AI37" s="403"/>
      <c r="AJ37" s="26">
        <f t="shared" si="33"/>
        <v>1.5</v>
      </c>
      <c r="AK37" s="26"/>
      <c r="AL37" s="39" t="s">
        <v>185</v>
      </c>
    </row>
    <row r="38" spans="1:38" ht="16.5" customHeight="1">
      <c r="A38" s="390"/>
      <c r="B38" s="29" t="s">
        <v>186</v>
      </c>
      <c r="C38" s="27" t="s">
        <v>188</v>
      </c>
      <c r="D38" s="396"/>
      <c r="E38" s="397"/>
      <c r="F38" s="402"/>
      <c r="G38" s="403"/>
      <c r="H38" s="402">
        <v>1</v>
      </c>
      <c r="I38" s="403"/>
      <c r="J38" s="402">
        <v>1</v>
      </c>
      <c r="K38" s="403"/>
      <c r="L38" s="402">
        <v>1</v>
      </c>
      <c r="M38" s="403"/>
      <c r="N38" s="402"/>
      <c r="O38" s="403"/>
      <c r="P38" s="402"/>
      <c r="Q38" s="403"/>
      <c r="R38" s="402"/>
      <c r="S38" s="403"/>
      <c r="T38" s="402"/>
      <c r="U38" s="403"/>
      <c r="V38" s="402"/>
      <c r="W38" s="403"/>
      <c r="X38" s="402"/>
      <c r="Y38" s="403"/>
      <c r="Z38" s="402"/>
      <c r="AA38" s="403"/>
      <c r="AB38" s="402"/>
      <c r="AC38" s="403"/>
      <c r="AD38" s="402"/>
      <c r="AE38" s="403"/>
      <c r="AF38" s="402"/>
      <c r="AG38" s="403"/>
      <c r="AH38" s="402"/>
      <c r="AI38" s="403"/>
      <c r="AJ38" s="26">
        <f t="shared" si="33"/>
        <v>3</v>
      </c>
      <c r="AK38" s="26"/>
      <c r="AL38" s="39"/>
    </row>
    <row r="39" spans="1:38" ht="16.5" customHeight="1">
      <c r="A39" s="390"/>
      <c r="B39" s="27" t="s">
        <v>189</v>
      </c>
      <c r="C39" s="27" t="s">
        <v>188</v>
      </c>
      <c r="D39" s="396"/>
      <c r="E39" s="397"/>
      <c r="F39" s="402"/>
      <c r="G39" s="403"/>
      <c r="H39" s="402"/>
      <c r="I39" s="403"/>
      <c r="J39" s="402">
        <v>1</v>
      </c>
      <c r="K39" s="403"/>
      <c r="L39" s="402"/>
      <c r="M39" s="403"/>
      <c r="N39" s="402"/>
      <c r="O39" s="403"/>
      <c r="P39" s="402"/>
      <c r="Q39" s="403"/>
      <c r="R39" s="402"/>
      <c r="S39" s="403"/>
      <c r="T39" s="402"/>
      <c r="U39" s="403"/>
      <c r="V39" s="402"/>
      <c r="W39" s="403"/>
      <c r="X39" s="402"/>
      <c r="Y39" s="403"/>
      <c r="Z39" s="402"/>
      <c r="AA39" s="403"/>
      <c r="AB39" s="402"/>
      <c r="AC39" s="403"/>
      <c r="AD39" s="402"/>
      <c r="AE39" s="403"/>
      <c r="AF39" s="402"/>
      <c r="AG39" s="403"/>
      <c r="AH39" s="402"/>
      <c r="AI39" s="403"/>
      <c r="AJ39" s="26">
        <f t="shared" si="33"/>
        <v>1</v>
      </c>
      <c r="AK39" s="26"/>
      <c r="AL39" s="39"/>
    </row>
    <row r="40" spans="1:38" ht="16.5" customHeight="1">
      <c r="A40" s="390"/>
      <c r="B40" s="27" t="s">
        <v>190</v>
      </c>
      <c r="C40" s="27" t="s">
        <v>188</v>
      </c>
      <c r="D40" s="402"/>
      <c r="E40" s="403"/>
      <c r="F40" s="402"/>
      <c r="G40" s="403"/>
      <c r="H40" s="402"/>
      <c r="I40" s="403"/>
      <c r="J40" s="402">
        <v>1</v>
      </c>
      <c r="K40" s="403"/>
      <c r="L40" s="402">
        <v>1</v>
      </c>
      <c r="M40" s="403"/>
      <c r="N40" s="402">
        <v>1</v>
      </c>
      <c r="O40" s="403"/>
      <c r="P40" s="402">
        <v>1</v>
      </c>
      <c r="Q40" s="403"/>
      <c r="R40" s="402">
        <v>0.5</v>
      </c>
      <c r="S40" s="403"/>
      <c r="T40" s="402"/>
      <c r="U40" s="403"/>
      <c r="V40" s="402"/>
      <c r="W40" s="403"/>
      <c r="X40" s="402"/>
      <c r="Y40" s="403"/>
      <c r="Z40" s="402"/>
      <c r="AA40" s="403"/>
      <c r="AB40" s="402"/>
      <c r="AC40" s="403"/>
      <c r="AD40" s="402"/>
      <c r="AE40" s="403"/>
      <c r="AF40" s="402"/>
      <c r="AG40" s="403"/>
      <c r="AH40" s="402"/>
      <c r="AI40" s="403"/>
      <c r="AJ40" s="26">
        <f t="shared" si="33"/>
        <v>4.5</v>
      </c>
      <c r="AK40" s="26"/>
      <c r="AL40" s="39"/>
    </row>
    <row r="41" spans="1:38" ht="16.5" customHeight="1">
      <c r="A41" s="390"/>
      <c r="B41" s="384" t="s">
        <v>152</v>
      </c>
      <c r="C41" s="36" t="s">
        <v>174</v>
      </c>
      <c r="D41" s="373">
        <f>SUM(D35:E40)</f>
        <v>3</v>
      </c>
      <c r="E41" s="374"/>
      <c r="F41" s="373">
        <f t="shared" ref="F41" si="34">SUM(F35:G40)</f>
        <v>2.5</v>
      </c>
      <c r="G41" s="374"/>
      <c r="H41" s="373">
        <f t="shared" ref="H41" si="35">SUM(H35:I40)</f>
        <v>3</v>
      </c>
      <c r="I41" s="374"/>
      <c r="J41" s="373">
        <f t="shared" ref="J41" si="36">SUM(J35:K40)</f>
        <v>5</v>
      </c>
      <c r="K41" s="374"/>
      <c r="L41" s="373">
        <f t="shared" ref="L41" si="37">SUM(L35:M40)</f>
        <v>4</v>
      </c>
      <c r="M41" s="374"/>
      <c r="N41" s="373">
        <f t="shared" ref="N41" si="38">SUM(N35:O40)</f>
        <v>3</v>
      </c>
      <c r="O41" s="374"/>
      <c r="P41" s="373">
        <f t="shared" ref="P41" si="39">SUM(P35:Q40)</f>
        <v>3</v>
      </c>
      <c r="Q41" s="374"/>
      <c r="R41" s="373">
        <f t="shared" ref="R41" si="40">SUM(R35:S40)</f>
        <v>2.5</v>
      </c>
      <c r="S41" s="374"/>
      <c r="T41" s="373">
        <f t="shared" ref="T41" si="41">SUM(T35:U40)</f>
        <v>2</v>
      </c>
      <c r="U41" s="374"/>
      <c r="V41" s="373">
        <f t="shared" ref="V41" si="42">SUM(V35:W40)</f>
        <v>2</v>
      </c>
      <c r="W41" s="374"/>
      <c r="X41" s="373">
        <f t="shared" ref="X41" si="43">SUM(X35:Y40)</f>
        <v>2</v>
      </c>
      <c r="Y41" s="374"/>
      <c r="Z41" s="373">
        <f t="shared" ref="Z41" si="44">SUM(Z35:AA40)</f>
        <v>2</v>
      </c>
      <c r="AA41" s="374"/>
      <c r="AB41" s="373">
        <f t="shared" ref="AB41" si="45">SUM(AB35:AC40)</f>
        <v>2</v>
      </c>
      <c r="AC41" s="374"/>
      <c r="AD41" s="373">
        <f t="shared" ref="AD41" si="46">SUM(AD35:AE40)</f>
        <v>2</v>
      </c>
      <c r="AE41" s="374"/>
      <c r="AF41" s="373">
        <f t="shared" ref="AF41" si="47">SUM(AF35:AG40)</f>
        <v>2</v>
      </c>
      <c r="AG41" s="374"/>
      <c r="AH41" s="373">
        <f t="shared" ref="AH41" si="48">SUM(AH35:AI40)</f>
        <v>2</v>
      </c>
      <c r="AI41" s="374"/>
      <c r="AJ41" s="26">
        <f t="shared" si="33"/>
        <v>42</v>
      </c>
      <c r="AK41" s="38">
        <f>$AJ41/$AJ$154</f>
        <v>3.5270406449445749E-2</v>
      </c>
      <c r="AL41" s="39"/>
    </row>
    <row r="42" spans="1:38" ht="16.5" customHeight="1">
      <c r="A42" s="390"/>
      <c r="B42" s="384"/>
      <c r="C42" s="36" t="s">
        <v>145</v>
      </c>
      <c r="D42" s="384"/>
      <c r="E42" s="384"/>
      <c r="F42" s="384"/>
      <c r="G42" s="381"/>
      <c r="H42" s="382"/>
      <c r="I42" s="383"/>
      <c r="J42" s="381"/>
      <c r="K42" s="382"/>
      <c r="L42" s="382"/>
      <c r="M42" s="382"/>
      <c r="N42" s="382"/>
      <c r="O42" s="382"/>
      <c r="P42" s="382"/>
      <c r="Q42" s="383"/>
      <c r="R42" s="381"/>
      <c r="S42" s="382"/>
      <c r="T42" s="382"/>
      <c r="U42" s="382"/>
      <c r="V42" s="382"/>
      <c r="W42" s="382"/>
      <c r="X42" s="382"/>
      <c r="Y42" s="382"/>
      <c r="Z42" s="383"/>
      <c r="AA42" s="381"/>
      <c r="AB42" s="382"/>
      <c r="AC42" s="382"/>
      <c r="AD42" s="382"/>
      <c r="AE42" s="382"/>
      <c r="AF42" s="383"/>
      <c r="AG42" s="381"/>
      <c r="AH42" s="382"/>
      <c r="AI42" s="383"/>
      <c r="AJ42" s="36">
        <f>SUM(D42:AI42)</f>
        <v>0</v>
      </c>
      <c r="AK42" s="38"/>
      <c r="AL42" s="39"/>
    </row>
    <row r="43" spans="1:38" ht="16.5" customHeight="1">
      <c r="A43" s="391"/>
      <c r="B43" s="384"/>
      <c r="C43" s="36" t="s">
        <v>147</v>
      </c>
      <c r="D43" s="384"/>
      <c r="E43" s="384"/>
      <c r="F43" s="384"/>
      <c r="G43" s="381"/>
      <c r="H43" s="382"/>
      <c r="I43" s="383"/>
      <c r="J43" s="381"/>
      <c r="K43" s="382"/>
      <c r="L43" s="382"/>
      <c r="M43" s="382"/>
      <c r="N43" s="382"/>
      <c r="O43" s="382"/>
      <c r="P43" s="382"/>
      <c r="Q43" s="383"/>
      <c r="R43" s="381"/>
      <c r="S43" s="382"/>
      <c r="T43" s="382"/>
      <c r="U43" s="382"/>
      <c r="V43" s="382"/>
      <c r="W43" s="382"/>
      <c r="X43" s="382"/>
      <c r="Y43" s="382"/>
      <c r="Z43" s="383"/>
      <c r="AA43" s="381"/>
      <c r="AB43" s="382"/>
      <c r="AC43" s="382"/>
      <c r="AD43" s="382"/>
      <c r="AE43" s="382"/>
      <c r="AF43" s="383"/>
      <c r="AG43" s="381"/>
      <c r="AH43" s="382"/>
      <c r="AI43" s="383"/>
      <c r="AJ43" s="36"/>
      <c r="AK43" s="36"/>
      <c r="AL43" s="39"/>
    </row>
    <row r="44" spans="1:38" ht="16.5" customHeight="1">
      <c r="A44" s="404" t="s">
        <v>191</v>
      </c>
      <c r="B44" s="406"/>
      <c r="C44" s="37"/>
      <c r="D44" s="412" t="s">
        <v>58</v>
      </c>
      <c r="E44" s="412"/>
      <c r="F44" s="412"/>
      <c r="G44" s="404" t="s">
        <v>178</v>
      </c>
      <c r="H44" s="405"/>
      <c r="I44" s="406"/>
      <c r="J44" s="404" t="s">
        <v>192</v>
      </c>
      <c r="K44" s="405"/>
      <c r="L44" s="405"/>
      <c r="M44" s="405"/>
      <c r="N44" s="405"/>
      <c r="O44" s="405"/>
      <c r="P44" s="405"/>
      <c r="Q44" s="406"/>
      <c r="R44" s="404" t="s">
        <v>179</v>
      </c>
      <c r="S44" s="405"/>
      <c r="T44" s="405"/>
      <c r="U44" s="405"/>
      <c r="V44" s="405"/>
      <c r="W44" s="405"/>
      <c r="X44" s="405"/>
      <c r="Y44" s="405"/>
      <c r="Z44" s="406"/>
      <c r="AA44" s="404" t="s">
        <v>180</v>
      </c>
      <c r="AB44" s="405"/>
      <c r="AC44" s="405"/>
      <c r="AD44" s="405"/>
      <c r="AE44" s="405"/>
      <c r="AF44" s="406"/>
      <c r="AG44" s="404" t="s">
        <v>64</v>
      </c>
      <c r="AH44" s="405"/>
      <c r="AI44" s="406"/>
      <c r="AJ44" s="26"/>
      <c r="AK44" s="26"/>
      <c r="AL44" s="39"/>
    </row>
    <row r="45" spans="1:38" ht="16.5" customHeight="1">
      <c r="A45" s="389" t="s">
        <v>181</v>
      </c>
      <c r="B45" s="39" t="s">
        <v>193</v>
      </c>
      <c r="C45" s="39"/>
      <c r="D45" s="373"/>
      <c r="E45" s="374"/>
      <c r="F45" s="373"/>
      <c r="G45" s="374"/>
      <c r="H45" s="373"/>
      <c r="I45" s="374"/>
      <c r="J45" s="373"/>
      <c r="K45" s="374"/>
      <c r="L45" s="373"/>
      <c r="M45" s="374"/>
      <c r="N45" s="373"/>
      <c r="O45" s="374"/>
      <c r="P45" s="373"/>
      <c r="Q45" s="374"/>
      <c r="R45" s="373"/>
      <c r="S45" s="374"/>
      <c r="T45" s="373"/>
      <c r="U45" s="374"/>
      <c r="V45" s="373"/>
      <c r="W45" s="374"/>
      <c r="X45" s="373"/>
      <c r="Y45" s="374"/>
      <c r="Z45" s="373"/>
      <c r="AA45" s="374"/>
      <c r="AB45" s="373"/>
      <c r="AC45" s="374"/>
      <c r="AD45" s="373"/>
      <c r="AE45" s="374"/>
      <c r="AF45" s="373"/>
      <c r="AG45" s="374"/>
      <c r="AH45" s="373"/>
      <c r="AI45" s="374"/>
      <c r="AJ45" s="26"/>
      <c r="AK45" s="26"/>
      <c r="AL45" s="39"/>
    </row>
    <row r="46" spans="1:38" ht="16.5" customHeight="1">
      <c r="A46" s="390"/>
      <c r="B46" s="39"/>
      <c r="C46" s="39"/>
      <c r="D46" s="373"/>
      <c r="E46" s="374"/>
      <c r="F46" s="373"/>
      <c r="G46" s="374"/>
      <c r="H46" s="373"/>
      <c r="I46" s="374"/>
      <c r="J46" s="373"/>
      <c r="K46" s="374"/>
      <c r="L46" s="373"/>
      <c r="M46" s="374"/>
      <c r="N46" s="373"/>
      <c r="O46" s="374"/>
      <c r="P46" s="373"/>
      <c r="Q46" s="374"/>
      <c r="R46" s="373"/>
      <c r="S46" s="374"/>
      <c r="T46" s="373"/>
      <c r="U46" s="374"/>
      <c r="V46" s="373"/>
      <c r="W46" s="374"/>
      <c r="X46" s="373"/>
      <c r="Y46" s="374"/>
      <c r="Z46" s="373"/>
      <c r="AA46" s="374"/>
      <c r="AB46" s="373"/>
      <c r="AC46" s="374"/>
      <c r="AD46" s="373"/>
      <c r="AE46" s="374"/>
      <c r="AF46" s="373"/>
      <c r="AG46" s="374"/>
      <c r="AH46" s="373"/>
      <c r="AI46" s="374"/>
      <c r="AJ46" s="26"/>
      <c r="AK46" s="26"/>
      <c r="AL46" s="39"/>
    </row>
    <row r="47" spans="1:38" ht="16.5" customHeight="1">
      <c r="A47" s="390"/>
      <c r="B47" s="384" t="s">
        <v>142</v>
      </c>
      <c r="C47" s="36" t="s">
        <v>174</v>
      </c>
      <c r="D47" s="373">
        <f>SUM(D45:E46)</f>
        <v>0</v>
      </c>
      <c r="E47" s="374"/>
      <c r="F47" s="373">
        <f t="shared" ref="F47" si="49">SUM(F45:G46)</f>
        <v>0</v>
      </c>
      <c r="G47" s="374"/>
      <c r="H47" s="373">
        <f t="shared" ref="H47" si="50">SUM(H45:I46)</f>
        <v>0</v>
      </c>
      <c r="I47" s="374"/>
      <c r="J47" s="373">
        <f t="shared" ref="J47" si="51">SUM(J45:K46)</f>
        <v>0</v>
      </c>
      <c r="K47" s="374"/>
      <c r="L47" s="373">
        <f t="shared" ref="L47" si="52">SUM(L45:M46)</f>
        <v>0</v>
      </c>
      <c r="M47" s="374"/>
      <c r="N47" s="373">
        <f t="shared" ref="N47" si="53">SUM(N45:O46)</f>
        <v>0</v>
      </c>
      <c r="O47" s="374"/>
      <c r="P47" s="373">
        <f t="shared" ref="P47" si="54">SUM(P45:Q46)</f>
        <v>0</v>
      </c>
      <c r="Q47" s="374"/>
      <c r="R47" s="373">
        <f t="shared" ref="R47" si="55">SUM(R45:S46)</f>
        <v>0</v>
      </c>
      <c r="S47" s="374"/>
      <c r="T47" s="373">
        <f t="shared" ref="T47" si="56">SUM(T45:U46)</f>
        <v>0</v>
      </c>
      <c r="U47" s="374"/>
      <c r="V47" s="373">
        <f t="shared" ref="V47" si="57">SUM(V45:W46)</f>
        <v>0</v>
      </c>
      <c r="W47" s="374"/>
      <c r="X47" s="373">
        <f t="shared" ref="X47" si="58">SUM(X45:Y46)</f>
        <v>0</v>
      </c>
      <c r="Y47" s="374"/>
      <c r="Z47" s="373">
        <f t="shared" ref="Z47" si="59">SUM(Z45:AA46)</f>
        <v>0</v>
      </c>
      <c r="AA47" s="374"/>
      <c r="AB47" s="373">
        <f t="shared" ref="AB47" si="60">SUM(AB45:AC46)</f>
        <v>0</v>
      </c>
      <c r="AC47" s="374"/>
      <c r="AD47" s="373">
        <f t="shared" ref="AD47" si="61">SUM(AD45:AE46)</f>
        <v>0</v>
      </c>
      <c r="AE47" s="374"/>
      <c r="AF47" s="373">
        <f t="shared" ref="AF47" si="62">SUM(AF45:AG46)</f>
        <v>0</v>
      </c>
      <c r="AG47" s="374"/>
      <c r="AH47" s="373">
        <f t="shared" ref="AH47" si="63">SUM(AH45:AI46)</f>
        <v>0</v>
      </c>
      <c r="AI47" s="374"/>
      <c r="AJ47" s="26">
        <f t="shared" ref="AJ47" si="64">SUM(D47:AI47)</f>
        <v>0</v>
      </c>
      <c r="AK47" s="38">
        <f>$AJ47/$AJ$154</f>
        <v>0</v>
      </c>
      <c r="AL47" s="39"/>
    </row>
    <row r="48" spans="1:38" ht="16.5" customHeight="1">
      <c r="A48" s="390"/>
      <c r="B48" s="384"/>
      <c r="C48" s="36" t="s">
        <v>145</v>
      </c>
      <c r="D48" s="384"/>
      <c r="E48" s="384"/>
      <c r="F48" s="384"/>
      <c r="G48" s="381"/>
      <c r="H48" s="382"/>
      <c r="I48" s="383"/>
      <c r="J48" s="381"/>
      <c r="K48" s="382"/>
      <c r="L48" s="382"/>
      <c r="M48" s="382"/>
      <c r="N48" s="382"/>
      <c r="O48" s="382"/>
      <c r="P48" s="382"/>
      <c r="Q48" s="383"/>
      <c r="R48" s="381"/>
      <c r="S48" s="382"/>
      <c r="T48" s="382"/>
      <c r="U48" s="382"/>
      <c r="V48" s="382"/>
      <c r="W48" s="382"/>
      <c r="X48" s="382"/>
      <c r="Y48" s="382"/>
      <c r="Z48" s="383"/>
      <c r="AA48" s="381"/>
      <c r="AB48" s="382"/>
      <c r="AC48" s="382"/>
      <c r="AD48" s="382"/>
      <c r="AE48" s="382"/>
      <c r="AF48" s="383"/>
      <c r="AG48" s="381"/>
      <c r="AH48" s="382"/>
      <c r="AI48" s="383"/>
      <c r="AJ48" s="36">
        <f>SUM(D48:AI48)</f>
        <v>0</v>
      </c>
      <c r="AK48" s="38"/>
      <c r="AL48" s="39"/>
    </row>
    <row r="49" spans="1:38" ht="16.5" customHeight="1">
      <c r="A49" s="391"/>
      <c r="B49" s="384"/>
      <c r="C49" s="36" t="s">
        <v>147</v>
      </c>
      <c r="D49" s="384"/>
      <c r="E49" s="384"/>
      <c r="F49" s="384"/>
      <c r="G49" s="381"/>
      <c r="H49" s="382"/>
      <c r="I49" s="383"/>
      <c r="J49" s="381"/>
      <c r="K49" s="382"/>
      <c r="L49" s="382"/>
      <c r="M49" s="382"/>
      <c r="N49" s="382"/>
      <c r="O49" s="382"/>
      <c r="P49" s="382"/>
      <c r="Q49" s="383"/>
      <c r="R49" s="381"/>
      <c r="S49" s="382"/>
      <c r="T49" s="382"/>
      <c r="U49" s="382"/>
      <c r="V49" s="382"/>
      <c r="W49" s="382"/>
      <c r="X49" s="382"/>
      <c r="Y49" s="382"/>
      <c r="Z49" s="383"/>
      <c r="AA49" s="381"/>
      <c r="AB49" s="382"/>
      <c r="AC49" s="382"/>
      <c r="AD49" s="382"/>
      <c r="AE49" s="382"/>
      <c r="AF49" s="383"/>
      <c r="AG49" s="381"/>
      <c r="AH49" s="382"/>
      <c r="AI49" s="383"/>
      <c r="AJ49" s="36"/>
      <c r="AK49" s="36"/>
      <c r="AL49" s="39"/>
    </row>
    <row r="50" spans="1:38" ht="16.5" customHeight="1">
      <c r="A50" s="404" t="s">
        <v>194</v>
      </c>
      <c r="B50" s="406"/>
      <c r="C50" s="37"/>
      <c r="D50" s="412" t="s">
        <v>177</v>
      </c>
      <c r="E50" s="412"/>
      <c r="F50" s="412"/>
      <c r="G50" s="404" t="s">
        <v>178</v>
      </c>
      <c r="H50" s="405"/>
      <c r="I50" s="406"/>
      <c r="J50" s="404" t="s">
        <v>192</v>
      </c>
      <c r="K50" s="405"/>
      <c r="L50" s="405"/>
      <c r="M50" s="405"/>
      <c r="N50" s="405"/>
      <c r="O50" s="405"/>
      <c r="P50" s="405"/>
      <c r="Q50" s="406"/>
      <c r="R50" s="404" t="s">
        <v>179</v>
      </c>
      <c r="S50" s="405"/>
      <c r="T50" s="405"/>
      <c r="U50" s="405"/>
      <c r="V50" s="405"/>
      <c r="W50" s="405"/>
      <c r="X50" s="405"/>
      <c r="Y50" s="405"/>
      <c r="Z50" s="406"/>
      <c r="AA50" s="404" t="s">
        <v>180</v>
      </c>
      <c r="AB50" s="405"/>
      <c r="AC50" s="405"/>
      <c r="AD50" s="405"/>
      <c r="AE50" s="405"/>
      <c r="AF50" s="406"/>
      <c r="AG50" s="404" t="s">
        <v>64</v>
      </c>
      <c r="AH50" s="405"/>
      <c r="AI50" s="406"/>
      <c r="AJ50" s="26"/>
      <c r="AK50" s="26"/>
      <c r="AL50" s="39"/>
    </row>
    <row r="51" spans="1:38" ht="16.5" customHeight="1">
      <c r="A51" s="407" t="s">
        <v>195</v>
      </c>
      <c r="B51" s="27" t="s">
        <v>159</v>
      </c>
      <c r="C51" s="27" t="s">
        <v>196</v>
      </c>
      <c r="D51" s="396"/>
      <c r="E51" s="397"/>
      <c r="F51" s="410">
        <v>1</v>
      </c>
      <c r="G51" s="411"/>
      <c r="H51" s="410">
        <v>1</v>
      </c>
      <c r="I51" s="411"/>
      <c r="J51" s="410">
        <v>1</v>
      </c>
      <c r="K51" s="411"/>
      <c r="L51" s="410">
        <v>1</v>
      </c>
      <c r="M51" s="411"/>
      <c r="N51" s="396">
        <v>1</v>
      </c>
      <c r="O51" s="397"/>
      <c r="P51" s="396">
        <v>1</v>
      </c>
      <c r="Q51" s="397"/>
      <c r="R51" s="396">
        <v>1</v>
      </c>
      <c r="S51" s="397"/>
      <c r="T51" s="396">
        <v>1</v>
      </c>
      <c r="U51" s="397"/>
      <c r="V51" s="396">
        <v>1</v>
      </c>
      <c r="W51" s="397"/>
      <c r="X51" s="396">
        <v>1</v>
      </c>
      <c r="Y51" s="397"/>
      <c r="Z51" s="396">
        <v>1</v>
      </c>
      <c r="AA51" s="397"/>
      <c r="AB51" s="396">
        <v>1</v>
      </c>
      <c r="AC51" s="397"/>
      <c r="AD51" s="396">
        <v>1</v>
      </c>
      <c r="AE51" s="397"/>
      <c r="AF51" s="396">
        <v>1</v>
      </c>
      <c r="AG51" s="397"/>
      <c r="AH51" s="396">
        <v>1</v>
      </c>
      <c r="AI51" s="397"/>
      <c r="AJ51" s="26">
        <f t="shared" ref="AJ51:AJ64" si="65">SUM(D51:AI51)</f>
        <v>15</v>
      </c>
      <c r="AK51" s="26"/>
      <c r="AL51" s="39" t="s">
        <v>197</v>
      </c>
    </row>
    <row r="52" spans="1:38" ht="16.5" customHeight="1">
      <c r="A52" s="408"/>
      <c r="B52" s="27" t="s">
        <v>159</v>
      </c>
      <c r="C52" s="27" t="s">
        <v>187</v>
      </c>
      <c r="D52" s="396">
        <v>0.5</v>
      </c>
      <c r="E52" s="397"/>
      <c r="F52" s="396">
        <v>1</v>
      </c>
      <c r="G52" s="397"/>
      <c r="H52" s="396">
        <v>1</v>
      </c>
      <c r="I52" s="397"/>
      <c r="J52" s="396">
        <v>1</v>
      </c>
      <c r="K52" s="397"/>
      <c r="L52" s="396">
        <v>1</v>
      </c>
      <c r="M52" s="397"/>
      <c r="N52" s="396">
        <v>1</v>
      </c>
      <c r="O52" s="397"/>
      <c r="P52" s="396">
        <v>1</v>
      </c>
      <c r="Q52" s="397"/>
      <c r="R52" s="396">
        <v>1</v>
      </c>
      <c r="S52" s="397"/>
      <c r="T52" s="396">
        <v>1</v>
      </c>
      <c r="U52" s="397"/>
      <c r="V52" s="396">
        <v>1</v>
      </c>
      <c r="W52" s="397"/>
      <c r="X52" s="396">
        <v>1</v>
      </c>
      <c r="Y52" s="397"/>
      <c r="Z52" s="396">
        <v>1</v>
      </c>
      <c r="AA52" s="397"/>
      <c r="AB52" s="402">
        <v>0.5</v>
      </c>
      <c r="AC52" s="403"/>
      <c r="AD52" s="402"/>
      <c r="AE52" s="403"/>
      <c r="AF52" s="402"/>
      <c r="AG52" s="403"/>
      <c r="AH52" s="402"/>
      <c r="AI52" s="403"/>
      <c r="AJ52" s="26">
        <f t="shared" si="65"/>
        <v>12</v>
      </c>
      <c r="AK52" s="26"/>
      <c r="AL52" s="39"/>
    </row>
    <row r="53" spans="1:38" ht="16.5" customHeight="1">
      <c r="A53" s="408"/>
      <c r="B53" s="27" t="s">
        <v>198</v>
      </c>
      <c r="C53" s="27" t="s">
        <v>188</v>
      </c>
      <c r="D53" s="396">
        <v>0.5</v>
      </c>
      <c r="E53" s="397"/>
      <c r="F53" s="396">
        <v>1</v>
      </c>
      <c r="G53" s="397"/>
      <c r="H53" s="396">
        <v>1</v>
      </c>
      <c r="I53" s="397"/>
      <c r="J53" s="396">
        <v>1</v>
      </c>
      <c r="K53" s="397"/>
      <c r="L53" s="396">
        <v>1</v>
      </c>
      <c r="M53" s="397"/>
      <c r="N53" s="396">
        <v>1</v>
      </c>
      <c r="O53" s="397"/>
      <c r="P53" s="396">
        <v>1</v>
      </c>
      <c r="Q53" s="397"/>
      <c r="R53" s="396">
        <v>1</v>
      </c>
      <c r="S53" s="397"/>
      <c r="T53" s="396">
        <v>1</v>
      </c>
      <c r="U53" s="397"/>
      <c r="V53" s="396">
        <v>1</v>
      </c>
      <c r="W53" s="397"/>
      <c r="X53" s="396">
        <v>1</v>
      </c>
      <c r="Y53" s="397"/>
      <c r="Z53" s="402">
        <v>0.5</v>
      </c>
      <c r="AA53" s="403"/>
      <c r="AB53" s="402"/>
      <c r="AC53" s="403"/>
      <c r="AD53" s="402"/>
      <c r="AE53" s="403"/>
      <c r="AF53" s="402"/>
      <c r="AG53" s="403"/>
      <c r="AH53" s="402"/>
      <c r="AI53" s="403"/>
      <c r="AJ53" s="26">
        <f t="shared" si="65"/>
        <v>11</v>
      </c>
      <c r="AK53" s="26"/>
      <c r="AL53" s="39"/>
    </row>
    <row r="54" spans="1:38" ht="16.5" customHeight="1">
      <c r="A54" s="408"/>
      <c r="B54" s="27" t="s">
        <v>199</v>
      </c>
      <c r="C54" s="27" t="s">
        <v>188</v>
      </c>
      <c r="D54" s="396"/>
      <c r="E54" s="397"/>
      <c r="F54" s="396">
        <v>1</v>
      </c>
      <c r="G54" s="397"/>
      <c r="H54" s="396">
        <v>1</v>
      </c>
      <c r="I54" s="397"/>
      <c r="J54" s="396">
        <v>1</v>
      </c>
      <c r="K54" s="397"/>
      <c r="L54" s="396">
        <v>1</v>
      </c>
      <c r="M54" s="397"/>
      <c r="N54" s="396">
        <v>1</v>
      </c>
      <c r="O54" s="397"/>
      <c r="P54" s="396">
        <v>1</v>
      </c>
      <c r="Q54" s="397"/>
      <c r="R54" s="402"/>
      <c r="S54" s="403"/>
      <c r="T54" s="402"/>
      <c r="U54" s="403"/>
      <c r="V54" s="402"/>
      <c r="W54" s="403"/>
      <c r="X54" s="402"/>
      <c r="Y54" s="403"/>
      <c r="Z54" s="402"/>
      <c r="AA54" s="403"/>
      <c r="AB54" s="402"/>
      <c r="AC54" s="403"/>
      <c r="AD54" s="402"/>
      <c r="AE54" s="403"/>
      <c r="AF54" s="402"/>
      <c r="AG54" s="403"/>
      <c r="AH54" s="402"/>
      <c r="AI54" s="403"/>
      <c r="AJ54" s="26">
        <f t="shared" si="65"/>
        <v>6</v>
      </c>
      <c r="AK54" s="26"/>
      <c r="AL54" s="39"/>
    </row>
    <row r="55" spans="1:38" ht="16.5" customHeight="1">
      <c r="A55" s="408"/>
      <c r="B55" s="27" t="s">
        <v>198</v>
      </c>
      <c r="C55" s="27" t="s">
        <v>188</v>
      </c>
      <c r="D55" s="396">
        <v>0.5</v>
      </c>
      <c r="E55" s="397"/>
      <c r="F55" s="396">
        <v>1</v>
      </c>
      <c r="G55" s="397"/>
      <c r="H55" s="396">
        <v>1</v>
      </c>
      <c r="I55" s="397"/>
      <c r="J55" s="396">
        <v>1</v>
      </c>
      <c r="K55" s="397"/>
      <c r="L55" s="396">
        <v>1</v>
      </c>
      <c r="M55" s="397"/>
      <c r="N55" s="396">
        <v>1</v>
      </c>
      <c r="O55" s="397"/>
      <c r="P55" s="402"/>
      <c r="Q55" s="403"/>
      <c r="R55" s="402"/>
      <c r="S55" s="403"/>
      <c r="T55" s="402"/>
      <c r="U55" s="403"/>
      <c r="V55" s="402"/>
      <c r="W55" s="403"/>
      <c r="X55" s="402"/>
      <c r="Y55" s="403"/>
      <c r="Z55" s="402"/>
      <c r="AA55" s="403"/>
      <c r="AB55" s="402"/>
      <c r="AC55" s="403"/>
      <c r="AD55" s="402"/>
      <c r="AE55" s="403"/>
      <c r="AF55" s="402"/>
      <c r="AG55" s="403"/>
      <c r="AH55" s="402"/>
      <c r="AI55" s="403"/>
      <c r="AJ55" s="26">
        <f t="shared" si="65"/>
        <v>5.5</v>
      </c>
      <c r="AK55" s="26"/>
      <c r="AL55" s="39"/>
    </row>
    <row r="56" spans="1:38" ht="16.5" customHeight="1">
      <c r="A56" s="408"/>
      <c r="B56" s="27" t="s">
        <v>200</v>
      </c>
      <c r="C56" s="27" t="s">
        <v>188</v>
      </c>
      <c r="D56" s="396"/>
      <c r="E56" s="397"/>
      <c r="F56" s="402">
        <v>0.8</v>
      </c>
      <c r="G56" s="403"/>
      <c r="H56" s="396">
        <v>1</v>
      </c>
      <c r="I56" s="397"/>
      <c r="J56" s="396">
        <v>1</v>
      </c>
      <c r="K56" s="397"/>
      <c r="L56" s="396">
        <v>1</v>
      </c>
      <c r="M56" s="397"/>
      <c r="N56" s="396">
        <v>1</v>
      </c>
      <c r="O56" s="397"/>
      <c r="P56" s="396">
        <v>1</v>
      </c>
      <c r="Q56" s="397"/>
      <c r="R56" s="396">
        <v>1</v>
      </c>
      <c r="S56" s="397"/>
      <c r="T56" s="396">
        <v>1</v>
      </c>
      <c r="U56" s="397"/>
      <c r="V56" s="396">
        <v>1</v>
      </c>
      <c r="W56" s="397"/>
      <c r="X56" s="396">
        <v>1</v>
      </c>
      <c r="Y56" s="397"/>
      <c r="Z56" s="396">
        <v>1</v>
      </c>
      <c r="AA56" s="397"/>
      <c r="AB56" s="396">
        <v>1</v>
      </c>
      <c r="AC56" s="397"/>
      <c r="AD56" s="396">
        <v>1</v>
      </c>
      <c r="AE56" s="397"/>
      <c r="AF56" s="396">
        <v>1</v>
      </c>
      <c r="AG56" s="397"/>
      <c r="AH56" s="396">
        <v>1</v>
      </c>
      <c r="AI56" s="397"/>
      <c r="AJ56" s="26">
        <f t="shared" si="65"/>
        <v>14.8</v>
      </c>
      <c r="AK56" s="26"/>
      <c r="AL56" s="39"/>
    </row>
    <row r="57" spans="1:38" ht="16.5" customHeight="1">
      <c r="A57" s="408"/>
      <c r="B57" s="27" t="s">
        <v>200</v>
      </c>
      <c r="C57" s="27" t="s">
        <v>188</v>
      </c>
      <c r="D57" s="396"/>
      <c r="E57" s="397"/>
      <c r="F57" s="402"/>
      <c r="G57" s="403"/>
      <c r="H57" s="402"/>
      <c r="I57" s="403"/>
      <c r="J57" s="402"/>
      <c r="K57" s="403"/>
      <c r="L57" s="402"/>
      <c r="M57" s="403"/>
      <c r="N57" s="402"/>
      <c r="O57" s="403"/>
      <c r="P57" s="402"/>
      <c r="Q57" s="403"/>
      <c r="R57" s="402"/>
      <c r="S57" s="403"/>
      <c r="T57" s="402"/>
      <c r="U57" s="403"/>
      <c r="V57" s="402"/>
      <c r="W57" s="403"/>
      <c r="X57" s="402"/>
      <c r="Y57" s="403"/>
      <c r="Z57" s="396">
        <v>1</v>
      </c>
      <c r="AA57" s="397"/>
      <c r="AB57" s="396">
        <v>1</v>
      </c>
      <c r="AC57" s="397"/>
      <c r="AD57" s="396">
        <v>1</v>
      </c>
      <c r="AE57" s="397"/>
      <c r="AF57" s="396">
        <v>1</v>
      </c>
      <c r="AG57" s="397"/>
      <c r="AH57" s="396">
        <v>0.7</v>
      </c>
      <c r="AI57" s="397"/>
      <c r="AJ57" s="26">
        <f t="shared" si="65"/>
        <v>4.7</v>
      </c>
      <c r="AK57" s="26"/>
      <c r="AL57" s="39"/>
    </row>
    <row r="58" spans="1:38" ht="16.5" customHeight="1">
      <c r="A58" s="408"/>
      <c r="B58" s="27" t="s">
        <v>201</v>
      </c>
      <c r="C58" s="27" t="s">
        <v>188</v>
      </c>
      <c r="D58" s="396"/>
      <c r="E58" s="397"/>
      <c r="F58" s="402"/>
      <c r="G58" s="403"/>
      <c r="H58" s="402"/>
      <c r="I58" s="403"/>
      <c r="J58" s="402"/>
      <c r="K58" s="403"/>
      <c r="L58" s="402"/>
      <c r="M58" s="403"/>
      <c r="N58" s="402"/>
      <c r="O58" s="403"/>
      <c r="P58" s="402"/>
      <c r="Q58" s="403"/>
      <c r="R58" s="402"/>
      <c r="S58" s="403"/>
      <c r="T58" s="402"/>
      <c r="U58" s="403"/>
      <c r="V58" s="402"/>
      <c r="W58" s="403"/>
      <c r="X58" s="402"/>
      <c r="Y58" s="403"/>
      <c r="Z58" s="396">
        <v>1</v>
      </c>
      <c r="AA58" s="397"/>
      <c r="AB58" s="396">
        <v>1</v>
      </c>
      <c r="AC58" s="397"/>
      <c r="AD58" s="396">
        <v>1</v>
      </c>
      <c r="AE58" s="397"/>
      <c r="AF58" s="396"/>
      <c r="AG58" s="397"/>
      <c r="AH58" s="396"/>
      <c r="AI58" s="397"/>
      <c r="AJ58" s="26">
        <f t="shared" si="65"/>
        <v>3</v>
      </c>
      <c r="AK58" s="26"/>
      <c r="AL58" s="39"/>
    </row>
    <row r="59" spans="1:38" ht="16.5" customHeight="1">
      <c r="A59" s="408"/>
      <c r="B59" s="27" t="s">
        <v>203</v>
      </c>
      <c r="C59" s="27" t="s">
        <v>188</v>
      </c>
      <c r="D59" s="396"/>
      <c r="E59" s="397"/>
      <c r="F59" s="402"/>
      <c r="G59" s="403"/>
      <c r="H59" s="402"/>
      <c r="I59" s="403"/>
      <c r="J59" s="402"/>
      <c r="K59" s="403"/>
      <c r="L59" s="396">
        <v>1</v>
      </c>
      <c r="M59" s="397"/>
      <c r="N59" s="396">
        <v>1</v>
      </c>
      <c r="O59" s="397"/>
      <c r="P59" s="396">
        <v>1</v>
      </c>
      <c r="Q59" s="397"/>
      <c r="R59" s="396">
        <v>1</v>
      </c>
      <c r="S59" s="397"/>
      <c r="T59" s="396">
        <v>1</v>
      </c>
      <c r="U59" s="397"/>
      <c r="V59" s="396">
        <v>1</v>
      </c>
      <c r="W59" s="397"/>
      <c r="X59" s="396">
        <v>1</v>
      </c>
      <c r="Y59" s="397"/>
      <c r="Z59" s="396">
        <v>1</v>
      </c>
      <c r="AA59" s="397"/>
      <c r="AB59" s="396">
        <v>1</v>
      </c>
      <c r="AC59" s="397"/>
      <c r="AD59" s="396">
        <v>1</v>
      </c>
      <c r="AE59" s="397"/>
      <c r="AF59" s="396">
        <v>1</v>
      </c>
      <c r="AG59" s="397"/>
      <c r="AH59" s="402">
        <v>0.5</v>
      </c>
      <c r="AI59" s="403"/>
      <c r="AJ59" s="26">
        <f t="shared" si="65"/>
        <v>11.5</v>
      </c>
      <c r="AK59" s="26"/>
      <c r="AL59" s="39"/>
    </row>
    <row r="60" spans="1:38" ht="16.5" customHeight="1">
      <c r="A60" s="408"/>
      <c r="B60" s="27" t="s">
        <v>202</v>
      </c>
      <c r="C60" s="27" t="s">
        <v>188</v>
      </c>
      <c r="D60" s="396"/>
      <c r="E60" s="397"/>
      <c r="F60" s="402"/>
      <c r="G60" s="403"/>
      <c r="H60" s="402"/>
      <c r="I60" s="403"/>
      <c r="J60" s="402"/>
      <c r="K60" s="403"/>
      <c r="L60" s="402"/>
      <c r="M60" s="403"/>
      <c r="N60" s="402">
        <v>1</v>
      </c>
      <c r="O60" s="403"/>
      <c r="P60" s="402">
        <v>2</v>
      </c>
      <c r="Q60" s="403"/>
      <c r="R60" s="402">
        <v>3</v>
      </c>
      <c r="S60" s="403"/>
      <c r="T60" s="402">
        <v>3</v>
      </c>
      <c r="U60" s="403"/>
      <c r="V60" s="402">
        <v>3</v>
      </c>
      <c r="W60" s="403"/>
      <c r="X60" s="402">
        <v>3</v>
      </c>
      <c r="Y60" s="403"/>
      <c r="Z60" s="402">
        <v>3</v>
      </c>
      <c r="AA60" s="403"/>
      <c r="AB60" s="402">
        <v>3</v>
      </c>
      <c r="AC60" s="403"/>
      <c r="AD60" s="402">
        <v>3</v>
      </c>
      <c r="AE60" s="403"/>
      <c r="AF60" s="402">
        <v>3</v>
      </c>
      <c r="AG60" s="403"/>
      <c r="AH60" s="402">
        <v>0.5</v>
      </c>
      <c r="AI60" s="403"/>
      <c r="AJ60" s="26">
        <f t="shared" si="65"/>
        <v>27.5</v>
      </c>
      <c r="AK60" s="26"/>
      <c r="AL60" s="39"/>
    </row>
    <row r="61" spans="1:38" ht="16.5" customHeight="1">
      <c r="A61" s="408"/>
      <c r="B61" s="27" t="s">
        <v>203</v>
      </c>
      <c r="C61" s="27" t="s">
        <v>188</v>
      </c>
      <c r="D61" s="396"/>
      <c r="E61" s="397"/>
      <c r="F61" s="402"/>
      <c r="G61" s="403"/>
      <c r="H61" s="402"/>
      <c r="I61" s="403"/>
      <c r="J61" s="402"/>
      <c r="K61" s="403"/>
      <c r="L61" s="402"/>
      <c r="M61" s="403"/>
      <c r="N61" s="402">
        <v>1</v>
      </c>
      <c r="O61" s="403"/>
      <c r="P61" s="402">
        <v>2</v>
      </c>
      <c r="Q61" s="403"/>
      <c r="R61" s="402">
        <v>2</v>
      </c>
      <c r="S61" s="403"/>
      <c r="T61" s="402">
        <v>2</v>
      </c>
      <c r="U61" s="403"/>
      <c r="V61" s="402">
        <v>2</v>
      </c>
      <c r="W61" s="403"/>
      <c r="X61" s="402">
        <v>2</v>
      </c>
      <c r="Y61" s="403"/>
      <c r="Z61" s="402">
        <v>2</v>
      </c>
      <c r="AA61" s="403"/>
      <c r="AB61" s="402">
        <v>2</v>
      </c>
      <c r="AC61" s="403"/>
      <c r="AD61" s="396">
        <v>1</v>
      </c>
      <c r="AE61" s="397"/>
      <c r="AF61" s="396">
        <v>1</v>
      </c>
      <c r="AG61" s="397"/>
      <c r="AH61" s="396"/>
      <c r="AI61" s="397"/>
      <c r="AJ61" s="26">
        <f t="shared" si="65"/>
        <v>17</v>
      </c>
      <c r="AK61" s="26"/>
      <c r="AL61" s="39"/>
    </row>
    <row r="62" spans="1:38" ht="16.5" customHeight="1">
      <c r="A62" s="408"/>
      <c r="B62" s="27" t="s">
        <v>203</v>
      </c>
      <c r="C62" s="27" t="s">
        <v>188</v>
      </c>
      <c r="D62" s="396"/>
      <c r="E62" s="397"/>
      <c r="F62" s="402"/>
      <c r="G62" s="403"/>
      <c r="H62" s="396">
        <v>1</v>
      </c>
      <c r="I62" s="397"/>
      <c r="J62" s="396">
        <v>1</v>
      </c>
      <c r="K62" s="397"/>
      <c r="L62" s="396">
        <v>1</v>
      </c>
      <c r="M62" s="397"/>
      <c r="N62" s="396">
        <v>1</v>
      </c>
      <c r="O62" s="397"/>
      <c r="P62" s="396">
        <v>1</v>
      </c>
      <c r="Q62" s="397"/>
      <c r="R62" s="396">
        <v>1</v>
      </c>
      <c r="S62" s="397"/>
      <c r="T62" s="396">
        <v>1</v>
      </c>
      <c r="U62" s="397"/>
      <c r="V62" s="396">
        <v>1</v>
      </c>
      <c r="W62" s="397"/>
      <c r="X62" s="396">
        <v>1</v>
      </c>
      <c r="Y62" s="397"/>
      <c r="Z62" s="396">
        <v>1</v>
      </c>
      <c r="AA62" s="397"/>
      <c r="AB62" s="396">
        <v>1</v>
      </c>
      <c r="AC62" s="397"/>
      <c r="AD62" s="396">
        <v>1</v>
      </c>
      <c r="AE62" s="397"/>
      <c r="AF62" s="396">
        <v>1</v>
      </c>
      <c r="AG62" s="397"/>
      <c r="AH62" s="396">
        <v>1</v>
      </c>
      <c r="AI62" s="397"/>
      <c r="AJ62" s="26">
        <f t="shared" si="65"/>
        <v>14</v>
      </c>
      <c r="AK62" s="26"/>
      <c r="AL62" s="39"/>
    </row>
    <row r="63" spans="1:38" ht="16.5" customHeight="1">
      <c r="A63" s="408"/>
      <c r="B63" s="27" t="s">
        <v>204</v>
      </c>
      <c r="C63" s="27" t="s">
        <v>188</v>
      </c>
      <c r="D63" s="402"/>
      <c r="E63" s="403"/>
      <c r="F63" s="402"/>
      <c r="G63" s="403"/>
      <c r="H63" s="402"/>
      <c r="I63" s="403"/>
      <c r="J63" s="402"/>
      <c r="K63" s="403"/>
      <c r="L63" s="396">
        <v>1</v>
      </c>
      <c r="M63" s="397"/>
      <c r="N63" s="402">
        <v>0.5</v>
      </c>
      <c r="O63" s="403"/>
      <c r="P63" s="402"/>
      <c r="Q63" s="403"/>
      <c r="R63" s="402"/>
      <c r="S63" s="403"/>
      <c r="T63" s="402"/>
      <c r="U63" s="403"/>
      <c r="V63" s="402"/>
      <c r="W63" s="403"/>
      <c r="X63" s="402"/>
      <c r="Y63" s="403"/>
      <c r="Z63" s="402"/>
      <c r="AA63" s="403"/>
      <c r="AB63" s="402"/>
      <c r="AC63" s="403"/>
      <c r="AD63" s="402"/>
      <c r="AE63" s="403"/>
      <c r="AF63" s="402"/>
      <c r="AG63" s="403"/>
      <c r="AH63" s="402"/>
      <c r="AI63" s="403"/>
      <c r="AJ63" s="26">
        <f t="shared" si="65"/>
        <v>1.5</v>
      </c>
      <c r="AK63" s="26"/>
      <c r="AL63" s="39"/>
    </row>
    <row r="64" spans="1:38" ht="16.5" customHeight="1">
      <c r="A64" s="408"/>
      <c r="B64" s="384" t="s">
        <v>142</v>
      </c>
      <c r="C64" s="36" t="s">
        <v>174</v>
      </c>
      <c r="D64" s="373">
        <f>SUM(D51:E63)</f>
        <v>1.5</v>
      </c>
      <c r="E64" s="374"/>
      <c r="F64" s="373">
        <f>SUM(F51:G63)</f>
        <v>5.8</v>
      </c>
      <c r="G64" s="374"/>
      <c r="H64" s="373">
        <f>SUM(H51:I63)</f>
        <v>7</v>
      </c>
      <c r="I64" s="374"/>
      <c r="J64" s="373">
        <f>SUM(J51:K63)</f>
        <v>7</v>
      </c>
      <c r="K64" s="374"/>
      <c r="L64" s="373">
        <f>SUM(L51:M63)</f>
        <v>9</v>
      </c>
      <c r="M64" s="374"/>
      <c r="N64" s="373">
        <f>SUM(N51:O63)</f>
        <v>10.5</v>
      </c>
      <c r="O64" s="374"/>
      <c r="P64" s="373">
        <f>SUM(P51:Q63)</f>
        <v>11</v>
      </c>
      <c r="Q64" s="374"/>
      <c r="R64" s="373">
        <f>SUM(R51:S63)</f>
        <v>11</v>
      </c>
      <c r="S64" s="374"/>
      <c r="T64" s="373">
        <f>SUM(T51:U63)</f>
        <v>11</v>
      </c>
      <c r="U64" s="374"/>
      <c r="V64" s="373">
        <f>SUM(V51:W63)</f>
        <v>11</v>
      </c>
      <c r="W64" s="374"/>
      <c r="X64" s="373">
        <f>SUM(X51:Y63)</f>
        <v>11</v>
      </c>
      <c r="Y64" s="374"/>
      <c r="Z64" s="373">
        <f>SUM(Z51:AA63)</f>
        <v>12.5</v>
      </c>
      <c r="AA64" s="374"/>
      <c r="AB64" s="373">
        <f>SUM(AB51:AC63)</f>
        <v>11.5</v>
      </c>
      <c r="AC64" s="374"/>
      <c r="AD64" s="373">
        <f>SUM(AD51:AE63)</f>
        <v>10</v>
      </c>
      <c r="AE64" s="374"/>
      <c r="AF64" s="373">
        <f>SUM(AF51:AG63)</f>
        <v>9</v>
      </c>
      <c r="AG64" s="374"/>
      <c r="AH64" s="373">
        <f>SUM(AH51:AI63)</f>
        <v>4.7</v>
      </c>
      <c r="AI64" s="374"/>
      <c r="AJ64" s="26">
        <f t="shared" si="65"/>
        <v>143.5</v>
      </c>
      <c r="AK64" s="38">
        <f>$AJ64/$AJ$154</f>
        <v>0.12050722203560632</v>
      </c>
      <c r="AL64" s="39"/>
    </row>
    <row r="65" spans="1:38" ht="16.5" customHeight="1">
      <c r="A65" s="408"/>
      <c r="B65" s="384"/>
      <c r="C65" s="36" t="s">
        <v>145</v>
      </c>
      <c r="D65" s="384"/>
      <c r="E65" s="384"/>
      <c r="F65" s="384"/>
      <c r="G65" s="381"/>
      <c r="H65" s="382"/>
      <c r="I65" s="383"/>
      <c r="J65" s="381"/>
      <c r="K65" s="382"/>
      <c r="L65" s="382"/>
      <c r="M65" s="382"/>
      <c r="N65" s="382"/>
      <c r="O65" s="382"/>
      <c r="P65" s="382"/>
      <c r="Q65" s="383"/>
      <c r="R65" s="381"/>
      <c r="S65" s="382"/>
      <c r="T65" s="382"/>
      <c r="U65" s="382"/>
      <c r="V65" s="382"/>
      <c r="W65" s="382"/>
      <c r="X65" s="382"/>
      <c r="Y65" s="382"/>
      <c r="Z65" s="383"/>
      <c r="AA65" s="381"/>
      <c r="AB65" s="382"/>
      <c r="AC65" s="382"/>
      <c r="AD65" s="382"/>
      <c r="AE65" s="382"/>
      <c r="AF65" s="383"/>
      <c r="AG65" s="381"/>
      <c r="AH65" s="382"/>
      <c r="AI65" s="383"/>
      <c r="AJ65" s="36">
        <f>SUM(D65:AI65)</f>
        <v>0</v>
      </c>
      <c r="AK65" s="38"/>
      <c r="AL65" s="39"/>
    </row>
    <row r="66" spans="1:38" ht="16.5" customHeight="1">
      <c r="A66" s="409"/>
      <c r="B66" s="384"/>
      <c r="C66" s="36" t="s">
        <v>147</v>
      </c>
      <c r="D66" s="384"/>
      <c r="E66" s="384"/>
      <c r="F66" s="384"/>
      <c r="G66" s="381"/>
      <c r="H66" s="382"/>
      <c r="I66" s="383"/>
      <c r="J66" s="381"/>
      <c r="K66" s="382"/>
      <c r="L66" s="382"/>
      <c r="M66" s="382"/>
      <c r="N66" s="382"/>
      <c r="O66" s="382"/>
      <c r="P66" s="382"/>
      <c r="Q66" s="383"/>
      <c r="R66" s="381"/>
      <c r="S66" s="382"/>
      <c r="T66" s="382"/>
      <c r="U66" s="382"/>
      <c r="V66" s="382"/>
      <c r="W66" s="382"/>
      <c r="X66" s="382"/>
      <c r="Y66" s="382"/>
      <c r="Z66" s="383"/>
      <c r="AA66" s="381"/>
      <c r="AB66" s="382"/>
      <c r="AC66" s="382"/>
      <c r="AD66" s="382"/>
      <c r="AE66" s="382"/>
      <c r="AF66" s="383"/>
      <c r="AG66" s="381"/>
      <c r="AH66" s="382"/>
      <c r="AI66" s="383"/>
      <c r="AJ66" s="36"/>
      <c r="AK66" s="36"/>
      <c r="AL66" s="39"/>
    </row>
    <row r="67" spans="1:38" ht="16.5" customHeight="1">
      <c r="A67" s="389" t="s">
        <v>42</v>
      </c>
      <c r="B67" s="39" t="s">
        <v>135</v>
      </c>
      <c r="C67" s="25" t="s">
        <v>205</v>
      </c>
      <c r="D67" s="373"/>
      <c r="E67" s="374"/>
      <c r="F67" s="373">
        <v>1</v>
      </c>
      <c r="G67" s="374"/>
      <c r="H67" s="373">
        <v>1</v>
      </c>
      <c r="I67" s="374"/>
      <c r="J67" s="373">
        <v>1</v>
      </c>
      <c r="K67" s="374"/>
      <c r="L67" s="373">
        <v>1</v>
      </c>
      <c r="M67" s="374"/>
      <c r="N67" s="373">
        <v>1</v>
      </c>
      <c r="O67" s="374"/>
      <c r="P67" s="373">
        <v>1</v>
      </c>
      <c r="Q67" s="374"/>
      <c r="R67" s="373">
        <v>1</v>
      </c>
      <c r="S67" s="374"/>
      <c r="T67" s="373">
        <v>1</v>
      </c>
      <c r="U67" s="374"/>
      <c r="V67" s="373">
        <v>1</v>
      </c>
      <c r="W67" s="374"/>
      <c r="X67" s="373">
        <v>1</v>
      </c>
      <c r="Y67" s="374"/>
      <c r="Z67" s="373">
        <v>1</v>
      </c>
      <c r="AA67" s="374"/>
      <c r="AB67" s="373">
        <v>1</v>
      </c>
      <c r="AC67" s="374"/>
      <c r="AD67" s="373">
        <v>1</v>
      </c>
      <c r="AE67" s="374"/>
      <c r="AF67" s="373">
        <v>1</v>
      </c>
      <c r="AG67" s="374"/>
      <c r="AH67" s="373">
        <v>1</v>
      </c>
      <c r="AI67" s="374"/>
      <c r="AJ67" s="26">
        <f t="shared" ref="AJ67:AJ73" si="66">SUM(D67:AI67)</f>
        <v>15</v>
      </c>
      <c r="AK67" s="26"/>
      <c r="AL67" s="39"/>
    </row>
    <row r="68" spans="1:38" ht="16.5" customHeight="1">
      <c r="A68" s="390"/>
      <c r="B68" s="39" t="s">
        <v>206</v>
      </c>
      <c r="C68" s="25" t="s">
        <v>207</v>
      </c>
      <c r="D68" s="373">
        <v>0.5</v>
      </c>
      <c r="E68" s="374"/>
      <c r="F68" s="373">
        <v>1</v>
      </c>
      <c r="G68" s="374"/>
      <c r="H68" s="373">
        <v>1</v>
      </c>
      <c r="I68" s="374"/>
      <c r="J68" s="373">
        <v>1</v>
      </c>
      <c r="K68" s="374"/>
      <c r="L68" s="373">
        <v>1</v>
      </c>
      <c r="M68" s="374"/>
      <c r="N68" s="373">
        <v>1</v>
      </c>
      <c r="O68" s="374"/>
      <c r="P68" s="373">
        <v>1</v>
      </c>
      <c r="Q68" s="374"/>
      <c r="R68" s="373">
        <v>1</v>
      </c>
      <c r="S68" s="374"/>
      <c r="T68" s="373">
        <v>1</v>
      </c>
      <c r="U68" s="374"/>
      <c r="V68" s="373">
        <v>1</v>
      </c>
      <c r="W68" s="374"/>
      <c r="X68" s="373">
        <v>1</v>
      </c>
      <c r="Y68" s="374"/>
      <c r="Z68" s="373">
        <v>1</v>
      </c>
      <c r="AA68" s="374"/>
      <c r="AB68" s="373">
        <v>1</v>
      </c>
      <c r="AC68" s="374"/>
      <c r="AD68" s="373">
        <v>1</v>
      </c>
      <c r="AE68" s="374"/>
      <c r="AF68" s="373">
        <v>0.5</v>
      </c>
      <c r="AG68" s="374"/>
      <c r="AH68" s="373"/>
      <c r="AI68" s="374"/>
      <c r="AJ68" s="26">
        <f t="shared" si="66"/>
        <v>14</v>
      </c>
      <c r="AK68" s="26"/>
      <c r="AL68" s="39"/>
    </row>
    <row r="69" spans="1:38" ht="16.5" customHeight="1">
      <c r="A69" s="390"/>
      <c r="B69" s="39" t="s">
        <v>206</v>
      </c>
      <c r="C69" s="25" t="s">
        <v>208</v>
      </c>
      <c r="D69" s="400">
        <v>1</v>
      </c>
      <c r="E69" s="401"/>
      <c r="F69" s="400">
        <v>1</v>
      </c>
      <c r="G69" s="401"/>
      <c r="H69" s="400">
        <v>1</v>
      </c>
      <c r="I69" s="401"/>
      <c r="J69" s="400">
        <v>1</v>
      </c>
      <c r="K69" s="401"/>
      <c r="L69" s="400">
        <v>1</v>
      </c>
      <c r="M69" s="401"/>
      <c r="N69" s="373">
        <v>1</v>
      </c>
      <c r="O69" s="374"/>
      <c r="P69" s="373">
        <v>1</v>
      </c>
      <c r="Q69" s="374"/>
      <c r="R69" s="373">
        <v>1</v>
      </c>
      <c r="S69" s="374"/>
      <c r="T69" s="373">
        <v>1</v>
      </c>
      <c r="U69" s="374"/>
      <c r="V69" s="373">
        <v>1</v>
      </c>
      <c r="W69" s="374"/>
      <c r="X69" s="373">
        <v>1</v>
      </c>
      <c r="Y69" s="374"/>
      <c r="Z69" s="373">
        <v>1</v>
      </c>
      <c r="AA69" s="374"/>
      <c r="AB69" s="373">
        <v>1</v>
      </c>
      <c r="AC69" s="374"/>
      <c r="AD69" s="373">
        <v>1</v>
      </c>
      <c r="AE69" s="374"/>
      <c r="AF69" s="373">
        <v>1</v>
      </c>
      <c r="AG69" s="374"/>
      <c r="AH69" s="373">
        <v>1</v>
      </c>
      <c r="AI69" s="374"/>
      <c r="AJ69" s="26">
        <f t="shared" si="66"/>
        <v>16</v>
      </c>
      <c r="AK69" s="26"/>
      <c r="AL69" s="39" t="s">
        <v>185</v>
      </c>
    </row>
    <row r="70" spans="1:38" ht="16.5" customHeight="1">
      <c r="A70" s="390"/>
      <c r="B70" s="39" t="s">
        <v>206</v>
      </c>
      <c r="C70" s="25" t="s">
        <v>209</v>
      </c>
      <c r="D70" s="373">
        <v>1</v>
      </c>
      <c r="E70" s="374"/>
      <c r="F70" s="373">
        <v>1</v>
      </c>
      <c r="G70" s="374"/>
      <c r="H70" s="373">
        <v>1</v>
      </c>
      <c r="I70" s="374"/>
      <c r="J70" s="373">
        <v>1</v>
      </c>
      <c r="K70" s="374"/>
      <c r="L70" s="373">
        <v>1</v>
      </c>
      <c r="M70" s="374"/>
      <c r="N70" s="373">
        <v>1</v>
      </c>
      <c r="O70" s="374"/>
      <c r="P70" s="373">
        <v>1</v>
      </c>
      <c r="Q70" s="374"/>
      <c r="R70" s="373">
        <v>1</v>
      </c>
      <c r="S70" s="374"/>
      <c r="T70" s="373">
        <v>1</v>
      </c>
      <c r="U70" s="374"/>
      <c r="V70" s="373">
        <v>1</v>
      </c>
      <c r="W70" s="374"/>
      <c r="X70" s="373">
        <v>1</v>
      </c>
      <c r="Y70" s="374"/>
      <c r="Z70" s="373">
        <v>1</v>
      </c>
      <c r="AA70" s="374"/>
      <c r="AB70" s="373">
        <v>1</v>
      </c>
      <c r="AC70" s="374"/>
      <c r="AD70" s="373">
        <v>1</v>
      </c>
      <c r="AE70" s="374"/>
      <c r="AF70" s="373">
        <v>1</v>
      </c>
      <c r="AG70" s="374"/>
      <c r="AH70" s="373">
        <v>1</v>
      </c>
      <c r="AI70" s="374"/>
      <c r="AJ70" s="26">
        <f t="shared" si="66"/>
        <v>16</v>
      </c>
      <c r="AK70" s="26"/>
      <c r="AL70" s="39"/>
    </row>
    <row r="71" spans="1:38" ht="16.5" customHeight="1">
      <c r="A71" s="390"/>
      <c r="B71" s="39" t="s">
        <v>206</v>
      </c>
      <c r="C71" s="25" t="s">
        <v>210</v>
      </c>
      <c r="D71" s="373"/>
      <c r="E71" s="374"/>
      <c r="F71" s="373">
        <v>1</v>
      </c>
      <c r="G71" s="374"/>
      <c r="H71" s="373">
        <v>1</v>
      </c>
      <c r="I71" s="374"/>
      <c r="J71" s="373">
        <v>1</v>
      </c>
      <c r="K71" s="374"/>
      <c r="L71" s="373">
        <v>1</v>
      </c>
      <c r="M71" s="374"/>
      <c r="N71" s="373">
        <v>1</v>
      </c>
      <c r="O71" s="374"/>
      <c r="P71" s="373">
        <v>1</v>
      </c>
      <c r="Q71" s="374"/>
      <c r="R71" s="373">
        <v>1</v>
      </c>
      <c r="S71" s="374"/>
      <c r="T71" s="373">
        <v>1</v>
      </c>
      <c r="U71" s="374"/>
      <c r="V71" s="373">
        <v>1</v>
      </c>
      <c r="W71" s="374"/>
      <c r="X71" s="373">
        <v>1</v>
      </c>
      <c r="Y71" s="374"/>
      <c r="Z71" s="373">
        <v>1</v>
      </c>
      <c r="AA71" s="374"/>
      <c r="AB71" s="373">
        <v>1</v>
      </c>
      <c r="AC71" s="374"/>
      <c r="AD71" s="373"/>
      <c r="AE71" s="374"/>
      <c r="AF71" s="373"/>
      <c r="AG71" s="374"/>
      <c r="AH71" s="373"/>
      <c r="AI71" s="374"/>
      <c r="AJ71" s="26">
        <f t="shared" si="66"/>
        <v>12</v>
      </c>
      <c r="AK71" s="26"/>
      <c r="AL71" s="39"/>
    </row>
    <row r="72" spans="1:38" ht="16.5" customHeight="1">
      <c r="A72" s="390"/>
      <c r="B72" s="39" t="s">
        <v>211</v>
      </c>
      <c r="C72" s="25" t="s">
        <v>212</v>
      </c>
      <c r="D72" s="373"/>
      <c r="E72" s="374"/>
      <c r="F72" s="373"/>
      <c r="G72" s="374"/>
      <c r="H72" s="373"/>
      <c r="I72" s="374"/>
      <c r="J72" s="373"/>
      <c r="K72" s="374"/>
      <c r="L72" s="373"/>
      <c r="M72" s="374"/>
      <c r="N72" s="373"/>
      <c r="O72" s="374"/>
      <c r="P72" s="373">
        <v>1</v>
      </c>
      <c r="Q72" s="374"/>
      <c r="R72" s="373">
        <v>0.5</v>
      </c>
      <c r="S72" s="374"/>
      <c r="T72" s="373"/>
      <c r="U72" s="374"/>
      <c r="V72" s="373"/>
      <c r="W72" s="374"/>
      <c r="X72" s="373"/>
      <c r="Y72" s="374"/>
      <c r="Z72" s="373"/>
      <c r="AA72" s="374"/>
      <c r="AB72" s="373"/>
      <c r="AC72" s="374"/>
      <c r="AD72" s="373"/>
      <c r="AE72" s="374"/>
      <c r="AF72" s="373"/>
      <c r="AG72" s="374"/>
      <c r="AH72" s="373"/>
      <c r="AI72" s="374"/>
      <c r="AJ72" s="26">
        <f t="shared" si="66"/>
        <v>1.5</v>
      </c>
      <c r="AK72" s="26"/>
      <c r="AL72" s="39"/>
    </row>
    <row r="73" spans="1:38" ht="16.5" customHeight="1">
      <c r="A73" s="390"/>
      <c r="B73" s="39" t="s">
        <v>211</v>
      </c>
      <c r="C73" s="25" t="s">
        <v>212</v>
      </c>
      <c r="D73" s="373"/>
      <c r="E73" s="374"/>
      <c r="F73" s="373"/>
      <c r="G73" s="374"/>
      <c r="H73" s="373"/>
      <c r="I73" s="374"/>
      <c r="J73" s="373"/>
      <c r="K73" s="374"/>
      <c r="L73" s="373"/>
      <c r="M73" s="374"/>
      <c r="N73" s="373">
        <v>1</v>
      </c>
      <c r="O73" s="374"/>
      <c r="P73" s="373">
        <v>1</v>
      </c>
      <c r="Q73" s="374"/>
      <c r="R73" s="373">
        <v>1</v>
      </c>
      <c r="S73" s="374"/>
      <c r="T73" s="373">
        <v>1</v>
      </c>
      <c r="U73" s="374"/>
      <c r="V73" s="373">
        <v>1</v>
      </c>
      <c r="W73" s="374"/>
      <c r="X73" s="373"/>
      <c r="Y73" s="374"/>
      <c r="Z73" s="373"/>
      <c r="AA73" s="374"/>
      <c r="AB73" s="373"/>
      <c r="AC73" s="374"/>
      <c r="AD73" s="373"/>
      <c r="AE73" s="374"/>
      <c r="AF73" s="373"/>
      <c r="AG73" s="374"/>
      <c r="AH73" s="373"/>
      <c r="AI73" s="374"/>
      <c r="AJ73" s="26">
        <f t="shared" si="66"/>
        <v>5</v>
      </c>
      <c r="AK73" s="26"/>
      <c r="AL73" s="39"/>
    </row>
    <row r="74" spans="1:38" ht="16.5" customHeight="1">
      <c r="A74" s="390"/>
      <c r="B74" s="39" t="s">
        <v>213</v>
      </c>
      <c r="C74" s="25" t="s">
        <v>212</v>
      </c>
      <c r="D74" s="373"/>
      <c r="E74" s="374"/>
      <c r="F74" s="373">
        <v>1</v>
      </c>
      <c r="G74" s="374"/>
      <c r="H74" s="373">
        <v>1</v>
      </c>
      <c r="I74" s="374"/>
      <c r="J74" s="373">
        <v>1</v>
      </c>
      <c r="K74" s="374"/>
      <c r="L74" s="373">
        <v>1</v>
      </c>
      <c r="M74" s="374"/>
      <c r="N74" s="373">
        <v>1</v>
      </c>
      <c r="O74" s="374"/>
      <c r="P74" s="373">
        <v>1</v>
      </c>
      <c r="Q74" s="374"/>
      <c r="R74" s="373"/>
      <c r="S74" s="374"/>
      <c r="T74" s="373"/>
      <c r="U74" s="374"/>
      <c r="V74" s="373"/>
      <c r="W74" s="374"/>
      <c r="X74" s="373"/>
      <c r="Y74" s="374"/>
      <c r="Z74" s="373"/>
      <c r="AA74" s="374"/>
      <c r="AB74" s="373"/>
      <c r="AC74" s="374"/>
      <c r="AD74" s="373"/>
      <c r="AE74" s="374"/>
      <c r="AF74" s="373"/>
      <c r="AG74" s="374"/>
      <c r="AH74" s="373"/>
      <c r="AI74" s="374"/>
      <c r="AJ74" s="26"/>
      <c r="AK74" s="26"/>
      <c r="AL74" s="39"/>
    </row>
    <row r="75" spans="1:38" ht="16.5" customHeight="1">
      <c r="A75" s="390"/>
      <c r="B75" s="39" t="s">
        <v>214</v>
      </c>
      <c r="C75" s="25" t="s">
        <v>212</v>
      </c>
      <c r="D75" s="373"/>
      <c r="E75" s="374"/>
      <c r="F75" s="373"/>
      <c r="G75" s="374"/>
      <c r="H75" s="373"/>
      <c r="I75" s="374"/>
      <c r="J75" s="373"/>
      <c r="K75" s="374"/>
      <c r="L75" s="373"/>
      <c r="M75" s="374"/>
      <c r="N75" s="373"/>
      <c r="O75" s="374"/>
      <c r="P75" s="373">
        <v>1</v>
      </c>
      <c r="Q75" s="374"/>
      <c r="R75" s="373">
        <v>1</v>
      </c>
      <c r="S75" s="374"/>
      <c r="T75" s="373">
        <v>1</v>
      </c>
      <c r="U75" s="374"/>
      <c r="V75" s="373">
        <v>1</v>
      </c>
      <c r="W75" s="374"/>
      <c r="X75" s="373">
        <v>1</v>
      </c>
      <c r="Y75" s="374"/>
      <c r="Z75" s="373">
        <v>1</v>
      </c>
      <c r="AA75" s="374"/>
      <c r="AB75" s="373">
        <v>1</v>
      </c>
      <c r="AC75" s="374"/>
      <c r="AD75" s="373">
        <v>1</v>
      </c>
      <c r="AE75" s="374"/>
      <c r="AF75" s="373">
        <v>1</v>
      </c>
      <c r="AG75" s="374"/>
      <c r="AH75" s="373">
        <v>1</v>
      </c>
      <c r="AI75" s="374"/>
      <c r="AJ75" s="26"/>
      <c r="AK75" s="26"/>
      <c r="AL75" s="39"/>
    </row>
    <row r="76" spans="1:38" ht="16.5" customHeight="1">
      <c r="A76" s="390"/>
      <c r="B76" s="384" t="s">
        <v>152</v>
      </c>
      <c r="C76" s="36" t="s">
        <v>174</v>
      </c>
      <c r="D76" s="373">
        <f>SUM(D67:E75)</f>
        <v>2.5</v>
      </c>
      <c r="E76" s="374"/>
      <c r="F76" s="373">
        <f>SUM(F67:G75)</f>
        <v>6</v>
      </c>
      <c r="G76" s="374"/>
      <c r="H76" s="373">
        <f>SUM(H67:I75)</f>
        <v>6</v>
      </c>
      <c r="I76" s="374"/>
      <c r="J76" s="373">
        <f>SUM(J67:K75)</f>
        <v>6</v>
      </c>
      <c r="K76" s="374"/>
      <c r="L76" s="373">
        <f>SUM(L67:M75)</f>
        <v>6</v>
      </c>
      <c r="M76" s="374"/>
      <c r="N76" s="373">
        <f>SUM(N67:O75)</f>
        <v>7</v>
      </c>
      <c r="O76" s="374"/>
      <c r="P76" s="373">
        <f>SUM(P67:Q75)</f>
        <v>9</v>
      </c>
      <c r="Q76" s="374"/>
      <c r="R76" s="373">
        <f>SUM(R67:S75)</f>
        <v>7.5</v>
      </c>
      <c r="S76" s="374"/>
      <c r="T76" s="373">
        <f>SUM(T67:U75)</f>
        <v>7</v>
      </c>
      <c r="U76" s="374"/>
      <c r="V76" s="373">
        <f>SUM(V67:W75)</f>
        <v>7</v>
      </c>
      <c r="W76" s="374"/>
      <c r="X76" s="373">
        <f>SUM(X67:Y75)</f>
        <v>6</v>
      </c>
      <c r="Y76" s="374"/>
      <c r="Z76" s="373">
        <f>SUM(Z67:AA75)</f>
        <v>6</v>
      </c>
      <c r="AA76" s="374"/>
      <c r="AB76" s="373">
        <f>SUM(AB67:AC75)</f>
        <v>6</v>
      </c>
      <c r="AC76" s="374"/>
      <c r="AD76" s="373">
        <f>SUM(AD67:AE75)</f>
        <v>5</v>
      </c>
      <c r="AE76" s="374"/>
      <c r="AF76" s="373">
        <f>SUM(AF67:AG75)</f>
        <v>4.5</v>
      </c>
      <c r="AG76" s="374"/>
      <c r="AH76" s="373">
        <f>SUM(AH67:AI75)</f>
        <v>4</v>
      </c>
      <c r="AI76" s="374"/>
      <c r="AJ76" s="26">
        <f t="shared" ref="AJ76" si="67">SUM(D76:AI76)</f>
        <v>95.5</v>
      </c>
      <c r="AK76" s="38">
        <f>$AJ76/$AJ$154</f>
        <v>8.0198186093382598E-2</v>
      </c>
      <c r="AL76" s="39"/>
    </row>
    <row r="77" spans="1:38" ht="16.5" customHeight="1">
      <c r="A77" s="390"/>
      <c r="B77" s="384"/>
      <c r="C77" s="36" t="s">
        <v>145</v>
      </c>
      <c r="D77" s="384"/>
      <c r="E77" s="384"/>
      <c r="F77" s="384"/>
      <c r="G77" s="381"/>
      <c r="H77" s="382"/>
      <c r="I77" s="383"/>
      <c r="J77" s="381"/>
      <c r="K77" s="382"/>
      <c r="L77" s="382"/>
      <c r="M77" s="382"/>
      <c r="N77" s="382"/>
      <c r="O77" s="382"/>
      <c r="P77" s="382"/>
      <c r="Q77" s="383"/>
      <c r="R77" s="381"/>
      <c r="S77" s="382"/>
      <c r="T77" s="382"/>
      <c r="U77" s="382"/>
      <c r="V77" s="382"/>
      <c r="W77" s="382"/>
      <c r="X77" s="382"/>
      <c r="Y77" s="382"/>
      <c r="Z77" s="383"/>
      <c r="AA77" s="381"/>
      <c r="AB77" s="382"/>
      <c r="AC77" s="382"/>
      <c r="AD77" s="382"/>
      <c r="AE77" s="382"/>
      <c r="AF77" s="383"/>
      <c r="AG77" s="381"/>
      <c r="AH77" s="382"/>
      <c r="AI77" s="383"/>
      <c r="AJ77" s="36">
        <f>SUM(D77:AI77)</f>
        <v>0</v>
      </c>
      <c r="AK77" s="38"/>
      <c r="AL77" s="39"/>
    </row>
    <row r="78" spans="1:38" ht="16.5" customHeight="1">
      <c r="A78" s="391"/>
      <c r="B78" s="384"/>
      <c r="C78" s="36" t="s">
        <v>147</v>
      </c>
      <c r="D78" s="384"/>
      <c r="E78" s="384"/>
      <c r="F78" s="384"/>
      <c r="G78" s="381"/>
      <c r="H78" s="382"/>
      <c r="I78" s="383"/>
      <c r="J78" s="381"/>
      <c r="K78" s="382"/>
      <c r="L78" s="382"/>
      <c r="M78" s="382"/>
      <c r="N78" s="382"/>
      <c r="O78" s="382"/>
      <c r="P78" s="382"/>
      <c r="Q78" s="383"/>
      <c r="R78" s="381"/>
      <c r="S78" s="382"/>
      <c r="T78" s="382"/>
      <c r="U78" s="382"/>
      <c r="V78" s="382"/>
      <c r="W78" s="382"/>
      <c r="X78" s="382"/>
      <c r="Y78" s="382"/>
      <c r="Z78" s="383"/>
      <c r="AA78" s="381"/>
      <c r="AB78" s="382"/>
      <c r="AC78" s="382"/>
      <c r="AD78" s="382"/>
      <c r="AE78" s="382"/>
      <c r="AF78" s="383"/>
      <c r="AG78" s="381"/>
      <c r="AH78" s="382"/>
      <c r="AI78" s="383"/>
      <c r="AJ78" s="36"/>
      <c r="AK78" s="36"/>
      <c r="AL78" s="39"/>
    </row>
    <row r="79" spans="1:38" ht="16.5" customHeight="1">
      <c r="A79" s="389" t="s">
        <v>215</v>
      </c>
      <c r="B79" s="39" t="s">
        <v>135</v>
      </c>
      <c r="C79" s="25" t="s">
        <v>216</v>
      </c>
      <c r="D79" s="400">
        <v>1</v>
      </c>
      <c r="E79" s="401"/>
      <c r="F79" s="400">
        <v>1</v>
      </c>
      <c r="G79" s="401"/>
      <c r="H79" s="400">
        <v>1</v>
      </c>
      <c r="I79" s="401"/>
      <c r="J79" s="400">
        <v>1</v>
      </c>
      <c r="K79" s="401"/>
      <c r="L79" s="400">
        <v>1</v>
      </c>
      <c r="M79" s="401"/>
      <c r="N79" s="373">
        <v>1</v>
      </c>
      <c r="O79" s="374"/>
      <c r="P79" s="373">
        <v>1</v>
      </c>
      <c r="Q79" s="374"/>
      <c r="R79" s="373">
        <v>1</v>
      </c>
      <c r="S79" s="374"/>
      <c r="T79" s="373">
        <v>1</v>
      </c>
      <c r="U79" s="374"/>
      <c r="V79" s="373">
        <v>1</v>
      </c>
      <c r="W79" s="374"/>
      <c r="X79" s="373">
        <v>1</v>
      </c>
      <c r="Y79" s="374"/>
      <c r="Z79" s="373">
        <v>1</v>
      </c>
      <c r="AA79" s="374"/>
      <c r="AB79" s="373">
        <v>1</v>
      </c>
      <c r="AC79" s="374"/>
      <c r="AD79" s="373">
        <v>1</v>
      </c>
      <c r="AE79" s="374"/>
      <c r="AF79" s="373"/>
      <c r="AG79" s="374"/>
      <c r="AH79" s="373"/>
      <c r="AI79" s="374"/>
      <c r="AJ79" s="26">
        <f t="shared" ref="AJ79:AJ97" si="68">SUM(D79:AI79)</f>
        <v>14</v>
      </c>
      <c r="AK79" s="26"/>
      <c r="AL79" s="39" t="s">
        <v>217</v>
      </c>
    </row>
    <row r="80" spans="1:38" ht="16.5" customHeight="1">
      <c r="A80" s="390"/>
      <c r="B80" s="39" t="s">
        <v>218</v>
      </c>
      <c r="C80" s="25" t="s">
        <v>212</v>
      </c>
      <c r="D80" s="373">
        <v>1</v>
      </c>
      <c r="E80" s="374"/>
      <c r="F80" s="373">
        <v>1</v>
      </c>
      <c r="G80" s="374"/>
      <c r="H80" s="373">
        <v>1</v>
      </c>
      <c r="I80" s="374"/>
      <c r="J80" s="373">
        <v>1</v>
      </c>
      <c r="K80" s="374"/>
      <c r="L80" s="373">
        <v>1</v>
      </c>
      <c r="M80" s="374"/>
      <c r="N80" s="373">
        <v>1</v>
      </c>
      <c r="O80" s="374"/>
      <c r="P80" s="373">
        <v>1</v>
      </c>
      <c r="Q80" s="374"/>
      <c r="R80" s="373">
        <v>1</v>
      </c>
      <c r="S80" s="374"/>
      <c r="T80" s="373">
        <v>1</v>
      </c>
      <c r="U80" s="374"/>
      <c r="V80" s="373">
        <v>1</v>
      </c>
      <c r="W80" s="374"/>
      <c r="X80" s="373">
        <v>1</v>
      </c>
      <c r="Y80" s="374"/>
      <c r="Z80" s="373">
        <v>1</v>
      </c>
      <c r="AA80" s="374"/>
      <c r="AB80" s="373">
        <v>1</v>
      </c>
      <c r="AC80" s="374"/>
      <c r="AD80" s="373">
        <v>1</v>
      </c>
      <c r="AE80" s="374"/>
      <c r="AF80" s="373"/>
      <c r="AG80" s="374"/>
      <c r="AH80" s="373"/>
      <c r="AI80" s="374"/>
      <c r="AJ80" s="26">
        <f t="shared" si="68"/>
        <v>14</v>
      </c>
      <c r="AK80" s="26"/>
      <c r="AL80" s="39"/>
    </row>
    <row r="81" spans="1:38" ht="16.5" customHeight="1">
      <c r="A81" s="390"/>
      <c r="B81" s="39" t="s">
        <v>219</v>
      </c>
      <c r="C81" s="25" t="s">
        <v>212</v>
      </c>
      <c r="D81" s="373">
        <v>1</v>
      </c>
      <c r="E81" s="374"/>
      <c r="F81" s="373">
        <v>1</v>
      </c>
      <c r="G81" s="374"/>
      <c r="H81" s="373">
        <v>1</v>
      </c>
      <c r="I81" s="374"/>
      <c r="J81" s="373">
        <v>1</v>
      </c>
      <c r="K81" s="374"/>
      <c r="L81" s="373">
        <v>1</v>
      </c>
      <c r="M81" s="374"/>
      <c r="N81" s="373">
        <v>1</v>
      </c>
      <c r="O81" s="374"/>
      <c r="P81" s="373">
        <v>1</v>
      </c>
      <c r="Q81" s="374"/>
      <c r="R81" s="373">
        <v>1</v>
      </c>
      <c r="S81" s="374"/>
      <c r="T81" s="373">
        <v>1</v>
      </c>
      <c r="U81" s="374"/>
      <c r="V81" s="373">
        <v>1</v>
      </c>
      <c r="W81" s="374"/>
      <c r="X81" s="373">
        <v>1</v>
      </c>
      <c r="Y81" s="374"/>
      <c r="Z81" s="373">
        <v>1</v>
      </c>
      <c r="AA81" s="374"/>
      <c r="AB81" s="373">
        <v>1</v>
      </c>
      <c r="AC81" s="374"/>
      <c r="AD81" s="373">
        <v>1</v>
      </c>
      <c r="AE81" s="374"/>
      <c r="AF81" s="373">
        <v>1</v>
      </c>
      <c r="AG81" s="374"/>
      <c r="AH81" s="373">
        <v>1</v>
      </c>
      <c r="AI81" s="374"/>
      <c r="AJ81" s="26">
        <f t="shared" si="68"/>
        <v>16</v>
      </c>
      <c r="AK81" s="26"/>
      <c r="AL81" s="39"/>
    </row>
    <row r="82" spans="1:38" ht="16.5" customHeight="1">
      <c r="A82" s="390"/>
      <c r="B82" s="39" t="s">
        <v>219</v>
      </c>
      <c r="C82" s="25" t="s">
        <v>212</v>
      </c>
      <c r="D82" s="373"/>
      <c r="E82" s="374"/>
      <c r="F82" s="373">
        <v>1</v>
      </c>
      <c r="G82" s="374"/>
      <c r="H82" s="373">
        <v>1</v>
      </c>
      <c r="I82" s="374"/>
      <c r="J82" s="373">
        <v>1</v>
      </c>
      <c r="K82" s="374"/>
      <c r="L82" s="373">
        <v>1</v>
      </c>
      <c r="M82" s="374"/>
      <c r="N82" s="373">
        <v>1</v>
      </c>
      <c r="O82" s="374"/>
      <c r="P82" s="373">
        <v>1</v>
      </c>
      <c r="Q82" s="374"/>
      <c r="R82" s="373">
        <v>1</v>
      </c>
      <c r="S82" s="374"/>
      <c r="T82" s="373">
        <v>1</v>
      </c>
      <c r="U82" s="374"/>
      <c r="V82" s="373">
        <v>1</v>
      </c>
      <c r="W82" s="374"/>
      <c r="X82" s="373">
        <v>1</v>
      </c>
      <c r="Y82" s="374"/>
      <c r="Z82" s="373"/>
      <c r="AA82" s="374"/>
      <c r="AB82" s="373"/>
      <c r="AC82" s="374"/>
      <c r="AD82" s="373"/>
      <c r="AE82" s="374"/>
      <c r="AF82" s="373"/>
      <c r="AG82" s="374"/>
      <c r="AH82" s="373"/>
      <c r="AI82" s="374"/>
      <c r="AJ82" s="26">
        <f t="shared" si="68"/>
        <v>10</v>
      </c>
      <c r="AK82" s="26"/>
      <c r="AL82" s="39"/>
    </row>
    <row r="83" spans="1:38" ht="16.5" customHeight="1">
      <c r="A83" s="390"/>
      <c r="B83" s="39" t="s">
        <v>168</v>
      </c>
      <c r="C83" s="25" t="s">
        <v>220</v>
      </c>
      <c r="D83" s="400">
        <v>0.5</v>
      </c>
      <c r="E83" s="401"/>
      <c r="F83" s="400">
        <v>1</v>
      </c>
      <c r="G83" s="401"/>
      <c r="H83" s="400">
        <v>1</v>
      </c>
      <c r="I83" s="401"/>
      <c r="J83" s="400">
        <v>1</v>
      </c>
      <c r="K83" s="401"/>
      <c r="L83" s="400">
        <v>1</v>
      </c>
      <c r="M83" s="401"/>
      <c r="N83" s="373">
        <v>1</v>
      </c>
      <c r="O83" s="374"/>
      <c r="P83" s="373">
        <v>1</v>
      </c>
      <c r="Q83" s="374"/>
      <c r="R83" s="373">
        <v>1</v>
      </c>
      <c r="S83" s="374"/>
      <c r="T83" s="373">
        <v>1</v>
      </c>
      <c r="U83" s="374"/>
      <c r="V83" s="373">
        <v>1</v>
      </c>
      <c r="W83" s="374"/>
      <c r="X83" s="373">
        <v>1</v>
      </c>
      <c r="Y83" s="374"/>
      <c r="Z83" s="373">
        <v>1</v>
      </c>
      <c r="AA83" s="374"/>
      <c r="AB83" s="373">
        <v>1</v>
      </c>
      <c r="AC83" s="374"/>
      <c r="AD83" s="373">
        <v>0.5</v>
      </c>
      <c r="AE83" s="374"/>
      <c r="AF83" s="373"/>
      <c r="AG83" s="374"/>
      <c r="AH83" s="373"/>
      <c r="AI83" s="374"/>
      <c r="AJ83" s="26">
        <f t="shared" si="68"/>
        <v>13</v>
      </c>
      <c r="AK83" s="26"/>
      <c r="AL83" s="39" t="s">
        <v>217</v>
      </c>
    </row>
    <row r="84" spans="1:38" ht="16.5" customHeight="1">
      <c r="A84" s="390"/>
      <c r="B84" s="39" t="s">
        <v>221</v>
      </c>
      <c r="C84" s="25" t="s">
        <v>212</v>
      </c>
      <c r="D84" s="373">
        <v>0.5</v>
      </c>
      <c r="E84" s="374"/>
      <c r="F84" s="373">
        <v>1</v>
      </c>
      <c r="G84" s="374"/>
      <c r="H84" s="373">
        <v>1</v>
      </c>
      <c r="I84" s="374"/>
      <c r="J84" s="373">
        <v>1</v>
      </c>
      <c r="K84" s="374"/>
      <c r="L84" s="373">
        <v>1</v>
      </c>
      <c r="M84" s="374"/>
      <c r="N84" s="373">
        <v>1</v>
      </c>
      <c r="O84" s="374"/>
      <c r="P84" s="373">
        <v>1</v>
      </c>
      <c r="Q84" s="374"/>
      <c r="R84" s="373">
        <v>1</v>
      </c>
      <c r="S84" s="374"/>
      <c r="T84" s="373">
        <v>1</v>
      </c>
      <c r="U84" s="374"/>
      <c r="V84" s="373">
        <v>1</v>
      </c>
      <c r="W84" s="374"/>
      <c r="X84" s="373">
        <v>1</v>
      </c>
      <c r="Y84" s="374"/>
      <c r="Z84" s="373">
        <v>1</v>
      </c>
      <c r="AA84" s="374"/>
      <c r="AB84" s="373">
        <v>1</v>
      </c>
      <c r="AC84" s="374"/>
      <c r="AD84" s="373">
        <v>1</v>
      </c>
      <c r="AE84" s="374"/>
      <c r="AF84" s="373">
        <v>0.5</v>
      </c>
      <c r="AG84" s="374"/>
      <c r="AH84" s="373"/>
      <c r="AI84" s="374"/>
      <c r="AJ84" s="26">
        <f t="shared" si="68"/>
        <v>14</v>
      </c>
      <c r="AK84" s="26"/>
      <c r="AL84" s="39"/>
    </row>
    <row r="85" spans="1:38" ht="16.5" customHeight="1">
      <c r="A85" s="390"/>
      <c r="B85" s="39" t="s">
        <v>222</v>
      </c>
      <c r="C85" s="25" t="s">
        <v>212</v>
      </c>
      <c r="D85" s="373"/>
      <c r="E85" s="374"/>
      <c r="F85" s="373"/>
      <c r="G85" s="374"/>
      <c r="H85" s="373"/>
      <c r="I85" s="374"/>
      <c r="J85" s="373"/>
      <c r="K85" s="374"/>
      <c r="L85" s="373"/>
      <c r="M85" s="374"/>
      <c r="N85" s="373"/>
      <c r="O85" s="374"/>
      <c r="P85" s="373">
        <v>1</v>
      </c>
      <c r="Q85" s="374"/>
      <c r="R85" s="373">
        <v>1</v>
      </c>
      <c r="S85" s="374"/>
      <c r="T85" s="373">
        <v>1</v>
      </c>
      <c r="U85" s="374"/>
      <c r="V85" s="373">
        <v>1</v>
      </c>
      <c r="W85" s="374"/>
      <c r="X85" s="373">
        <v>1</v>
      </c>
      <c r="Y85" s="374"/>
      <c r="Z85" s="373">
        <v>1</v>
      </c>
      <c r="AA85" s="374"/>
      <c r="AB85" s="373">
        <v>1</v>
      </c>
      <c r="AC85" s="374"/>
      <c r="AD85" s="373">
        <v>1</v>
      </c>
      <c r="AE85" s="374"/>
      <c r="AF85" s="373">
        <v>1</v>
      </c>
      <c r="AG85" s="374"/>
      <c r="AH85" s="373">
        <v>1</v>
      </c>
      <c r="AI85" s="374"/>
      <c r="AJ85" s="26">
        <f t="shared" si="68"/>
        <v>10</v>
      </c>
      <c r="AK85" s="26"/>
      <c r="AL85" s="39"/>
    </row>
    <row r="86" spans="1:38" ht="16.5" customHeight="1">
      <c r="A86" s="390"/>
      <c r="B86" s="39" t="s">
        <v>223</v>
      </c>
      <c r="C86" s="25" t="s">
        <v>212</v>
      </c>
      <c r="D86" s="373">
        <v>0.5</v>
      </c>
      <c r="E86" s="374"/>
      <c r="F86" s="373">
        <v>1</v>
      </c>
      <c r="G86" s="374"/>
      <c r="H86" s="373">
        <v>1</v>
      </c>
      <c r="I86" s="374"/>
      <c r="J86" s="373">
        <v>1</v>
      </c>
      <c r="K86" s="374"/>
      <c r="L86" s="373">
        <v>1</v>
      </c>
      <c r="M86" s="374"/>
      <c r="N86" s="373"/>
      <c r="O86" s="374"/>
      <c r="P86" s="373"/>
      <c r="Q86" s="374"/>
      <c r="R86" s="373"/>
      <c r="S86" s="374"/>
      <c r="T86" s="373"/>
      <c r="U86" s="374"/>
      <c r="V86" s="373"/>
      <c r="W86" s="374"/>
      <c r="X86" s="373"/>
      <c r="Y86" s="374"/>
      <c r="Z86" s="373"/>
      <c r="AA86" s="374"/>
      <c r="AB86" s="373"/>
      <c r="AC86" s="374"/>
      <c r="AD86" s="373"/>
      <c r="AE86" s="374"/>
      <c r="AF86" s="373"/>
      <c r="AG86" s="374"/>
      <c r="AH86" s="373"/>
      <c r="AI86" s="374"/>
      <c r="AJ86" s="26">
        <f t="shared" si="68"/>
        <v>4.5</v>
      </c>
      <c r="AK86" s="26"/>
      <c r="AL86" s="39"/>
    </row>
    <row r="87" spans="1:38" ht="16.5" customHeight="1">
      <c r="A87" s="390"/>
      <c r="B87" s="39" t="s">
        <v>223</v>
      </c>
      <c r="C87" s="25" t="s">
        <v>212</v>
      </c>
      <c r="D87" s="373">
        <v>0.5</v>
      </c>
      <c r="E87" s="374"/>
      <c r="F87" s="373">
        <v>1</v>
      </c>
      <c r="G87" s="374"/>
      <c r="H87" s="373">
        <v>1</v>
      </c>
      <c r="I87" s="374"/>
      <c r="J87" s="373">
        <v>1</v>
      </c>
      <c r="K87" s="374"/>
      <c r="L87" s="373">
        <v>1</v>
      </c>
      <c r="M87" s="374"/>
      <c r="N87" s="373">
        <v>0.5</v>
      </c>
      <c r="O87" s="374"/>
      <c r="P87" s="373"/>
      <c r="Q87" s="374"/>
      <c r="R87" s="373"/>
      <c r="S87" s="374"/>
      <c r="T87" s="373"/>
      <c r="U87" s="374"/>
      <c r="V87" s="373"/>
      <c r="W87" s="374"/>
      <c r="X87" s="373"/>
      <c r="Y87" s="374"/>
      <c r="Z87" s="373"/>
      <c r="AA87" s="374"/>
      <c r="AB87" s="373"/>
      <c r="AC87" s="374"/>
      <c r="AD87" s="373"/>
      <c r="AE87" s="374"/>
      <c r="AF87" s="373"/>
      <c r="AG87" s="374"/>
      <c r="AH87" s="373"/>
      <c r="AI87" s="374"/>
      <c r="AJ87" s="26">
        <f t="shared" si="68"/>
        <v>5</v>
      </c>
      <c r="AK87" s="26"/>
      <c r="AL87" s="39"/>
    </row>
    <row r="88" spans="1:38" ht="16.5" customHeight="1">
      <c r="A88" s="390"/>
      <c r="B88" s="39" t="s">
        <v>223</v>
      </c>
      <c r="C88" s="25" t="s">
        <v>212</v>
      </c>
      <c r="D88" s="373"/>
      <c r="E88" s="374"/>
      <c r="F88" s="373">
        <v>1</v>
      </c>
      <c r="G88" s="374"/>
      <c r="H88" s="373">
        <v>1</v>
      </c>
      <c r="I88" s="374"/>
      <c r="J88" s="373">
        <v>1</v>
      </c>
      <c r="K88" s="374"/>
      <c r="L88" s="373">
        <v>1</v>
      </c>
      <c r="M88" s="374"/>
      <c r="N88" s="373"/>
      <c r="O88" s="374"/>
      <c r="P88" s="373"/>
      <c r="Q88" s="374"/>
      <c r="R88" s="373"/>
      <c r="S88" s="374"/>
      <c r="T88" s="373"/>
      <c r="U88" s="374"/>
      <c r="V88" s="373"/>
      <c r="W88" s="374"/>
      <c r="X88" s="373"/>
      <c r="Y88" s="374"/>
      <c r="Z88" s="373"/>
      <c r="AA88" s="374"/>
      <c r="AB88" s="373"/>
      <c r="AC88" s="374"/>
      <c r="AD88" s="373"/>
      <c r="AE88" s="374"/>
      <c r="AF88" s="373"/>
      <c r="AG88" s="374"/>
      <c r="AH88" s="373"/>
      <c r="AI88" s="374"/>
      <c r="AJ88" s="26">
        <f t="shared" si="68"/>
        <v>4</v>
      </c>
      <c r="AK88" s="26"/>
      <c r="AL88" s="39"/>
    </row>
    <row r="89" spans="1:38" ht="16.5" customHeight="1">
      <c r="A89" s="390"/>
      <c r="B89" s="39" t="s">
        <v>223</v>
      </c>
      <c r="C89" s="25" t="s">
        <v>212</v>
      </c>
      <c r="D89" s="373"/>
      <c r="E89" s="374"/>
      <c r="F89" s="373">
        <v>1</v>
      </c>
      <c r="G89" s="374"/>
      <c r="H89" s="373">
        <v>1</v>
      </c>
      <c r="I89" s="374"/>
      <c r="J89" s="373">
        <v>1</v>
      </c>
      <c r="K89" s="374"/>
      <c r="L89" s="373">
        <v>1</v>
      </c>
      <c r="M89" s="374"/>
      <c r="N89" s="373"/>
      <c r="O89" s="374"/>
      <c r="P89" s="373"/>
      <c r="Q89" s="374"/>
      <c r="R89" s="373"/>
      <c r="S89" s="374"/>
      <c r="T89" s="373"/>
      <c r="U89" s="374"/>
      <c r="V89" s="373"/>
      <c r="W89" s="374"/>
      <c r="X89" s="373"/>
      <c r="Y89" s="374"/>
      <c r="Z89" s="373"/>
      <c r="AA89" s="374"/>
      <c r="AB89" s="373"/>
      <c r="AC89" s="374"/>
      <c r="AD89" s="373"/>
      <c r="AE89" s="374"/>
      <c r="AF89" s="373"/>
      <c r="AG89" s="374"/>
      <c r="AH89" s="373"/>
      <c r="AI89" s="374"/>
      <c r="AJ89" s="26">
        <f t="shared" si="68"/>
        <v>4</v>
      </c>
      <c r="AK89" s="26"/>
      <c r="AL89" s="39"/>
    </row>
    <row r="90" spans="1:38" ht="16.5" customHeight="1">
      <c r="A90" s="390"/>
      <c r="B90" s="39" t="s">
        <v>223</v>
      </c>
      <c r="C90" s="25" t="s">
        <v>212</v>
      </c>
      <c r="D90" s="373"/>
      <c r="E90" s="374"/>
      <c r="F90" s="373"/>
      <c r="G90" s="374"/>
      <c r="H90" s="373">
        <v>1</v>
      </c>
      <c r="I90" s="374"/>
      <c r="J90" s="373">
        <v>1</v>
      </c>
      <c r="K90" s="374"/>
      <c r="L90" s="373">
        <v>1</v>
      </c>
      <c r="M90" s="374"/>
      <c r="N90" s="373"/>
      <c r="O90" s="374"/>
      <c r="P90" s="373"/>
      <c r="Q90" s="374"/>
      <c r="R90" s="373"/>
      <c r="S90" s="374"/>
      <c r="T90" s="373"/>
      <c r="U90" s="374"/>
      <c r="V90" s="373"/>
      <c r="W90" s="374"/>
      <c r="X90" s="373"/>
      <c r="Y90" s="374"/>
      <c r="Z90" s="373"/>
      <c r="AA90" s="374"/>
      <c r="AB90" s="373"/>
      <c r="AC90" s="374"/>
      <c r="AD90" s="373"/>
      <c r="AE90" s="374"/>
      <c r="AF90" s="373"/>
      <c r="AG90" s="374"/>
      <c r="AH90" s="373"/>
      <c r="AI90" s="374"/>
      <c r="AJ90" s="26">
        <f t="shared" si="68"/>
        <v>3</v>
      </c>
      <c r="AK90" s="26"/>
      <c r="AL90" s="39"/>
    </row>
    <row r="91" spans="1:38" ht="16.5" customHeight="1">
      <c r="A91" s="390"/>
      <c r="B91" s="39" t="s">
        <v>223</v>
      </c>
      <c r="C91" s="25" t="s">
        <v>212</v>
      </c>
      <c r="D91" s="373"/>
      <c r="E91" s="374"/>
      <c r="F91" s="373"/>
      <c r="G91" s="374"/>
      <c r="H91" s="373">
        <v>1</v>
      </c>
      <c r="I91" s="374"/>
      <c r="J91" s="373">
        <v>1</v>
      </c>
      <c r="K91" s="374"/>
      <c r="L91" s="373">
        <v>1</v>
      </c>
      <c r="M91" s="374"/>
      <c r="N91" s="373"/>
      <c r="O91" s="374"/>
      <c r="P91" s="373"/>
      <c r="Q91" s="374"/>
      <c r="R91" s="373"/>
      <c r="S91" s="374"/>
      <c r="T91" s="373"/>
      <c r="U91" s="374"/>
      <c r="V91" s="373"/>
      <c r="W91" s="374"/>
      <c r="X91" s="373"/>
      <c r="Y91" s="374"/>
      <c r="Z91" s="373"/>
      <c r="AA91" s="374"/>
      <c r="AB91" s="373"/>
      <c r="AC91" s="374"/>
      <c r="AD91" s="373"/>
      <c r="AE91" s="374"/>
      <c r="AF91" s="373"/>
      <c r="AG91" s="374"/>
      <c r="AH91" s="373"/>
      <c r="AI91" s="374"/>
      <c r="AJ91" s="26">
        <f t="shared" si="68"/>
        <v>3</v>
      </c>
      <c r="AK91" s="26"/>
      <c r="AL91" s="39"/>
    </row>
    <row r="92" spans="1:38" ht="16.5" customHeight="1">
      <c r="A92" s="390"/>
      <c r="B92" s="39" t="s">
        <v>223</v>
      </c>
      <c r="C92" s="25" t="s">
        <v>212</v>
      </c>
      <c r="D92" s="373"/>
      <c r="E92" s="374"/>
      <c r="F92" s="373"/>
      <c r="G92" s="374"/>
      <c r="H92" s="373"/>
      <c r="I92" s="374"/>
      <c r="J92" s="373"/>
      <c r="K92" s="374"/>
      <c r="L92" s="373">
        <v>1</v>
      </c>
      <c r="M92" s="374"/>
      <c r="N92" s="373">
        <v>1</v>
      </c>
      <c r="O92" s="374"/>
      <c r="P92" s="373">
        <v>1</v>
      </c>
      <c r="Q92" s="374"/>
      <c r="R92" s="373">
        <v>1</v>
      </c>
      <c r="S92" s="374"/>
      <c r="T92" s="373">
        <v>1</v>
      </c>
      <c r="U92" s="374"/>
      <c r="V92" s="373">
        <v>1</v>
      </c>
      <c r="W92" s="374"/>
      <c r="X92" s="373"/>
      <c r="Y92" s="374"/>
      <c r="Z92" s="373"/>
      <c r="AA92" s="374"/>
      <c r="AB92" s="373"/>
      <c r="AC92" s="374"/>
      <c r="AD92" s="373"/>
      <c r="AE92" s="374"/>
      <c r="AF92" s="373"/>
      <c r="AG92" s="374"/>
      <c r="AH92" s="373"/>
      <c r="AI92" s="374"/>
      <c r="AJ92" s="26">
        <f t="shared" si="68"/>
        <v>6</v>
      </c>
      <c r="AK92" s="26"/>
      <c r="AL92" s="39"/>
    </row>
    <row r="93" spans="1:38" ht="16.5" customHeight="1">
      <c r="A93" s="390"/>
      <c r="B93" s="39" t="s">
        <v>223</v>
      </c>
      <c r="C93" s="25" t="s">
        <v>212</v>
      </c>
      <c r="D93" s="373"/>
      <c r="E93" s="374"/>
      <c r="F93" s="373"/>
      <c r="G93" s="374"/>
      <c r="H93" s="373"/>
      <c r="I93" s="374"/>
      <c r="J93" s="373"/>
      <c r="K93" s="374"/>
      <c r="L93" s="373">
        <v>1</v>
      </c>
      <c r="M93" s="374"/>
      <c r="N93" s="373">
        <v>1</v>
      </c>
      <c r="O93" s="374"/>
      <c r="P93" s="373">
        <v>1</v>
      </c>
      <c r="Q93" s="374"/>
      <c r="R93" s="373">
        <v>1</v>
      </c>
      <c r="S93" s="374"/>
      <c r="T93" s="373">
        <v>1</v>
      </c>
      <c r="U93" s="374"/>
      <c r="V93" s="373">
        <v>1</v>
      </c>
      <c r="W93" s="374"/>
      <c r="X93" s="373">
        <v>1</v>
      </c>
      <c r="Y93" s="374"/>
      <c r="Z93" s="373">
        <v>1</v>
      </c>
      <c r="AA93" s="374"/>
      <c r="AB93" s="373"/>
      <c r="AC93" s="374"/>
      <c r="AD93" s="373"/>
      <c r="AE93" s="374"/>
      <c r="AF93" s="373"/>
      <c r="AG93" s="374"/>
      <c r="AH93" s="373"/>
      <c r="AI93" s="374"/>
      <c r="AJ93" s="26">
        <f t="shared" si="68"/>
        <v>8</v>
      </c>
      <c r="AK93" s="26"/>
      <c r="AL93" s="39"/>
    </row>
    <row r="94" spans="1:38" ht="16.5" customHeight="1">
      <c r="A94" s="390"/>
      <c r="B94" s="39" t="s">
        <v>223</v>
      </c>
      <c r="C94" s="25" t="s">
        <v>212</v>
      </c>
      <c r="D94" s="373"/>
      <c r="E94" s="374"/>
      <c r="F94" s="373"/>
      <c r="G94" s="374"/>
      <c r="H94" s="373"/>
      <c r="I94" s="374"/>
      <c r="J94" s="373"/>
      <c r="K94" s="374"/>
      <c r="L94" s="373">
        <v>0.5</v>
      </c>
      <c r="M94" s="374"/>
      <c r="N94" s="373">
        <v>1</v>
      </c>
      <c r="O94" s="374"/>
      <c r="P94" s="373">
        <v>1</v>
      </c>
      <c r="Q94" s="374"/>
      <c r="R94" s="373">
        <v>1</v>
      </c>
      <c r="S94" s="374"/>
      <c r="T94" s="373">
        <v>1</v>
      </c>
      <c r="U94" s="374"/>
      <c r="V94" s="373">
        <v>1</v>
      </c>
      <c r="W94" s="374"/>
      <c r="X94" s="373">
        <v>1</v>
      </c>
      <c r="Y94" s="374"/>
      <c r="Z94" s="373">
        <v>1</v>
      </c>
      <c r="AA94" s="374"/>
      <c r="AB94" s="373">
        <v>1</v>
      </c>
      <c r="AC94" s="374"/>
      <c r="AD94" s="373">
        <v>1</v>
      </c>
      <c r="AE94" s="374"/>
      <c r="AF94" s="373">
        <v>1</v>
      </c>
      <c r="AG94" s="374"/>
      <c r="AH94" s="373">
        <v>1</v>
      </c>
      <c r="AI94" s="374"/>
      <c r="AJ94" s="26">
        <f t="shared" si="68"/>
        <v>11.5</v>
      </c>
      <c r="AK94" s="26"/>
      <c r="AL94" s="39"/>
    </row>
    <row r="95" spans="1:38" ht="16.5" customHeight="1">
      <c r="A95" s="390"/>
      <c r="B95" s="39" t="s">
        <v>223</v>
      </c>
      <c r="C95" s="25" t="s">
        <v>212</v>
      </c>
      <c r="D95" s="373"/>
      <c r="E95" s="374"/>
      <c r="F95" s="373"/>
      <c r="G95" s="374"/>
      <c r="H95" s="373"/>
      <c r="I95" s="374"/>
      <c r="J95" s="373"/>
      <c r="K95" s="374"/>
      <c r="L95" s="373"/>
      <c r="M95" s="374"/>
      <c r="N95" s="373"/>
      <c r="O95" s="374"/>
      <c r="P95" s="373">
        <v>1</v>
      </c>
      <c r="Q95" s="374"/>
      <c r="R95" s="373">
        <v>1</v>
      </c>
      <c r="S95" s="374"/>
      <c r="T95" s="373">
        <v>1</v>
      </c>
      <c r="U95" s="374"/>
      <c r="V95" s="373">
        <v>1</v>
      </c>
      <c r="W95" s="374"/>
      <c r="X95" s="373">
        <v>1</v>
      </c>
      <c r="Y95" s="374"/>
      <c r="Z95" s="373"/>
      <c r="AA95" s="374"/>
      <c r="AB95" s="373"/>
      <c r="AC95" s="374"/>
      <c r="AD95" s="373"/>
      <c r="AE95" s="374"/>
      <c r="AF95" s="373"/>
      <c r="AG95" s="374"/>
      <c r="AH95" s="373"/>
      <c r="AI95" s="374"/>
      <c r="AJ95" s="26">
        <f t="shared" si="68"/>
        <v>5</v>
      </c>
      <c r="AK95" s="26"/>
      <c r="AL95" s="39"/>
    </row>
    <row r="96" spans="1:38" ht="16.5" customHeight="1">
      <c r="A96" s="390"/>
      <c r="B96" s="39" t="s">
        <v>223</v>
      </c>
      <c r="C96" s="25" t="s">
        <v>212</v>
      </c>
      <c r="D96" s="373"/>
      <c r="E96" s="374"/>
      <c r="F96" s="373"/>
      <c r="G96" s="374"/>
      <c r="H96" s="373"/>
      <c r="I96" s="374"/>
      <c r="J96" s="373"/>
      <c r="K96" s="374"/>
      <c r="L96" s="373">
        <v>1</v>
      </c>
      <c r="M96" s="374"/>
      <c r="N96" s="373">
        <v>1</v>
      </c>
      <c r="O96" s="374"/>
      <c r="P96" s="373">
        <v>1</v>
      </c>
      <c r="Q96" s="374"/>
      <c r="R96" s="373">
        <v>1</v>
      </c>
      <c r="S96" s="374"/>
      <c r="T96" s="373"/>
      <c r="U96" s="374"/>
      <c r="V96" s="373"/>
      <c r="W96" s="374"/>
      <c r="X96" s="373"/>
      <c r="Y96" s="374"/>
      <c r="Z96" s="373"/>
      <c r="AA96" s="374"/>
      <c r="AB96" s="373"/>
      <c r="AC96" s="374"/>
      <c r="AD96" s="373"/>
      <c r="AE96" s="374"/>
      <c r="AF96" s="373"/>
      <c r="AG96" s="374"/>
      <c r="AH96" s="373"/>
      <c r="AI96" s="374"/>
      <c r="AJ96" s="26">
        <f t="shared" si="68"/>
        <v>4</v>
      </c>
      <c r="AK96" s="26"/>
      <c r="AL96" s="39"/>
    </row>
    <row r="97" spans="1:38" ht="16.5" customHeight="1">
      <c r="A97" s="390"/>
      <c r="B97" s="384" t="s">
        <v>152</v>
      </c>
      <c r="C97" s="36" t="s">
        <v>143</v>
      </c>
      <c r="D97" s="373">
        <f>SUM(D79:E96)</f>
        <v>5</v>
      </c>
      <c r="E97" s="374"/>
      <c r="F97" s="373">
        <f t="shared" ref="F97" si="69">SUM(F79:G96)</f>
        <v>10</v>
      </c>
      <c r="G97" s="374"/>
      <c r="H97" s="373">
        <f t="shared" ref="H97" si="70">SUM(H79:I96)</f>
        <v>12</v>
      </c>
      <c r="I97" s="374"/>
      <c r="J97" s="373">
        <f t="shared" ref="J97" si="71">SUM(J79:K96)</f>
        <v>12</v>
      </c>
      <c r="K97" s="374"/>
      <c r="L97" s="373">
        <f t="shared" ref="L97" si="72">SUM(L79:M96)</f>
        <v>15.5</v>
      </c>
      <c r="M97" s="374"/>
      <c r="N97" s="373">
        <f t="shared" ref="N97" si="73">SUM(N79:O96)</f>
        <v>10.5</v>
      </c>
      <c r="O97" s="374"/>
      <c r="P97" s="373">
        <f t="shared" ref="P97" si="74">SUM(P79:Q96)</f>
        <v>12</v>
      </c>
      <c r="Q97" s="374"/>
      <c r="R97" s="373">
        <f t="shared" ref="R97" si="75">SUM(R79:S96)</f>
        <v>12</v>
      </c>
      <c r="S97" s="374"/>
      <c r="T97" s="373">
        <f t="shared" ref="T97" si="76">SUM(T79:U96)</f>
        <v>11</v>
      </c>
      <c r="U97" s="374"/>
      <c r="V97" s="373">
        <f t="shared" ref="V97" si="77">SUM(V79:W96)</f>
        <v>11</v>
      </c>
      <c r="W97" s="374"/>
      <c r="X97" s="373">
        <f t="shared" ref="X97" si="78">SUM(X79:Y96)</f>
        <v>10</v>
      </c>
      <c r="Y97" s="374"/>
      <c r="Z97" s="373">
        <f t="shared" ref="Z97" si="79">SUM(Z79:AA96)</f>
        <v>8</v>
      </c>
      <c r="AA97" s="374"/>
      <c r="AB97" s="373">
        <f t="shared" ref="AB97" si="80">SUM(AB79:AC96)</f>
        <v>7</v>
      </c>
      <c r="AC97" s="374"/>
      <c r="AD97" s="373">
        <f t="shared" ref="AD97" si="81">SUM(AD79:AE96)</f>
        <v>6.5</v>
      </c>
      <c r="AE97" s="374"/>
      <c r="AF97" s="373">
        <f t="shared" ref="AF97" si="82">SUM(AF79:AG96)</f>
        <v>3.5</v>
      </c>
      <c r="AG97" s="374"/>
      <c r="AH97" s="373">
        <f t="shared" ref="AH97" si="83">SUM(AH79:AI96)</f>
        <v>3</v>
      </c>
      <c r="AI97" s="374"/>
      <c r="AJ97" s="26">
        <f t="shared" si="68"/>
        <v>149</v>
      </c>
      <c r="AK97" s="38">
        <f>$AJ97/$AJ$154</f>
        <v>0.12512596573731946</v>
      </c>
      <c r="AL97" s="39"/>
    </row>
    <row r="98" spans="1:38" ht="16.5" customHeight="1">
      <c r="A98" s="390"/>
      <c r="B98" s="384"/>
      <c r="C98" s="36" t="s">
        <v>145</v>
      </c>
      <c r="D98" s="384"/>
      <c r="E98" s="384"/>
      <c r="F98" s="384"/>
      <c r="G98" s="381"/>
      <c r="H98" s="382"/>
      <c r="I98" s="383"/>
      <c r="J98" s="381"/>
      <c r="K98" s="382"/>
      <c r="L98" s="382"/>
      <c r="M98" s="382"/>
      <c r="N98" s="382"/>
      <c r="O98" s="382"/>
      <c r="P98" s="382"/>
      <c r="Q98" s="383"/>
      <c r="R98" s="381"/>
      <c r="S98" s="382"/>
      <c r="T98" s="382"/>
      <c r="U98" s="382"/>
      <c r="V98" s="382"/>
      <c r="W98" s="382"/>
      <c r="X98" s="382"/>
      <c r="Y98" s="382"/>
      <c r="Z98" s="383"/>
      <c r="AA98" s="381"/>
      <c r="AB98" s="382"/>
      <c r="AC98" s="382"/>
      <c r="AD98" s="382"/>
      <c r="AE98" s="382"/>
      <c r="AF98" s="383"/>
      <c r="AG98" s="381"/>
      <c r="AH98" s="382"/>
      <c r="AI98" s="383"/>
      <c r="AJ98" s="36">
        <f>SUM(D98:AI98)</f>
        <v>0</v>
      </c>
      <c r="AK98" s="38"/>
      <c r="AL98" s="39"/>
    </row>
    <row r="99" spans="1:38" ht="16.5" customHeight="1">
      <c r="A99" s="391"/>
      <c r="B99" s="384"/>
      <c r="C99" s="36" t="s">
        <v>147</v>
      </c>
      <c r="D99" s="384"/>
      <c r="E99" s="384"/>
      <c r="F99" s="384"/>
      <c r="G99" s="381"/>
      <c r="H99" s="382"/>
      <c r="I99" s="383"/>
      <c r="J99" s="381"/>
      <c r="K99" s="382"/>
      <c r="L99" s="382"/>
      <c r="M99" s="382"/>
      <c r="N99" s="382"/>
      <c r="O99" s="382"/>
      <c r="P99" s="382"/>
      <c r="Q99" s="383"/>
      <c r="R99" s="381"/>
      <c r="S99" s="382"/>
      <c r="T99" s="382"/>
      <c r="U99" s="382"/>
      <c r="V99" s="382"/>
      <c r="W99" s="382"/>
      <c r="X99" s="382"/>
      <c r="Y99" s="382"/>
      <c r="Z99" s="383"/>
      <c r="AA99" s="381"/>
      <c r="AB99" s="382"/>
      <c r="AC99" s="382"/>
      <c r="AD99" s="382"/>
      <c r="AE99" s="382"/>
      <c r="AF99" s="383"/>
      <c r="AG99" s="381"/>
      <c r="AH99" s="382"/>
      <c r="AI99" s="383"/>
      <c r="AJ99" s="36"/>
      <c r="AK99" s="36"/>
      <c r="AL99" s="39"/>
    </row>
    <row r="100" spans="1:38" ht="16.5" customHeight="1">
      <c r="A100" s="389" t="s">
        <v>57</v>
      </c>
      <c r="B100" s="39" t="s">
        <v>135</v>
      </c>
      <c r="C100" s="25" t="s">
        <v>224</v>
      </c>
      <c r="D100" s="394">
        <v>1</v>
      </c>
      <c r="E100" s="395"/>
      <c r="F100" s="394">
        <v>1</v>
      </c>
      <c r="G100" s="395"/>
      <c r="H100" s="394">
        <v>1</v>
      </c>
      <c r="I100" s="395"/>
      <c r="J100" s="394">
        <v>1</v>
      </c>
      <c r="K100" s="395"/>
      <c r="L100" s="394">
        <v>1</v>
      </c>
      <c r="M100" s="395"/>
      <c r="N100" s="387">
        <v>1</v>
      </c>
      <c r="O100" s="388"/>
      <c r="P100" s="387">
        <v>1</v>
      </c>
      <c r="Q100" s="388"/>
      <c r="R100" s="387">
        <v>1</v>
      </c>
      <c r="S100" s="388"/>
      <c r="T100" s="387">
        <v>1</v>
      </c>
      <c r="U100" s="388"/>
      <c r="V100" s="387">
        <v>1</v>
      </c>
      <c r="W100" s="388"/>
      <c r="X100" s="387">
        <v>1</v>
      </c>
      <c r="Y100" s="388"/>
      <c r="Z100" s="387">
        <v>1</v>
      </c>
      <c r="AA100" s="388"/>
      <c r="AB100" s="387">
        <v>1</v>
      </c>
      <c r="AC100" s="388"/>
      <c r="AD100" s="387">
        <v>1</v>
      </c>
      <c r="AE100" s="388"/>
      <c r="AF100" s="387">
        <v>1</v>
      </c>
      <c r="AG100" s="388"/>
      <c r="AH100" s="387">
        <v>1</v>
      </c>
      <c r="AI100" s="388"/>
      <c r="AJ100" s="26">
        <f t="shared" ref="AJ100:AJ126" si="84">SUM(D100:AI100)</f>
        <v>16</v>
      </c>
      <c r="AK100" s="26"/>
      <c r="AL100" s="39" t="s">
        <v>217</v>
      </c>
    </row>
    <row r="101" spans="1:38" ht="16.5" customHeight="1">
      <c r="A101" s="390"/>
      <c r="B101" s="39" t="s">
        <v>225</v>
      </c>
      <c r="C101" s="25" t="s">
        <v>226</v>
      </c>
      <c r="D101" s="387">
        <v>1</v>
      </c>
      <c r="E101" s="388"/>
      <c r="F101" s="387">
        <v>1</v>
      </c>
      <c r="G101" s="388"/>
      <c r="H101" s="387">
        <v>1</v>
      </c>
      <c r="I101" s="388"/>
      <c r="J101" s="387">
        <v>1</v>
      </c>
      <c r="K101" s="388"/>
      <c r="L101" s="387">
        <v>1</v>
      </c>
      <c r="M101" s="388"/>
      <c r="N101" s="387">
        <v>1</v>
      </c>
      <c r="O101" s="388"/>
      <c r="P101" s="387">
        <v>1</v>
      </c>
      <c r="Q101" s="388"/>
      <c r="R101" s="387">
        <v>1</v>
      </c>
      <c r="S101" s="388"/>
      <c r="T101" s="387">
        <v>1</v>
      </c>
      <c r="U101" s="388"/>
      <c r="V101" s="387">
        <v>1</v>
      </c>
      <c r="W101" s="388"/>
      <c r="X101" s="387">
        <v>1</v>
      </c>
      <c r="Y101" s="388"/>
      <c r="Z101" s="387">
        <v>1</v>
      </c>
      <c r="AA101" s="388"/>
      <c r="AB101" s="387">
        <v>1</v>
      </c>
      <c r="AC101" s="388"/>
      <c r="AD101" s="387">
        <v>1</v>
      </c>
      <c r="AE101" s="388"/>
      <c r="AF101" s="387">
        <v>1</v>
      </c>
      <c r="AG101" s="388"/>
      <c r="AH101" s="387">
        <v>1</v>
      </c>
      <c r="AI101" s="388"/>
      <c r="AJ101" s="26">
        <f t="shared" si="84"/>
        <v>16</v>
      </c>
      <c r="AK101" s="26"/>
      <c r="AL101" s="39"/>
    </row>
    <row r="102" spans="1:38" ht="16.5" customHeight="1">
      <c r="A102" s="390"/>
      <c r="B102" s="39" t="s">
        <v>225</v>
      </c>
      <c r="C102" s="25" t="s">
        <v>227</v>
      </c>
      <c r="D102" s="387">
        <v>1</v>
      </c>
      <c r="E102" s="388"/>
      <c r="F102" s="387">
        <v>1</v>
      </c>
      <c r="G102" s="388"/>
      <c r="H102" s="387">
        <v>1</v>
      </c>
      <c r="I102" s="388"/>
      <c r="J102" s="387">
        <v>1</v>
      </c>
      <c r="K102" s="388"/>
      <c r="L102" s="387">
        <v>1</v>
      </c>
      <c r="M102" s="388"/>
      <c r="N102" s="387">
        <v>1</v>
      </c>
      <c r="O102" s="388"/>
      <c r="P102" s="387">
        <v>1</v>
      </c>
      <c r="Q102" s="388"/>
      <c r="R102" s="387">
        <v>1</v>
      </c>
      <c r="S102" s="388"/>
      <c r="T102" s="387">
        <v>1</v>
      </c>
      <c r="U102" s="388"/>
      <c r="V102" s="387">
        <v>1</v>
      </c>
      <c r="W102" s="388"/>
      <c r="X102" s="387">
        <v>1</v>
      </c>
      <c r="Y102" s="388"/>
      <c r="Z102" s="387">
        <v>1</v>
      </c>
      <c r="AA102" s="388"/>
      <c r="AB102" s="387">
        <v>1</v>
      </c>
      <c r="AC102" s="388"/>
      <c r="AD102" s="387">
        <v>1</v>
      </c>
      <c r="AE102" s="388"/>
      <c r="AF102" s="387">
        <v>1</v>
      </c>
      <c r="AG102" s="388"/>
      <c r="AH102" s="387">
        <v>1</v>
      </c>
      <c r="AI102" s="388"/>
      <c r="AJ102" s="26">
        <f t="shared" si="84"/>
        <v>16</v>
      </c>
      <c r="AK102" s="26"/>
      <c r="AL102" s="39"/>
    </row>
    <row r="103" spans="1:38" ht="16.5" customHeight="1">
      <c r="A103" s="390"/>
      <c r="B103" s="39" t="s">
        <v>225</v>
      </c>
      <c r="C103" s="25" t="s">
        <v>212</v>
      </c>
      <c r="D103" s="387">
        <v>1</v>
      </c>
      <c r="E103" s="388"/>
      <c r="F103" s="387">
        <v>1</v>
      </c>
      <c r="G103" s="388"/>
      <c r="H103" s="387">
        <v>1</v>
      </c>
      <c r="I103" s="388"/>
      <c r="J103" s="387">
        <v>1</v>
      </c>
      <c r="K103" s="388"/>
      <c r="L103" s="387">
        <v>1</v>
      </c>
      <c r="M103" s="388"/>
      <c r="N103" s="387">
        <v>1</v>
      </c>
      <c r="O103" s="388"/>
      <c r="P103" s="387">
        <v>1</v>
      </c>
      <c r="Q103" s="388"/>
      <c r="R103" s="387">
        <v>1</v>
      </c>
      <c r="S103" s="388"/>
      <c r="T103" s="387">
        <v>1</v>
      </c>
      <c r="U103" s="388"/>
      <c r="V103" s="387">
        <v>1</v>
      </c>
      <c r="W103" s="388"/>
      <c r="X103" s="387">
        <v>1</v>
      </c>
      <c r="Y103" s="388"/>
      <c r="Z103" s="387">
        <v>1</v>
      </c>
      <c r="AA103" s="388"/>
      <c r="AB103" s="387">
        <v>1</v>
      </c>
      <c r="AC103" s="388"/>
      <c r="AD103" s="387">
        <v>1</v>
      </c>
      <c r="AE103" s="388"/>
      <c r="AF103" s="387">
        <v>1</v>
      </c>
      <c r="AG103" s="388"/>
      <c r="AH103" s="387">
        <v>1</v>
      </c>
      <c r="AI103" s="388"/>
      <c r="AJ103" s="26">
        <f t="shared" si="84"/>
        <v>16</v>
      </c>
      <c r="AK103" s="26"/>
      <c r="AL103" s="39"/>
    </row>
    <row r="104" spans="1:38" ht="16.5" customHeight="1">
      <c r="A104" s="390"/>
      <c r="B104" s="39" t="s">
        <v>225</v>
      </c>
      <c r="C104" s="25" t="s">
        <v>212</v>
      </c>
      <c r="D104" s="387"/>
      <c r="E104" s="388"/>
      <c r="F104" s="387"/>
      <c r="G104" s="388"/>
      <c r="H104" s="387"/>
      <c r="I104" s="388"/>
      <c r="J104" s="387"/>
      <c r="K104" s="388"/>
      <c r="L104" s="387"/>
      <c r="M104" s="388"/>
      <c r="N104" s="387">
        <v>1</v>
      </c>
      <c r="O104" s="388"/>
      <c r="P104" s="387">
        <v>1</v>
      </c>
      <c r="Q104" s="388"/>
      <c r="R104" s="387">
        <v>1</v>
      </c>
      <c r="S104" s="388"/>
      <c r="T104" s="387">
        <v>1</v>
      </c>
      <c r="U104" s="388"/>
      <c r="V104" s="387">
        <v>1</v>
      </c>
      <c r="W104" s="388"/>
      <c r="X104" s="387">
        <v>1</v>
      </c>
      <c r="Y104" s="388"/>
      <c r="Z104" s="387">
        <v>1</v>
      </c>
      <c r="AA104" s="388"/>
      <c r="AB104" s="387">
        <v>1</v>
      </c>
      <c r="AC104" s="388"/>
      <c r="AD104" s="387">
        <v>1</v>
      </c>
      <c r="AE104" s="388"/>
      <c r="AF104" s="387">
        <v>1</v>
      </c>
      <c r="AG104" s="388"/>
      <c r="AH104" s="387">
        <v>1</v>
      </c>
      <c r="AI104" s="388"/>
      <c r="AJ104" s="26">
        <f t="shared" si="84"/>
        <v>11</v>
      </c>
      <c r="AK104" s="26"/>
      <c r="AL104" s="39"/>
    </row>
    <row r="105" spans="1:38" ht="16.5" customHeight="1">
      <c r="A105" s="390"/>
      <c r="B105" s="39" t="s">
        <v>225</v>
      </c>
      <c r="C105" s="25" t="s">
        <v>212</v>
      </c>
      <c r="D105" s="387"/>
      <c r="E105" s="388"/>
      <c r="F105" s="387"/>
      <c r="G105" s="388"/>
      <c r="H105" s="387"/>
      <c r="I105" s="388"/>
      <c r="J105" s="387"/>
      <c r="K105" s="388"/>
      <c r="L105" s="387"/>
      <c r="M105" s="388"/>
      <c r="N105" s="387"/>
      <c r="O105" s="388"/>
      <c r="P105" s="387">
        <v>1</v>
      </c>
      <c r="Q105" s="388"/>
      <c r="R105" s="387">
        <v>1</v>
      </c>
      <c r="S105" s="388"/>
      <c r="T105" s="387">
        <v>1</v>
      </c>
      <c r="U105" s="388"/>
      <c r="V105" s="387">
        <v>1</v>
      </c>
      <c r="W105" s="388"/>
      <c r="X105" s="387">
        <v>1</v>
      </c>
      <c r="Y105" s="388"/>
      <c r="Z105" s="387">
        <v>1</v>
      </c>
      <c r="AA105" s="388"/>
      <c r="AB105" s="387">
        <v>1</v>
      </c>
      <c r="AC105" s="388"/>
      <c r="AD105" s="387">
        <v>1</v>
      </c>
      <c r="AE105" s="388"/>
      <c r="AF105" s="387"/>
      <c r="AG105" s="388"/>
      <c r="AH105" s="387"/>
      <c r="AI105" s="388"/>
      <c r="AJ105" s="26">
        <f t="shared" si="84"/>
        <v>8</v>
      </c>
      <c r="AK105" s="26"/>
      <c r="AL105" s="39"/>
    </row>
    <row r="106" spans="1:38" ht="16.5" customHeight="1">
      <c r="A106" s="390"/>
      <c r="B106" s="39" t="s">
        <v>225</v>
      </c>
      <c r="C106" s="25" t="s">
        <v>212</v>
      </c>
      <c r="D106" s="387"/>
      <c r="E106" s="388"/>
      <c r="F106" s="387"/>
      <c r="G106" s="388"/>
      <c r="H106" s="387"/>
      <c r="I106" s="388"/>
      <c r="J106" s="387"/>
      <c r="K106" s="388"/>
      <c r="L106" s="387"/>
      <c r="M106" s="388"/>
      <c r="N106" s="387"/>
      <c r="O106" s="388"/>
      <c r="P106" s="387">
        <v>1</v>
      </c>
      <c r="Q106" s="388"/>
      <c r="R106" s="387">
        <v>1</v>
      </c>
      <c r="S106" s="388"/>
      <c r="T106" s="387">
        <v>1</v>
      </c>
      <c r="U106" s="388"/>
      <c r="V106" s="387">
        <v>1</v>
      </c>
      <c r="W106" s="388"/>
      <c r="X106" s="387">
        <v>1</v>
      </c>
      <c r="Y106" s="388"/>
      <c r="Z106" s="387">
        <v>1</v>
      </c>
      <c r="AA106" s="388"/>
      <c r="AB106" s="387">
        <v>1</v>
      </c>
      <c r="AC106" s="388"/>
      <c r="AD106" s="387">
        <v>1</v>
      </c>
      <c r="AE106" s="388"/>
      <c r="AF106" s="387"/>
      <c r="AG106" s="388"/>
      <c r="AH106" s="387"/>
      <c r="AI106" s="388"/>
      <c r="AJ106" s="26">
        <f t="shared" si="84"/>
        <v>8</v>
      </c>
      <c r="AK106" s="26"/>
      <c r="AL106" s="39"/>
    </row>
    <row r="107" spans="1:38" ht="16.5" customHeight="1">
      <c r="A107" s="390"/>
      <c r="B107" s="39" t="s">
        <v>225</v>
      </c>
      <c r="C107" s="25" t="s">
        <v>212</v>
      </c>
      <c r="D107" s="387"/>
      <c r="E107" s="388"/>
      <c r="F107" s="387"/>
      <c r="G107" s="388"/>
      <c r="H107" s="387"/>
      <c r="I107" s="388"/>
      <c r="J107" s="387"/>
      <c r="K107" s="388"/>
      <c r="L107" s="387"/>
      <c r="M107" s="388"/>
      <c r="N107" s="387"/>
      <c r="O107" s="388"/>
      <c r="P107" s="387"/>
      <c r="Q107" s="388"/>
      <c r="R107" s="387">
        <v>1</v>
      </c>
      <c r="S107" s="388"/>
      <c r="T107" s="387">
        <v>1</v>
      </c>
      <c r="U107" s="388"/>
      <c r="V107" s="387">
        <v>1</v>
      </c>
      <c r="W107" s="388"/>
      <c r="X107" s="387">
        <v>1</v>
      </c>
      <c r="Y107" s="388"/>
      <c r="Z107" s="387">
        <v>1</v>
      </c>
      <c r="AA107" s="388"/>
      <c r="AB107" s="387"/>
      <c r="AC107" s="388"/>
      <c r="AD107" s="387"/>
      <c r="AE107" s="388"/>
      <c r="AF107" s="387"/>
      <c r="AG107" s="388"/>
      <c r="AH107" s="387"/>
      <c r="AI107" s="388"/>
      <c r="AJ107" s="26">
        <f t="shared" si="84"/>
        <v>5</v>
      </c>
      <c r="AK107" s="26"/>
      <c r="AL107" s="39"/>
    </row>
    <row r="108" spans="1:38" ht="16.5" customHeight="1">
      <c r="A108" s="390"/>
      <c r="B108" s="39" t="s">
        <v>225</v>
      </c>
      <c r="C108" s="25" t="s">
        <v>212</v>
      </c>
      <c r="D108" s="387"/>
      <c r="E108" s="388"/>
      <c r="F108" s="387"/>
      <c r="G108" s="388"/>
      <c r="H108" s="387"/>
      <c r="I108" s="388"/>
      <c r="J108" s="387"/>
      <c r="K108" s="388"/>
      <c r="L108" s="387"/>
      <c r="M108" s="388"/>
      <c r="N108" s="387"/>
      <c r="O108" s="388"/>
      <c r="P108" s="387"/>
      <c r="Q108" s="388"/>
      <c r="R108" s="387">
        <v>1</v>
      </c>
      <c r="S108" s="388"/>
      <c r="T108" s="387">
        <v>1</v>
      </c>
      <c r="U108" s="388"/>
      <c r="V108" s="387">
        <v>1</v>
      </c>
      <c r="W108" s="388"/>
      <c r="X108" s="387">
        <v>1</v>
      </c>
      <c r="Y108" s="388"/>
      <c r="Z108" s="387">
        <v>1</v>
      </c>
      <c r="AA108" s="388"/>
      <c r="AB108" s="387"/>
      <c r="AC108" s="388"/>
      <c r="AD108" s="387"/>
      <c r="AE108" s="388"/>
      <c r="AF108" s="387"/>
      <c r="AG108" s="388"/>
      <c r="AH108" s="387"/>
      <c r="AI108" s="388"/>
      <c r="AJ108" s="26">
        <f t="shared" si="84"/>
        <v>5</v>
      </c>
      <c r="AK108" s="26"/>
      <c r="AL108" s="39"/>
    </row>
    <row r="109" spans="1:38" ht="16.5" customHeight="1">
      <c r="A109" s="390"/>
      <c r="B109" s="39" t="s">
        <v>225</v>
      </c>
      <c r="C109" s="25" t="s">
        <v>212</v>
      </c>
      <c r="D109" s="387"/>
      <c r="E109" s="388"/>
      <c r="F109" s="387"/>
      <c r="G109" s="388"/>
      <c r="H109" s="387"/>
      <c r="I109" s="388"/>
      <c r="J109" s="387"/>
      <c r="K109" s="388"/>
      <c r="L109" s="387"/>
      <c r="M109" s="388"/>
      <c r="N109" s="387"/>
      <c r="O109" s="388"/>
      <c r="P109" s="387"/>
      <c r="Q109" s="388"/>
      <c r="R109" s="387">
        <v>1</v>
      </c>
      <c r="S109" s="388"/>
      <c r="T109" s="387">
        <v>1</v>
      </c>
      <c r="U109" s="388"/>
      <c r="V109" s="387">
        <v>1</v>
      </c>
      <c r="W109" s="388"/>
      <c r="X109" s="387">
        <v>1</v>
      </c>
      <c r="Y109" s="388"/>
      <c r="Z109" s="387">
        <v>1</v>
      </c>
      <c r="AA109" s="388"/>
      <c r="AB109" s="387"/>
      <c r="AC109" s="388"/>
      <c r="AD109" s="387"/>
      <c r="AE109" s="388"/>
      <c r="AF109" s="387"/>
      <c r="AG109" s="388"/>
      <c r="AH109" s="387"/>
      <c r="AI109" s="388"/>
      <c r="AJ109" s="26">
        <f t="shared" si="84"/>
        <v>5</v>
      </c>
      <c r="AK109" s="26"/>
      <c r="AL109" s="39"/>
    </row>
    <row r="110" spans="1:38" ht="16.5" customHeight="1">
      <c r="A110" s="390"/>
      <c r="B110" s="39" t="s">
        <v>225</v>
      </c>
      <c r="C110" s="25" t="s">
        <v>212</v>
      </c>
      <c r="D110" s="387"/>
      <c r="E110" s="388"/>
      <c r="F110" s="387"/>
      <c r="G110" s="388"/>
      <c r="H110" s="387"/>
      <c r="I110" s="388"/>
      <c r="J110" s="387"/>
      <c r="K110" s="388"/>
      <c r="L110" s="387"/>
      <c r="M110" s="388"/>
      <c r="N110" s="387"/>
      <c r="O110" s="388"/>
      <c r="P110" s="387">
        <v>1</v>
      </c>
      <c r="Q110" s="388"/>
      <c r="R110" s="387">
        <v>1</v>
      </c>
      <c r="S110" s="388"/>
      <c r="T110" s="387">
        <v>1</v>
      </c>
      <c r="U110" s="388"/>
      <c r="V110" s="387">
        <v>1</v>
      </c>
      <c r="W110" s="388"/>
      <c r="X110" s="387">
        <v>1</v>
      </c>
      <c r="Y110" s="388"/>
      <c r="Z110" s="387">
        <v>1</v>
      </c>
      <c r="AA110" s="388"/>
      <c r="AB110" s="387"/>
      <c r="AC110" s="388"/>
      <c r="AD110" s="387"/>
      <c r="AE110" s="388"/>
      <c r="AF110" s="387"/>
      <c r="AG110" s="388"/>
      <c r="AH110" s="387"/>
      <c r="AI110" s="388"/>
      <c r="AJ110" s="26">
        <f t="shared" si="84"/>
        <v>6</v>
      </c>
      <c r="AK110" s="26"/>
      <c r="AL110" s="39"/>
    </row>
    <row r="111" spans="1:38" ht="16.5" customHeight="1">
      <c r="A111" s="390"/>
      <c r="B111" s="39" t="s">
        <v>225</v>
      </c>
      <c r="C111" s="25" t="s">
        <v>212</v>
      </c>
      <c r="D111" s="387"/>
      <c r="E111" s="388"/>
      <c r="F111" s="387"/>
      <c r="G111" s="388"/>
      <c r="H111" s="387"/>
      <c r="I111" s="388"/>
      <c r="J111" s="387"/>
      <c r="K111" s="388"/>
      <c r="L111" s="387"/>
      <c r="M111" s="388"/>
      <c r="N111" s="387"/>
      <c r="O111" s="388"/>
      <c r="P111" s="387">
        <v>1</v>
      </c>
      <c r="Q111" s="388"/>
      <c r="R111" s="387">
        <v>1</v>
      </c>
      <c r="S111" s="388"/>
      <c r="T111" s="387">
        <v>1</v>
      </c>
      <c r="U111" s="388"/>
      <c r="V111" s="387"/>
      <c r="W111" s="388"/>
      <c r="X111" s="387"/>
      <c r="Y111" s="388"/>
      <c r="Z111" s="387"/>
      <c r="AA111" s="388"/>
      <c r="AB111" s="387"/>
      <c r="AC111" s="388"/>
      <c r="AD111" s="387"/>
      <c r="AE111" s="388"/>
      <c r="AF111" s="387"/>
      <c r="AG111" s="388"/>
      <c r="AH111" s="387"/>
      <c r="AI111" s="388"/>
      <c r="AJ111" s="26">
        <f t="shared" si="84"/>
        <v>3</v>
      </c>
      <c r="AK111" s="26"/>
      <c r="AL111" s="39"/>
    </row>
    <row r="112" spans="1:38" ht="16.5" customHeight="1">
      <c r="A112" s="390"/>
      <c r="B112" s="39" t="s">
        <v>59</v>
      </c>
      <c r="C112" s="25" t="s">
        <v>228</v>
      </c>
      <c r="D112" s="387">
        <v>0.7</v>
      </c>
      <c r="E112" s="388"/>
      <c r="F112" s="387">
        <v>1</v>
      </c>
      <c r="G112" s="388"/>
      <c r="H112" s="387">
        <v>1</v>
      </c>
      <c r="I112" s="388"/>
      <c r="J112" s="387">
        <v>1</v>
      </c>
      <c r="K112" s="388"/>
      <c r="L112" s="387">
        <v>1</v>
      </c>
      <c r="M112" s="388"/>
      <c r="N112" s="387">
        <v>1</v>
      </c>
      <c r="O112" s="388"/>
      <c r="P112" s="387">
        <v>1</v>
      </c>
      <c r="Q112" s="388"/>
      <c r="R112" s="387">
        <v>1</v>
      </c>
      <c r="S112" s="388"/>
      <c r="T112" s="387">
        <v>1</v>
      </c>
      <c r="U112" s="388"/>
      <c r="V112" s="387">
        <v>1</v>
      </c>
      <c r="W112" s="388"/>
      <c r="X112" s="387">
        <v>1</v>
      </c>
      <c r="Y112" s="388"/>
      <c r="Z112" s="387">
        <v>1</v>
      </c>
      <c r="AA112" s="388"/>
      <c r="AB112" s="387">
        <v>1</v>
      </c>
      <c r="AC112" s="388"/>
      <c r="AD112" s="387">
        <v>1</v>
      </c>
      <c r="AE112" s="388"/>
      <c r="AF112" s="387">
        <v>1</v>
      </c>
      <c r="AG112" s="388"/>
      <c r="AH112" s="387">
        <v>0.8</v>
      </c>
      <c r="AI112" s="388"/>
      <c r="AJ112" s="26">
        <f t="shared" si="84"/>
        <v>15.5</v>
      </c>
      <c r="AK112" s="26"/>
      <c r="AL112" s="39"/>
    </row>
    <row r="113" spans="1:38" ht="16.5" customHeight="1">
      <c r="A113" s="390"/>
      <c r="B113" s="39" t="s">
        <v>59</v>
      </c>
      <c r="C113" s="25" t="s">
        <v>229</v>
      </c>
      <c r="D113" s="387">
        <v>0.5</v>
      </c>
      <c r="E113" s="388"/>
      <c r="F113" s="387">
        <v>1</v>
      </c>
      <c r="G113" s="388"/>
      <c r="H113" s="387">
        <v>1</v>
      </c>
      <c r="I113" s="388"/>
      <c r="J113" s="387">
        <v>1</v>
      </c>
      <c r="K113" s="388"/>
      <c r="L113" s="387">
        <v>1</v>
      </c>
      <c r="M113" s="388"/>
      <c r="N113" s="387">
        <v>1</v>
      </c>
      <c r="O113" s="388"/>
      <c r="P113" s="387">
        <v>1</v>
      </c>
      <c r="Q113" s="388"/>
      <c r="R113" s="387">
        <v>1</v>
      </c>
      <c r="S113" s="388"/>
      <c r="T113" s="387">
        <v>1</v>
      </c>
      <c r="U113" s="388"/>
      <c r="V113" s="387">
        <v>1</v>
      </c>
      <c r="W113" s="388"/>
      <c r="X113" s="387">
        <v>1</v>
      </c>
      <c r="Y113" s="388"/>
      <c r="Z113" s="387">
        <v>1</v>
      </c>
      <c r="AA113" s="388"/>
      <c r="AB113" s="387">
        <v>1</v>
      </c>
      <c r="AC113" s="388"/>
      <c r="AD113" s="398">
        <v>0.5</v>
      </c>
      <c r="AE113" s="399"/>
      <c r="AF113" s="398"/>
      <c r="AG113" s="399"/>
      <c r="AH113" s="398"/>
      <c r="AI113" s="399"/>
      <c r="AJ113" s="26">
        <f t="shared" si="84"/>
        <v>13</v>
      </c>
      <c r="AK113" s="26"/>
      <c r="AL113" s="39"/>
    </row>
    <row r="114" spans="1:38" ht="16.5" customHeight="1">
      <c r="A114" s="390"/>
      <c r="B114" s="39" t="s">
        <v>59</v>
      </c>
      <c r="C114" s="25" t="s">
        <v>212</v>
      </c>
      <c r="D114" s="387"/>
      <c r="E114" s="388"/>
      <c r="F114" s="387"/>
      <c r="G114" s="388"/>
      <c r="H114" s="387"/>
      <c r="I114" s="388"/>
      <c r="J114" s="387"/>
      <c r="K114" s="388"/>
      <c r="L114" s="387"/>
      <c r="M114" s="388"/>
      <c r="N114" s="387">
        <v>1</v>
      </c>
      <c r="O114" s="388"/>
      <c r="P114" s="387">
        <v>1</v>
      </c>
      <c r="Q114" s="388"/>
      <c r="R114" s="387">
        <v>1</v>
      </c>
      <c r="S114" s="388"/>
      <c r="T114" s="387">
        <v>1</v>
      </c>
      <c r="U114" s="388"/>
      <c r="V114" s="387">
        <v>1</v>
      </c>
      <c r="W114" s="388"/>
      <c r="X114" s="387">
        <v>1</v>
      </c>
      <c r="Y114" s="388"/>
      <c r="Z114" s="387">
        <v>1</v>
      </c>
      <c r="AA114" s="388"/>
      <c r="AB114" s="387">
        <v>1</v>
      </c>
      <c r="AC114" s="388"/>
      <c r="AD114" s="387">
        <v>1</v>
      </c>
      <c r="AE114" s="388"/>
      <c r="AF114" s="387">
        <v>1</v>
      </c>
      <c r="AG114" s="388"/>
      <c r="AH114" s="387">
        <v>1</v>
      </c>
      <c r="AI114" s="388"/>
      <c r="AJ114" s="26">
        <f t="shared" si="84"/>
        <v>11</v>
      </c>
      <c r="AK114" s="26"/>
      <c r="AL114" s="39"/>
    </row>
    <row r="115" spans="1:38" ht="16.5" customHeight="1">
      <c r="A115" s="390"/>
      <c r="B115" s="39" t="s">
        <v>230</v>
      </c>
      <c r="C115" s="25" t="s">
        <v>212</v>
      </c>
      <c r="D115" s="387">
        <v>0.5</v>
      </c>
      <c r="E115" s="388"/>
      <c r="F115" s="387">
        <v>1</v>
      </c>
      <c r="G115" s="388"/>
      <c r="H115" s="387">
        <v>1</v>
      </c>
      <c r="I115" s="388"/>
      <c r="J115" s="387">
        <v>1</v>
      </c>
      <c r="K115" s="388"/>
      <c r="L115" s="387">
        <v>1</v>
      </c>
      <c r="M115" s="388"/>
      <c r="N115" s="387">
        <v>1</v>
      </c>
      <c r="O115" s="388"/>
      <c r="P115" s="387">
        <v>1</v>
      </c>
      <c r="Q115" s="388"/>
      <c r="R115" s="387">
        <v>1</v>
      </c>
      <c r="S115" s="388"/>
      <c r="T115" s="387">
        <v>1</v>
      </c>
      <c r="U115" s="388"/>
      <c r="V115" s="387">
        <v>1</v>
      </c>
      <c r="W115" s="388"/>
      <c r="X115" s="387">
        <v>1</v>
      </c>
      <c r="Y115" s="388"/>
      <c r="Z115" s="387">
        <v>1</v>
      </c>
      <c r="AA115" s="388"/>
      <c r="AB115" s="387">
        <v>1</v>
      </c>
      <c r="AC115" s="388"/>
      <c r="AD115" s="387">
        <v>1</v>
      </c>
      <c r="AE115" s="388"/>
      <c r="AF115" s="387">
        <v>1</v>
      </c>
      <c r="AG115" s="388"/>
      <c r="AH115" s="387">
        <v>1</v>
      </c>
      <c r="AI115" s="388"/>
      <c r="AJ115" s="26">
        <f t="shared" si="84"/>
        <v>15.5</v>
      </c>
      <c r="AK115" s="26"/>
      <c r="AL115" s="39"/>
    </row>
    <row r="116" spans="1:38" ht="16.5" customHeight="1">
      <c r="A116" s="390"/>
      <c r="B116" s="39" t="s">
        <v>230</v>
      </c>
      <c r="C116" s="25" t="s">
        <v>212</v>
      </c>
      <c r="D116" s="387"/>
      <c r="E116" s="388"/>
      <c r="F116" s="387"/>
      <c r="G116" s="388"/>
      <c r="H116" s="387"/>
      <c r="I116" s="388"/>
      <c r="J116" s="387"/>
      <c r="K116" s="388"/>
      <c r="L116" s="387"/>
      <c r="M116" s="388"/>
      <c r="N116" s="387">
        <v>1</v>
      </c>
      <c r="O116" s="388"/>
      <c r="P116" s="387">
        <v>1</v>
      </c>
      <c r="Q116" s="388"/>
      <c r="R116" s="387">
        <v>1</v>
      </c>
      <c r="S116" s="388"/>
      <c r="T116" s="387">
        <v>1</v>
      </c>
      <c r="U116" s="388"/>
      <c r="V116" s="387">
        <v>1</v>
      </c>
      <c r="W116" s="388"/>
      <c r="X116" s="387">
        <v>1</v>
      </c>
      <c r="Y116" s="388"/>
      <c r="Z116" s="387">
        <v>1</v>
      </c>
      <c r="AA116" s="388"/>
      <c r="AB116" s="387">
        <v>1</v>
      </c>
      <c r="AC116" s="388"/>
      <c r="AD116" s="387">
        <v>1</v>
      </c>
      <c r="AE116" s="388"/>
      <c r="AF116" s="387">
        <v>1</v>
      </c>
      <c r="AG116" s="388"/>
      <c r="AH116" s="387">
        <v>1</v>
      </c>
      <c r="AI116" s="388"/>
      <c r="AJ116" s="26">
        <f t="shared" si="84"/>
        <v>11</v>
      </c>
      <c r="AK116" s="26"/>
      <c r="AL116" s="39"/>
    </row>
    <row r="117" spans="1:38" ht="16.5" customHeight="1">
      <c r="A117" s="390"/>
      <c r="B117" s="39" t="s">
        <v>230</v>
      </c>
      <c r="C117" s="25" t="s">
        <v>212</v>
      </c>
      <c r="D117" s="387"/>
      <c r="E117" s="388"/>
      <c r="F117" s="387"/>
      <c r="G117" s="388"/>
      <c r="H117" s="387"/>
      <c r="I117" s="388"/>
      <c r="J117" s="387"/>
      <c r="K117" s="388"/>
      <c r="L117" s="387"/>
      <c r="M117" s="388"/>
      <c r="N117" s="387">
        <v>1</v>
      </c>
      <c r="O117" s="388"/>
      <c r="P117" s="387">
        <v>1</v>
      </c>
      <c r="Q117" s="388"/>
      <c r="R117" s="387">
        <v>1</v>
      </c>
      <c r="S117" s="388"/>
      <c r="T117" s="387">
        <v>1</v>
      </c>
      <c r="U117" s="388"/>
      <c r="V117" s="387">
        <v>1</v>
      </c>
      <c r="W117" s="388"/>
      <c r="X117" s="387">
        <v>1</v>
      </c>
      <c r="Y117" s="388"/>
      <c r="Z117" s="387">
        <v>1</v>
      </c>
      <c r="AA117" s="388"/>
      <c r="AB117" s="387">
        <v>1</v>
      </c>
      <c r="AC117" s="388"/>
      <c r="AD117" s="387">
        <v>1</v>
      </c>
      <c r="AE117" s="388"/>
      <c r="AF117" s="387">
        <v>1</v>
      </c>
      <c r="AG117" s="388"/>
      <c r="AH117" s="387">
        <v>1</v>
      </c>
      <c r="AI117" s="388"/>
      <c r="AJ117" s="26">
        <f t="shared" si="84"/>
        <v>11</v>
      </c>
      <c r="AK117" s="26"/>
      <c r="AL117" s="39"/>
    </row>
    <row r="118" spans="1:38" ht="16.5" customHeight="1">
      <c r="A118" s="390"/>
      <c r="B118" s="39" t="s">
        <v>60</v>
      </c>
      <c r="C118" s="25" t="s">
        <v>231</v>
      </c>
      <c r="D118" s="387">
        <v>0.9</v>
      </c>
      <c r="E118" s="388"/>
      <c r="F118" s="387">
        <v>1</v>
      </c>
      <c r="G118" s="388"/>
      <c r="H118" s="387">
        <v>1</v>
      </c>
      <c r="I118" s="388"/>
      <c r="J118" s="387">
        <v>1</v>
      </c>
      <c r="K118" s="388"/>
      <c r="L118" s="387">
        <v>1</v>
      </c>
      <c r="M118" s="388"/>
      <c r="N118" s="387">
        <v>1</v>
      </c>
      <c r="O118" s="388"/>
      <c r="P118" s="387">
        <v>1</v>
      </c>
      <c r="Q118" s="388"/>
      <c r="R118" s="387">
        <v>1</v>
      </c>
      <c r="S118" s="388"/>
      <c r="T118" s="387">
        <v>1</v>
      </c>
      <c r="U118" s="388"/>
      <c r="V118" s="387">
        <v>1</v>
      </c>
      <c r="W118" s="388"/>
      <c r="X118" s="387">
        <v>1</v>
      </c>
      <c r="Y118" s="388"/>
      <c r="Z118" s="387">
        <v>1</v>
      </c>
      <c r="AA118" s="388"/>
      <c r="AB118" s="387">
        <v>1</v>
      </c>
      <c r="AC118" s="388"/>
      <c r="AD118" s="387">
        <v>1</v>
      </c>
      <c r="AE118" s="388"/>
      <c r="AF118" s="387">
        <v>1</v>
      </c>
      <c r="AG118" s="388"/>
      <c r="AH118" s="387">
        <v>1</v>
      </c>
      <c r="AI118" s="388"/>
      <c r="AJ118" s="26">
        <f t="shared" si="84"/>
        <v>15.9</v>
      </c>
      <c r="AK118" s="26"/>
      <c r="AL118" s="39"/>
    </row>
    <row r="119" spans="1:38" ht="16.5" customHeight="1">
      <c r="A119" s="390"/>
      <c r="B119" s="39" t="s">
        <v>60</v>
      </c>
      <c r="C119" s="25" t="s">
        <v>232</v>
      </c>
      <c r="D119" s="396">
        <v>0.5</v>
      </c>
      <c r="E119" s="397"/>
      <c r="F119" s="387">
        <v>1</v>
      </c>
      <c r="G119" s="388"/>
      <c r="H119" s="387">
        <v>1</v>
      </c>
      <c r="I119" s="388"/>
      <c r="J119" s="387">
        <v>1</v>
      </c>
      <c r="K119" s="388"/>
      <c r="L119" s="387">
        <v>1</v>
      </c>
      <c r="M119" s="388"/>
      <c r="N119" s="387">
        <v>1</v>
      </c>
      <c r="O119" s="388"/>
      <c r="P119" s="387">
        <v>1</v>
      </c>
      <c r="Q119" s="388"/>
      <c r="R119" s="387">
        <v>1</v>
      </c>
      <c r="S119" s="388"/>
      <c r="T119" s="387">
        <v>1</v>
      </c>
      <c r="U119" s="388"/>
      <c r="V119" s="387">
        <v>1</v>
      </c>
      <c r="W119" s="388"/>
      <c r="X119" s="387">
        <v>1</v>
      </c>
      <c r="Y119" s="388"/>
      <c r="Z119" s="387">
        <v>1</v>
      </c>
      <c r="AA119" s="388"/>
      <c r="AB119" s="387">
        <v>1</v>
      </c>
      <c r="AC119" s="388"/>
      <c r="AD119" s="387">
        <v>1</v>
      </c>
      <c r="AE119" s="388"/>
      <c r="AF119" s="387">
        <v>1</v>
      </c>
      <c r="AG119" s="388"/>
      <c r="AH119" s="396">
        <v>0.5</v>
      </c>
      <c r="AI119" s="397"/>
      <c r="AJ119" s="26">
        <f t="shared" si="84"/>
        <v>15</v>
      </c>
      <c r="AK119" s="26"/>
      <c r="AL119" s="39"/>
    </row>
    <row r="120" spans="1:38" ht="16.5" customHeight="1">
      <c r="A120" s="390"/>
      <c r="B120" s="39" t="s">
        <v>60</v>
      </c>
      <c r="C120" s="25" t="s">
        <v>233</v>
      </c>
      <c r="D120" s="387">
        <v>1</v>
      </c>
      <c r="E120" s="388"/>
      <c r="F120" s="387">
        <v>1</v>
      </c>
      <c r="G120" s="388"/>
      <c r="H120" s="387">
        <v>1</v>
      </c>
      <c r="I120" s="388"/>
      <c r="J120" s="387">
        <v>1</v>
      </c>
      <c r="K120" s="388"/>
      <c r="L120" s="387">
        <v>1</v>
      </c>
      <c r="M120" s="388"/>
      <c r="N120" s="387">
        <v>1</v>
      </c>
      <c r="O120" s="388"/>
      <c r="P120" s="387">
        <v>1</v>
      </c>
      <c r="Q120" s="388"/>
      <c r="R120" s="387">
        <v>1</v>
      </c>
      <c r="S120" s="388"/>
      <c r="T120" s="387">
        <v>1</v>
      </c>
      <c r="U120" s="388"/>
      <c r="V120" s="387">
        <v>1</v>
      </c>
      <c r="W120" s="388"/>
      <c r="X120" s="387">
        <v>1</v>
      </c>
      <c r="Y120" s="388"/>
      <c r="Z120" s="387">
        <v>1</v>
      </c>
      <c r="AA120" s="388"/>
      <c r="AB120" s="387">
        <v>1</v>
      </c>
      <c r="AC120" s="388"/>
      <c r="AD120" s="387">
        <v>1</v>
      </c>
      <c r="AE120" s="388"/>
      <c r="AF120" s="387">
        <v>1</v>
      </c>
      <c r="AG120" s="388"/>
      <c r="AH120" s="387">
        <v>1</v>
      </c>
      <c r="AI120" s="388"/>
      <c r="AJ120" s="26">
        <f t="shared" si="84"/>
        <v>16</v>
      </c>
      <c r="AK120" s="26"/>
      <c r="AL120" s="39"/>
    </row>
    <row r="121" spans="1:38" ht="16.5" customHeight="1">
      <c r="A121" s="390"/>
      <c r="B121" s="39" t="s">
        <v>234</v>
      </c>
      <c r="C121" s="25" t="s">
        <v>212</v>
      </c>
      <c r="D121" s="387">
        <v>0.5</v>
      </c>
      <c r="E121" s="388"/>
      <c r="F121" s="387">
        <v>1</v>
      </c>
      <c r="G121" s="388"/>
      <c r="H121" s="387">
        <v>1</v>
      </c>
      <c r="I121" s="388"/>
      <c r="J121" s="387">
        <v>1</v>
      </c>
      <c r="K121" s="388"/>
      <c r="L121" s="387">
        <v>1</v>
      </c>
      <c r="M121" s="388"/>
      <c r="N121" s="387">
        <v>1</v>
      </c>
      <c r="O121" s="388"/>
      <c r="P121" s="387">
        <v>1</v>
      </c>
      <c r="Q121" s="388"/>
      <c r="R121" s="387">
        <v>1</v>
      </c>
      <c r="S121" s="388"/>
      <c r="T121" s="387">
        <v>1</v>
      </c>
      <c r="U121" s="388"/>
      <c r="V121" s="387">
        <v>1</v>
      </c>
      <c r="W121" s="388"/>
      <c r="X121" s="387">
        <v>1</v>
      </c>
      <c r="Y121" s="388"/>
      <c r="Z121" s="387">
        <v>1</v>
      </c>
      <c r="AA121" s="388"/>
      <c r="AB121" s="387">
        <v>1</v>
      </c>
      <c r="AC121" s="388"/>
      <c r="AD121" s="387">
        <v>1</v>
      </c>
      <c r="AE121" s="388"/>
      <c r="AF121" s="387">
        <v>1</v>
      </c>
      <c r="AG121" s="388"/>
      <c r="AH121" s="387">
        <v>1</v>
      </c>
      <c r="AI121" s="388"/>
      <c r="AJ121" s="26">
        <f t="shared" si="84"/>
        <v>15.5</v>
      </c>
      <c r="AK121" s="26"/>
      <c r="AL121" s="39"/>
    </row>
    <row r="122" spans="1:38" ht="16.5" customHeight="1">
      <c r="A122" s="390"/>
      <c r="B122" s="39" t="s">
        <v>234</v>
      </c>
      <c r="C122" s="25" t="s">
        <v>212</v>
      </c>
      <c r="D122" s="387"/>
      <c r="E122" s="388"/>
      <c r="F122" s="387"/>
      <c r="G122" s="388"/>
      <c r="H122" s="387"/>
      <c r="I122" s="388"/>
      <c r="J122" s="387">
        <v>1</v>
      </c>
      <c r="K122" s="388"/>
      <c r="L122" s="387">
        <v>1</v>
      </c>
      <c r="M122" s="388"/>
      <c r="N122" s="387">
        <v>1</v>
      </c>
      <c r="O122" s="388"/>
      <c r="P122" s="387">
        <v>1</v>
      </c>
      <c r="Q122" s="388"/>
      <c r="R122" s="387">
        <v>1</v>
      </c>
      <c r="S122" s="388"/>
      <c r="T122" s="387">
        <v>1</v>
      </c>
      <c r="U122" s="388"/>
      <c r="V122" s="387">
        <v>1</v>
      </c>
      <c r="W122" s="388"/>
      <c r="X122" s="387">
        <v>1</v>
      </c>
      <c r="Y122" s="388"/>
      <c r="Z122" s="387">
        <v>1</v>
      </c>
      <c r="AA122" s="388"/>
      <c r="AB122" s="387">
        <v>1</v>
      </c>
      <c r="AC122" s="388"/>
      <c r="AD122" s="387">
        <v>1</v>
      </c>
      <c r="AE122" s="388"/>
      <c r="AF122" s="387">
        <v>1</v>
      </c>
      <c r="AG122" s="388"/>
      <c r="AH122" s="387">
        <v>1</v>
      </c>
      <c r="AI122" s="388"/>
      <c r="AJ122" s="26">
        <f t="shared" si="84"/>
        <v>13</v>
      </c>
      <c r="AK122" s="26"/>
      <c r="AL122" s="39"/>
    </row>
    <row r="123" spans="1:38" ht="16.5" customHeight="1">
      <c r="A123" s="390"/>
      <c r="B123" s="39" t="s">
        <v>235</v>
      </c>
      <c r="C123" s="25" t="s">
        <v>212</v>
      </c>
      <c r="D123" s="387">
        <v>0.5</v>
      </c>
      <c r="E123" s="388"/>
      <c r="F123" s="387">
        <v>1</v>
      </c>
      <c r="G123" s="388"/>
      <c r="H123" s="387">
        <v>1</v>
      </c>
      <c r="I123" s="388"/>
      <c r="J123" s="387">
        <v>1</v>
      </c>
      <c r="K123" s="388"/>
      <c r="L123" s="387">
        <v>1</v>
      </c>
      <c r="M123" s="388"/>
      <c r="N123" s="387">
        <v>1</v>
      </c>
      <c r="O123" s="388"/>
      <c r="P123" s="387">
        <v>1</v>
      </c>
      <c r="Q123" s="388"/>
      <c r="R123" s="387">
        <v>1</v>
      </c>
      <c r="S123" s="388"/>
      <c r="T123" s="387">
        <v>1</v>
      </c>
      <c r="U123" s="388"/>
      <c r="V123" s="387">
        <v>1</v>
      </c>
      <c r="W123" s="388"/>
      <c r="X123" s="387">
        <v>1</v>
      </c>
      <c r="Y123" s="388"/>
      <c r="Z123" s="387">
        <v>1</v>
      </c>
      <c r="AA123" s="388"/>
      <c r="AB123" s="387">
        <v>1</v>
      </c>
      <c r="AC123" s="388"/>
      <c r="AD123" s="387">
        <v>1</v>
      </c>
      <c r="AE123" s="388"/>
      <c r="AF123" s="387">
        <v>1</v>
      </c>
      <c r="AG123" s="388"/>
      <c r="AH123" s="387">
        <v>1</v>
      </c>
      <c r="AI123" s="388"/>
      <c r="AJ123" s="26">
        <f t="shared" si="84"/>
        <v>15.5</v>
      </c>
      <c r="AK123" s="26"/>
      <c r="AL123" s="39"/>
    </row>
    <row r="124" spans="1:38" ht="16.5" customHeight="1">
      <c r="A124" s="390"/>
      <c r="B124" s="39" t="s">
        <v>235</v>
      </c>
      <c r="C124" s="25" t="s">
        <v>212</v>
      </c>
      <c r="D124" s="387"/>
      <c r="E124" s="388"/>
      <c r="F124" s="387"/>
      <c r="G124" s="388"/>
      <c r="H124" s="387"/>
      <c r="I124" s="388"/>
      <c r="J124" s="387"/>
      <c r="K124" s="388"/>
      <c r="L124" s="387"/>
      <c r="M124" s="388"/>
      <c r="N124" s="387">
        <v>1</v>
      </c>
      <c r="O124" s="388"/>
      <c r="P124" s="387">
        <v>1</v>
      </c>
      <c r="Q124" s="388"/>
      <c r="R124" s="387">
        <v>1</v>
      </c>
      <c r="S124" s="388"/>
      <c r="T124" s="387">
        <v>1</v>
      </c>
      <c r="U124" s="388"/>
      <c r="V124" s="387">
        <v>1</v>
      </c>
      <c r="W124" s="388"/>
      <c r="X124" s="387">
        <v>1</v>
      </c>
      <c r="Y124" s="388"/>
      <c r="Z124" s="387">
        <v>1</v>
      </c>
      <c r="AA124" s="388"/>
      <c r="AB124" s="387">
        <v>1</v>
      </c>
      <c r="AC124" s="388"/>
      <c r="AD124" s="387">
        <v>1</v>
      </c>
      <c r="AE124" s="388"/>
      <c r="AF124" s="387">
        <v>1</v>
      </c>
      <c r="AG124" s="388"/>
      <c r="AH124" s="387">
        <v>1</v>
      </c>
      <c r="AI124" s="388"/>
      <c r="AJ124" s="26">
        <f t="shared" si="84"/>
        <v>11</v>
      </c>
      <c r="AK124" s="26"/>
      <c r="AL124" s="39"/>
    </row>
    <row r="125" spans="1:38" ht="16.5" customHeight="1">
      <c r="A125" s="390"/>
      <c r="B125" s="39" t="s">
        <v>235</v>
      </c>
      <c r="C125" s="25" t="s">
        <v>212</v>
      </c>
      <c r="D125" s="387"/>
      <c r="E125" s="388"/>
      <c r="F125" s="387"/>
      <c r="G125" s="388"/>
      <c r="H125" s="387"/>
      <c r="I125" s="388"/>
      <c r="J125" s="387"/>
      <c r="K125" s="388"/>
      <c r="L125" s="387"/>
      <c r="M125" s="388"/>
      <c r="N125" s="387">
        <v>1</v>
      </c>
      <c r="O125" s="388"/>
      <c r="P125" s="387">
        <v>1</v>
      </c>
      <c r="Q125" s="388"/>
      <c r="R125" s="387">
        <v>1</v>
      </c>
      <c r="S125" s="388"/>
      <c r="T125" s="387">
        <v>1</v>
      </c>
      <c r="U125" s="388"/>
      <c r="V125" s="387">
        <v>1</v>
      </c>
      <c r="W125" s="388"/>
      <c r="X125" s="387">
        <v>1</v>
      </c>
      <c r="Y125" s="388"/>
      <c r="Z125" s="387">
        <v>1</v>
      </c>
      <c r="AA125" s="388"/>
      <c r="AB125" s="387">
        <v>1</v>
      </c>
      <c r="AC125" s="388"/>
      <c r="AD125" s="387">
        <v>1</v>
      </c>
      <c r="AE125" s="388"/>
      <c r="AF125" s="387">
        <v>1</v>
      </c>
      <c r="AG125" s="388"/>
      <c r="AH125" s="387">
        <v>1</v>
      </c>
      <c r="AI125" s="388"/>
      <c r="AJ125" s="26">
        <f t="shared" si="84"/>
        <v>11</v>
      </c>
      <c r="AK125" s="26"/>
      <c r="AL125" s="39"/>
    </row>
    <row r="126" spans="1:38" ht="16.5" customHeight="1">
      <c r="A126" s="390"/>
      <c r="B126" s="384" t="s">
        <v>142</v>
      </c>
      <c r="C126" s="36" t="s">
        <v>174</v>
      </c>
      <c r="D126" s="373">
        <f>SUM(D100:E125)</f>
        <v>9.1000000000000014</v>
      </c>
      <c r="E126" s="374"/>
      <c r="F126" s="373">
        <f>SUM(F100:G125)</f>
        <v>12</v>
      </c>
      <c r="G126" s="374"/>
      <c r="H126" s="373">
        <f>SUM(H100:I125)</f>
        <v>12</v>
      </c>
      <c r="I126" s="374"/>
      <c r="J126" s="373">
        <f>SUM(J100:K125)</f>
        <v>13</v>
      </c>
      <c r="K126" s="374"/>
      <c r="L126" s="373">
        <f>SUM(L100:M125)</f>
        <v>13</v>
      </c>
      <c r="M126" s="374"/>
      <c r="N126" s="373">
        <f>SUM(N100:O125)</f>
        <v>19</v>
      </c>
      <c r="O126" s="374"/>
      <c r="P126" s="373">
        <f>SUM(P100:Q125)</f>
        <v>23</v>
      </c>
      <c r="Q126" s="374"/>
      <c r="R126" s="373">
        <f>SUM(R100:S125)</f>
        <v>26</v>
      </c>
      <c r="S126" s="374"/>
      <c r="T126" s="373">
        <f>SUM(T100:U125)</f>
        <v>26</v>
      </c>
      <c r="U126" s="374"/>
      <c r="V126" s="373">
        <f>SUM(V100:W125)</f>
        <v>25</v>
      </c>
      <c r="W126" s="374"/>
      <c r="X126" s="373">
        <f>SUM(X100:Y125)</f>
        <v>25</v>
      </c>
      <c r="Y126" s="374"/>
      <c r="Z126" s="373">
        <f>SUM(Z100:AA125)</f>
        <v>25</v>
      </c>
      <c r="AA126" s="374"/>
      <c r="AB126" s="373">
        <f>SUM(AB100:AC125)</f>
        <v>21</v>
      </c>
      <c r="AC126" s="374"/>
      <c r="AD126" s="373">
        <f>SUM(AD100:AE125)</f>
        <v>20.5</v>
      </c>
      <c r="AE126" s="374"/>
      <c r="AF126" s="373">
        <f>SUM(AF100:AG125)</f>
        <v>18</v>
      </c>
      <c r="AG126" s="374"/>
      <c r="AH126" s="373">
        <f>SUM(AH100:AI125)</f>
        <v>17.3</v>
      </c>
      <c r="AI126" s="374"/>
      <c r="AJ126" s="26">
        <f t="shared" si="84"/>
        <v>304.90000000000003</v>
      </c>
      <c r="AK126" s="38">
        <f>$AJ126/$AJ$154</f>
        <v>0.25604635539133358</v>
      </c>
      <c r="AL126" s="39"/>
    </row>
    <row r="127" spans="1:38" ht="16.5" customHeight="1">
      <c r="A127" s="390"/>
      <c r="B127" s="384"/>
      <c r="C127" s="36" t="s">
        <v>144</v>
      </c>
      <c r="D127" s="384"/>
      <c r="E127" s="384"/>
      <c r="F127" s="384"/>
      <c r="G127" s="381"/>
      <c r="H127" s="382"/>
      <c r="I127" s="383"/>
      <c r="J127" s="381"/>
      <c r="K127" s="382"/>
      <c r="L127" s="382"/>
      <c r="M127" s="382"/>
      <c r="N127" s="382"/>
      <c r="O127" s="382"/>
      <c r="P127" s="382"/>
      <c r="Q127" s="383"/>
      <c r="R127" s="381"/>
      <c r="S127" s="382"/>
      <c r="T127" s="382"/>
      <c r="U127" s="382"/>
      <c r="V127" s="382"/>
      <c r="W127" s="382"/>
      <c r="X127" s="382"/>
      <c r="Y127" s="382"/>
      <c r="Z127" s="383"/>
      <c r="AA127" s="381"/>
      <c r="AB127" s="382"/>
      <c r="AC127" s="382"/>
      <c r="AD127" s="382"/>
      <c r="AE127" s="382"/>
      <c r="AF127" s="383"/>
      <c r="AG127" s="381"/>
      <c r="AH127" s="382"/>
      <c r="AI127" s="383"/>
      <c r="AJ127" s="36">
        <f>SUM(D127:AI127)</f>
        <v>0</v>
      </c>
      <c r="AK127" s="38"/>
      <c r="AL127" s="39"/>
    </row>
    <row r="128" spans="1:38" ht="16.5" customHeight="1">
      <c r="A128" s="391"/>
      <c r="B128" s="384"/>
      <c r="C128" s="36" t="s">
        <v>147</v>
      </c>
      <c r="D128" s="384"/>
      <c r="E128" s="384"/>
      <c r="F128" s="384"/>
      <c r="G128" s="381"/>
      <c r="H128" s="382"/>
      <c r="I128" s="383"/>
      <c r="J128" s="381"/>
      <c r="K128" s="382"/>
      <c r="L128" s="382"/>
      <c r="M128" s="382"/>
      <c r="N128" s="382"/>
      <c r="O128" s="382"/>
      <c r="P128" s="382"/>
      <c r="Q128" s="383"/>
      <c r="R128" s="381"/>
      <c r="S128" s="382"/>
      <c r="T128" s="382"/>
      <c r="U128" s="382"/>
      <c r="V128" s="382"/>
      <c r="W128" s="382"/>
      <c r="X128" s="382"/>
      <c r="Y128" s="382"/>
      <c r="Z128" s="383"/>
      <c r="AA128" s="381"/>
      <c r="AB128" s="382"/>
      <c r="AC128" s="382"/>
      <c r="AD128" s="382"/>
      <c r="AE128" s="382"/>
      <c r="AF128" s="383"/>
      <c r="AG128" s="381"/>
      <c r="AH128" s="382"/>
      <c r="AI128" s="383"/>
      <c r="AJ128" s="36"/>
      <c r="AK128" s="36"/>
      <c r="AL128" s="39"/>
    </row>
    <row r="129" spans="1:38" ht="16.5" customHeight="1">
      <c r="A129" s="389" t="s">
        <v>236</v>
      </c>
      <c r="B129" s="39" t="s">
        <v>237</v>
      </c>
      <c r="C129" s="39" t="s">
        <v>238</v>
      </c>
      <c r="D129" s="392">
        <v>1</v>
      </c>
      <c r="E129" s="393"/>
      <c r="F129" s="392">
        <v>1</v>
      </c>
      <c r="G129" s="393"/>
      <c r="H129" s="392">
        <v>1</v>
      </c>
      <c r="I129" s="393"/>
      <c r="J129" s="392">
        <v>1</v>
      </c>
      <c r="K129" s="393"/>
      <c r="L129" s="392">
        <v>1</v>
      </c>
      <c r="M129" s="393"/>
      <c r="N129" s="392">
        <v>1</v>
      </c>
      <c r="O129" s="393"/>
      <c r="P129" s="392">
        <v>1</v>
      </c>
      <c r="Q129" s="393"/>
      <c r="R129" s="392">
        <v>1</v>
      </c>
      <c r="S129" s="393"/>
      <c r="T129" s="392">
        <v>1</v>
      </c>
      <c r="U129" s="393"/>
      <c r="V129" s="392">
        <v>1</v>
      </c>
      <c r="W129" s="393"/>
      <c r="X129" s="392">
        <v>1</v>
      </c>
      <c r="Y129" s="393"/>
      <c r="Z129" s="392">
        <v>1</v>
      </c>
      <c r="AA129" s="393"/>
      <c r="AB129" s="392">
        <v>1</v>
      </c>
      <c r="AC129" s="393"/>
      <c r="AD129" s="392">
        <v>1</v>
      </c>
      <c r="AE129" s="393"/>
      <c r="AF129" s="392">
        <v>1</v>
      </c>
      <c r="AG129" s="393"/>
      <c r="AH129" s="392">
        <v>1</v>
      </c>
      <c r="AI129" s="393"/>
      <c r="AJ129" s="26">
        <f t="shared" ref="AJ129:AJ145" si="85">SUM(D129:AI129)</f>
        <v>16</v>
      </c>
      <c r="AK129" s="26"/>
      <c r="AL129" s="39"/>
    </row>
    <row r="130" spans="1:38" ht="16.5" customHeight="1">
      <c r="A130" s="390"/>
      <c r="B130" s="39" t="s">
        <v>65</v>
      </c>
      <c r="C130" s="39" t="s">
        <v>212</v>
      </c>
      <c r="D130" s="392">
        <v>1</v>
      </c>
      <c r="E130" s="393"/>
      <c r="F130" s="392">
        <v>1</v>
      </c>
      <c r="G130" s="393"/>
      <c r="H130" s="392">
        <v>1</v>
      </c>
      <c r="I130" s="393"/>
      <c r="J130" s="392">
        <v>1</v>
      </c>
      <c r="K130" s="393"/>
      <c r="L130" s="392">
        <v>1</v>
      </c>
      <c r="M130" s="393"/>
      <c r="N130" s="392">
        <v>1</v>
      </c>
      <c r="O130" s="393"/>
      <c r="P130" s="392">
        <v>1</v>
      </c>
      <c r="Q130" s="393"/>
      <c r="R130" s="392">
        <v>1</v>
      </c>
      <c r="S130" s="393"/>
      <c r="T130" s="392">
        <v>1</v>
      </c>
      <c r="U130" s="393"/>
      <c r="V130" s="392">
        <v>1</v>
      </c>
      <c r="W130" s="393"/>
      <c r="X130" s="392">
        <v>1</v>
      </c>
      <c r="Y130" s="393"/>
      <c r="Z130" s="392">
        <v>1</v>
      </c>
      <c r="AA130" s="393"/>
      <c r="AB130" s="392">
        <v>1</v>
      </c>
      <c r="AC130" s="393"/>
      <c r="AD130" s="392">
        <v>1</v>
      </c>
      <c r="AE130" s="393"/>
      <c r="AF130" s="392">
        <v>1</v>
      </c>
      <c r="AG130" s="393"/>
      <c r="AH130" s="392">
        <v>1</v>
      </c>
      <c r="AI130" s="393"/>
      <c r="AJ130" s="26">
        <f t="shared" si="85"/>
        <v>16</v>
      </c>
      <c r="AK130" s="26"/>
      <c r="AL130" s="39"/>
    </row>
    <row r="131" spans="1:38" ht="16.5" customHeight="1">
      <c r="A131" s="390"/>
      <c r="B131" s="39" t="s">
        <v>65</v>
      </c>
      <c r="C131" s="39" t="s">
        <v>212</v>
      </c>
      <c r="D131" s="392"/>
      <c r="E131" s="393"/>
      <c r="F131" s="392"/>
      <c r="G131" s="393"/>
      <c r="H131" s="392"/>
      <c r="I131" s="393"/>
      <c r="J131" s="392"/>
      <c r="K131" s="393"/>
      <c r="L131" s="392"/>
      <c r="M131" s="393"/>
      <c r="N131" s="392"/>
      <c r="O131" s="393"/>
      <c r="P131" s="392">
        <v>1</v>
      </c>
      <c r="Q131" s="393"/>
      <c r="R131" s="392">
        <v>1</v>
      </c>
      <c r="S131" s="393"/>
      <c r="T131" s="392">
        <v>1</v>
      </c>
      <c r="U131" s="393"/>
      <c r="V131" s="392">
        <v>1</v>
      </c>
      <c r="W131" s="393"/>
      <c r="X131" s="392">
        <v>1</v>
      </c>
      <c r="Y131" s="393"/>
      <c r="Z131" s="392">
        <v>1</v>
      </c>
      <c r="AA131" s="393"/>
      <c r="AB131" s="392">
        <v>1</v>
      </c>
      <c r="AC131" s="393"/>
      <c r="AD131" s="392">
        <v>1</v>
      </c>
      <c r="AE131" s="393"/>
      <c r="AF131" s="392">
        <v>1</v>
      </c>
      <c r="AG131" s="393"/>
      <c r="AH131" s="392"/>
      <c r="AI131" s="393"/>
      <c r="AJ131" s="26">
        <f t="shared" si="85"/>
        <v>9</v>
      </c>
      <c r="AK131" s="26"/>
      <c r="AL131" s="39"/>
    </row>
    <row r="132" spans="1:38" ht="16.5" customHeight="1">
      <c r="A132" s="390"/>
      <c r="B132" s="39" t="s">
        <v>65</v>
      </c>
      <c r="C132" s="39" t="s">
        <v>212</v>
      </c>
      <c r="D132" s="392"/>
      <c r="E132" s="393"/>
      <c r="F132" s="392"/>
      <c r="G132" s="393"/>
      <c r="H132" s="392"/>
      <c r="I132" s="393"/>
      <c r="J132" s="392"/>
      <c r="K132" s="393"/>
      <c r="L132" s="392"/>
      <c r="M132" s="393"/>
      <c r="N132" s="392"/>
      <c r="O132" s="393"/>
      <c r="P132" s="392">
        <v>1</v>
      </c>
      <c r="Q132" s="393"/>
      <c r="R132" s="392">
        <v>1</v>
      </c>
      <c r="S132" s="393"/>
      <c r="T132" s="392">
        <v>1</v>
      </c>
      <c r="U132" s="393"/>
      <c r="V132" s="392">
        <v>1</v>
      </c>
      <c r="W132" s="393"/>
      <c r="X132" s="392">
        <v>1</v>
      </c>
      <c r="Y132" s="393"/>
      <c r="Z132" s="392">
        <v>1</v>
      </c>
      <c r="AA132" s="393"/>
      <c r="AB132" s="392">
        <v>1</v>
      </c>
      <c r="AC132" s="393"/>
      <c r="AD132" s="392">
        <v>1</v>
      </c>
      <c r="AE132" s="393"/>
      <c r="AF132" s="392">
        <v>1</v>
      </c>
      <c r="AG132" s="393"/>
      <c r="AH132" s="392">
        <v>1</v>
      </c>
      <c r="AI132" s="393"/>
      <c r="AJ132" s="26">
        <f t="shared" si="85"/>
        <v>10</v>
      </c>
      <c r="AK132" s="26"/>
      <c r="AL132" s="39"/>
    </row>
    <row r="133" spans="1:38" ht="16.5" customHeight="1">
      <c r="A133" s="390"/>
      <c r="B133" s="39" t="s">
        <v>65</v>
      </c>
      <c r="C133" s="39" t="s">
        <v>212</v>
      </c>
      <c r="D133" s="392"/>
      <c r="E133" s="393"/>
      <c r="F133" s="392"/>
      <c r="G133" s="393"/>
      <c r="H133" s="392"/>
      <c r="I133" s="393"/>
      <c r="J133" s="392"/>
      <c r="K133" s="393"/>
      <c r="L133" s="392"/>
      <c r="M133" s="393"/>
      <c r="N133" s="392"/>
      <c r="O133" s="393"/>
      <c r="P133" s="392">
        <v>1</v>
      </c>
      <c r="Q133" s="393"/>
      <c r="R133" s="392">
        <v>1</v>
      </c>
      <c r="S133" s="393"/>
      <c r="T133" s="392">
        <v>1</v>
      </c>
      <c r="U133" s="393"/>
      <c r="V133" s="392">
        <v>1</v>
      </c>
      <c r="W133" s="393"/>
      <c r="X133" s="392">
        <v>1</v>
      </c>
      <c r="Y133" s="393"/>
      <c r="Z133" s="392">
        <v>1</v>
      </c>
      <c r="AA133" s="393"/>
      <c r="AB133" s="392"/>
      <c r="AC133" s="393"/>
      <c r="AD133" s="392"/>
      <c r="AE133" s="393"/>
      <c r="AF133" s="392"/>
      <c r="AG133" s="393"/>
      <c r="AH133" s="392"/>
      <c r="AI133" s="393"/>
      <c r="AJ133" s="26">
        <f t="shared" si="85"/>
        <v>6</v>
      </c>
      <c r="AK133" s="26"/>
      <c r="AL133" s="39"/>
    </row>
    <row r="134" spans="1:38" ht="16.5" customHeight="1">
      <c r="A134" s="390"/>
      <c r="B134" s="39" t="s">
        <v>239</v>
      </c>
      <c r="C134" s="39" t="s">
        <v>240</v>
      </c>
      <c r="D134" s="392">
        <v>1</v>
      </c>
      <c r="E134" s="393"/>
      <c r="F134" s="392">
        <v>1</v>
      </c>
      <c r="G134" s="393"/>
      <c r="H134" s="392">
        <v>1</v>
      </c>
      <c r="I134" s="393"/>
      <c r="J134" s="392">
        <v>1</v>
      </c>
      <c r="K134" s="393"/>
      <c r="L134" s="392">
        <v>1</v>
      </c>
      <c r="M134" s="393"/>
      <c r="N134" s="392">
        <v>1</v>
      </c>
      <c r="O134" s="393"/>
      <c r="P134" s="392">
        <v>1</v>
      </c>
      <c r="Q134" s="393"/>
      <c r="R134" s="392">
        <v>1</v>
      </c>
      <c r="S134" s="393"/>
      <c r="T134" s="392">
        <v>1</v>
      </c>
      <c r="U134" s="393"/>
      <c r="V134" s="392">
        <v>1</v>
      </c>
      <c r="W134" s="393"/>
      <c r="X134" s="392">
        <v>1</v>
      </c>
      <c r="Y134" s="393"/>
      <c r="Z134" s="392">
        <v>1</v>
      </c>
      <c r="AA134" s="393"/>
      <c r="AB134" s="392">
        <v>1</v>
      </c>
      <c r="AC134" s="393"/>
      <c r="AD134" s="392">
        <v>1</v>
      </c>
      <c r="AE134" s="393"/>
      <c r="AF134" s="392">
        <v>1</v>
      </c>
      <c r="AG134" s="393"/>
      <c r="AH134" s="392">
        <v>1</v>
      </c>
      <c r="AI134" s="393"/>
      <c r="AJ134" s="26">
        <f t="shared" si="85"/>
        <v>16</v>
      </c>
      <c r="AK134" s="26"/>
      <c r="AL134" s="39"/>
    </row>
    <row r="135" spans="1:38" ht="16.5" customHeight="1">
      <c r="A135" s="390"/>
      <c r="B135" s="39" t="s">
        <v>239</v>
      </c>
      <c r="C135" s="39" t="s">
        <v>212</v>
      </c>
      <c r="D135" s="392">
        <v>1</v>
      </c>
      <c r="E135" s="393"/>
      <c r="F135" s="392">
        <v>1</v>
      </c>
      <c r="G135" s="393"/>
      <c r="H135" s="392">
        <v>1</v>
      </c>
      <c r="I135" s="393"/>
      <c r="J135" s="392">
        <v>1</v>
      </c>
      <c r="K135" s="393"/>
      <c r="L135" s="392">
        <v>1</v>
      </c>
      <c r="M135" s="393"/>
      <c r="N135" s="392">
        <v>1</v>
      </c>
      <c r="O135" s="393"/>
      <c r="P135" s="392">
        <v>1</v>
      </c>
      <c r="Q135" s="393"/>
      <c r="R135" s="392">
        <v>1</v>
      </c>
      <c r="S135" s="393"/>
      <c r="T135" s="392">
        <v>1</v>
      </c>
      <c r="U135" s="393"/>
      <c r="V135" s="392">
        <v>1</v>
      </c>
      <c r="W135" s="393"/>
      <c r="X135" s="392">
        <v>1</v>
      </c>
      <c r="Y135" s="393"/>
      <c r="Z135" s="392">
        <v>1</v>
      </c>
      <c r="AA135" s="393"/>
      <c r="AB135" s="392">
        <v>1</v>
      </c>
      <c r="AC135" s="393"/>
      <c r="AD135" s="392">
        <v>1</v>
      </c>
      <c r="AE135" s="393"/>
      <c r="AF135" s="392">
        <v>1</v>
      </c>
      <c r="AG135" s="393"/>
      <c r="AH135" s="392">
        <v>1</v>
      </c>
      <c r="AI135" s="393"/>
      <c r="AJ135" s="26">
        <f t="shared" si="85"/>
        <v>16</v>
      </c>
      <c r="AK135" s="26"/>
      <c r="AL135" s="39"/>
    </row>
    <row r="136" spans="1:38" ht="16.5" customHeight="1">
      <c r="A136" s="390"/>
      <c r="B136" s="39" t="s">
        <v>239</v>
      </c>
      <c r="C136" s="39" t="s">
        <v>212</v>
      </c>
      <c r="D136" s="392"/>
      <c r="E136" s="393"/>
      <c r="F136" s="392"/>
      <c r="G136" s="393"/>
      <c r="H136" s="392"/>
      <c r="I136" s="393"/>
      <c r="J136" s="392"/>
      <c r="K136" s="393"/>
      <c r="L136" s="392"/>
      <c r="M136" s="393"/>
      <c r="N136" s="392"/>
      <c r="O136" s="393"/>
      <c r="P136" s="392">
        <v>1</v>
      </c>
      <c r="Q136" s="393"/>
      <c r="R136" s="392">
        <v>1</v>
      </c>
      <c r="S136" s="393"/>
      <c r="T136" s="392">
        <v>1</v>
      </c>
      <c r="U136" s="393"/>
      <c r="V136" s="392">
        <v>1</v>
      </c>
      <c r="W136" s="393"/>
      <c r="X136" s="392">
        <v>1</v>
      </c>
      <c r="Y136" s="393"/>
      <c r="Z136" s="392">
        <v>1</v>
      </c>
      <c r="AA136" s="393"/>
      <c r="AB136" s="392">
        <v>1</v>
      </c>
      <c r="AC136" s="393"/>
      <c r="AD136" s="392">
        <v>1</v>
      </c>
      <c r="AE136" s="393"/>
      <c r="AF136" s="392">
        <v>1</v>
      </c>
      <c r="AG136" s="393"/>
      <c r="AH136" s="392">
        <v>1</v>
      </c>
      <c r="AI136" s="393"/>
      <c r="AJ136" s="26">
        <f t="shared" si="85"/>
        <v>10</v>
      </c>
      <c r="AK136" s="26"/>
      <c r="AL136" s="39"/>
    </row>
    <row r="137" spans="1:38" ht="16.5" customHeight="1">
      <c r="A137" s="390"/>
      <c r="B137" s="39" t="s">
        <v>239</v>
      </c>
      <c r="C137" s="39" t="s">
        <v>212</v>
      </c>
      <c r="D137" s="392"/>
      <c r="E137" s="393"/>
      <c r="F137" s="392"/>
      <c r="G137" s="393"/>
      <c r="H137" s="392"/>
      <c r="I137" s="393"/>
      <c r="J137" s="392"/>
      <c r="K137" s="393"/>
      <c r="L137" s="392"/>
      <c r="M137" s="393"/>
      <c r="N137" s="392"/>
      <c r="O137" s="393"/>
      <c r="P137" s="392">
        <v>1</v>
      </c>
      <c r="Q137" s="393"/>
      <c r="R137" s="392">
        <v>1</v>
      </c>
      <c r="S137" s="393"/>
      <c r="T137" s="392">
        <v>1</v>
      </c>
      <c r="U137" s="393"/>
      <c r="V137" s="392">
        <v>1</v>
      </c>
      <c r="W137" s="393"/>
      <c r="X137" s="392">
        <v>1</v>
      </c>
      <c r="Y137" s="393"/>
      <c r="Z137" s="392">
        <v>1</v>
      </c>
      <c r="AA137" s="393"/>
      <c r="AB137" s="392">
        <v>1</v>
      </c>
      <c r="AC137" s="393"/>
      <c r="AD137" s="392">
        <v>1</v>
      </c>
      <c r="AE137" s="393"/>
      <c r="AF137" s="392">
        <v>1</v>
      </c>
      <c r="AG137" s="393"/>
      <c r="AH137" s="392"/>
      <c r="AI137" s="393"/>
      <c r="AJ137" s="26">
        <f t="shared" si="85"/>
        <v>9</v>
      </c>
      <c r="AK137" s="26"/>
      <c r="AL137" s="39"/>
    </row>
    <row r="138" spans="1:38" ht="16.5" customHeight="1">
      <c r="A138" s="390"/>
      <c r="B138" s="39" t="s">
        <v>239</v>
      </c>
      <c r="C138" s="39" t="s">
        <v>212</v>
      </c>
      <c r="D138" s="392"/>
      <c r="E138" s="393"/>
      <c r="F138" s="392"/>
      <c r="G138" s="393"/>
      <c r="H138" s="392"/>
      <c r="I138" s="393"/>
      <c r="J138" s="392"/>
      <c r="K138" s="393"/>
      <c r="L138" s="392"/>
      <c r="M138" s="393"/>
      <c r="N138" s="392"/>
      <c r="O138" s="393"/>
      <c r="P138" s="392">
        <v>1</v>
      </c>
      <c r="Q138" s="393"/>
      <c r="R138" s="392">
        <v>1</v>
      </c>
      <c r="S138" s="393"/>
      <c r="T138" s="392">
        <v>1</v>
      </c>
      <c r="U138" s="393"/>
      <c r="V138" s="392">
        <v>1</v>
      </c>
      <c r="W138" s="393"/>
      <c r="X138" s="392">
        <v>1</v>
      </c>
      <c r="Y138" s="393"/>
      <c r="Z138" s="392">
        <v>1</v>
      </c>
      <c r="AA138" s="393"/>
      <c r="AB138" s="392">
        <v>1</v>
      </c>
      <c r="AC138" s="393"/>
      <c r="AD138" s="392">
        <v>1</v>
      </c>
      <c r="AE138" s="393"/>
      <c r="AF138" s="392">
        <v>1</v>
      </c>
      <c r="AG138" s="393"/>
      <c r="AH138" s="392"/>
      <c r="AI138" s="393"/>
      <c r="AJ138" s="26">
        <f t="shared" si="85"/>
        <v>9</v>
      </c>
      <c r="AK138" s="26"/>
      <c r="AL138" s="39"/>
    </row>
    <row r="139" spans="1:38" ht="16.5" customHeight="1">
      <c r="A139" s="390"/>
      <c r="B139" s="39" t="s">
        <v>239</v>
      </c>
      <c r="C139" s="39" t="s">
        <v>212</v>
      </c>
      <c r="D139" s="392"/>
      <c r="E139" s="393"/>
      <c r="F139" s="392"/>
      <c r="G139" s="393"/>
      <c r="H139" s="392"/>
      <c r="I139" s="393"/>
      <c r="J139" s="392"/>
      <c r="K139" s="393"/>
      <c r="L139" s="392"/>
      <c r="M139" s="393"/>
      <c r="N139" s="392"/>
      <c r="O139" s="393"/>
      <c r="P139" s="392">
        <v>1</v>
      </c>
      <c r="Q139" s="393"/>
      <c r="R139" s="392">
        <v>1</v>
      </c>
      <c r="S139" s="393"/>
      <c r="T139" s="392">
        <v>1</v>
      </c>
      <c r="U139" s="393"/>
      <c r="V139" s="392">
        <v>1</v>
      </c>
      <c r="W139" s="393"/>
      <c r="X139" s="392">
        <v>1</v>
      </c>
      <c r="Y139" s="393"/>
      <c r="Z139" s="392">
        <v>1</v>
      </c>
      <c r="AA139" s="393"/>
      <c r="AB139" s="392">
        <v>1</v>
      </c>
      <c r="AC139" s="393"/>
      <c r="AD139" s="392">
        <v>1</v>
      </c>
      <c r="AE139" s="393"/>
      <c r="AF139" s="392">
        <v>1</v>
      </c>
      <c r="AG139" s="393"/>
      <c r="AH139" s="392">
        <v>1</v>
      </c>
      <c r="AI139" s="393"/>
      <c r="AJ139" s="26">
        <f t="shared" si="85"/>
        <v>10</v>
      </c>
      <c r="AK139" s="26"/>
      <c r="AL139" s="39"/>
    </row>
    <row r="140" spans="1:38" ht="16.5" customHeight="1">
      <c r="A140" s="390"/>
      <c r="B140" s="39" t="s">
        <v>239</v>
      </c>
      <c r="C140" s="39" t="s">
        <v>212</v>
      </c>
      <c r="D140" s="392"/>
      <c r="E140" s="393"/>
      <c r="F140" s="392"/>
      <c r="G140" s="393"/>
      <c r="H140" s="392"/>
      <c r="I140" s="393"/>
      <c r="J140" s="392"/>
      <c r="K140" s="393"/>
      <c r="L140" s="392"/>
      <c r="M140" s="393"/>
      <c r="N140" s="392"/>
      <c r="O140" s="393"/>
      <c r="P140" s="392">
        <v>1</v>
      </c>
      <c r="Q140" s="393"/>
      <c r="R140" s="392">
        <v>1</v>
      </c>
      <c r="S140" s="393"/>
      <c r="T140" s="392">
        <v>1</v>
      </c>
      <c r="U140" s="393"/>
      <c r="V140" s="392">
        <v>1</v>
      </c>
      <c r="W140" s="393"/>
      <c r="X140" s="392">
        <v>1</v>
      </c>
      <c r="Y140" s="393"/>
      <c r="Z140" s="392">
        <v>1</v>
      </c>
      <c r="AA140" s="393"/>
      <c r="AB140" s="392">
        <v>1</v>
      </c>
      <c r="AC140" s="393"/>
      <c r="AD140" s="392">
        <v>1</v>
      </c>
      <c r="AE140" s="393"/>
      <c r="AF140" s="392">
        <v>1</v>
      </c>
      <c r="AG140" s="393"/>
      <c r="AH140" s="392">
        <v>1</v>
      </c>
      <c r="AI140" s="393"/>
      <c r="AJ140" s="26">
        <f t="shared" si="85"/>
        <v>10</v>
      </c>
      <c r="AK140" s="26"/>
      <c r="AL140" s="39"/>
    </row>
    <row r="141" spans="1:38" ht="16.5" customHeight="1">
      <c r="A141" s="390"/>
      <c r="B141" s="39" t="s">
        <v>239</v>
      </c>
      <c r="C141" s="39" t="s">
        <v>212</v>
      </c>
      <c r="D141" s="392"/>
      <c r="E141" s="393"/>
      <c r="F141" s="392"/>
      <c r="G141" s="393"/>
      <c r="H141" s="392"/>
      <c r="I141" s="393"/>
      <c r="J141" s="392"/>
      <c r="K141" s="393"/>
      <c r="L141" s="392"/>
      <c r="M141" s="393"/>
      <c r="N141" s="392"/>
      <c r="O141" s="393"/>
      <c r="P141" s="392">
        <v>1</v>
      </c>
      <c r="Q141" s="393"/>
      <c r="R141" s="392">
        <v>1</v>
      </c>
      <c r="S141" s="393"/>
      <c r="T141" s="392">
        <v>1</v>
      </c>
      <c r="U141" s="393"/>
      <c r="V141" s="392">
        <v>1</v>
      </c>
      <c r="W141" s="393"/>
      <c r="X141" s="392">
        <v>1</v>
      </c>
      <c r="Y141" s="393"/>
      <c r="Z141" s="392">
        <v>1</v>
      </c>
      <c r="AA141" s="393"/>
      <c r="AB141" s="392">
        <v>1</v>
      </c>
      <c r="AC141" s="393"/>
      <c r="AD141" s="392">
        <v>1</v>
      </c>
      <c r="AE141" s="393"/>
      <c r="AF141" s="392">
        <v>1</v>
      </c>
      <c r="AG141" s="393"/>
      <c r="AH141" s="392">
        <v>1</v>
      </c>
      <c r="AI141" s="393"/>
      <c r="AJ141" s="26">
        <f t="shared" si="85"/>
        <v>10</v>
      </c>
      <c r="AK141" s="26"/>
      <c r="AL141" s="39"/>
    </row>
    <row r="142" spans="1:38" ht="16.5" customHeight="1">
      <c r="A142" s="390"/>
      <c r="B142" s="39" t="s">
        <v>241</v>
      </c>
      <c r="C142" s="39" t="s">
        <v>212</v>
      </c>
      <c r="D142" s="392">
        <v>1</v>
      </c>
      <c r="E142" s="393"/>
      <c r="F142" s="392">
        <v>1</v>
      </c>
      <c r="G142" s="393"/>
      <c r="H142" s="392">
        <v>1</v>
      </c>
      <c r="I142" s="393"/>
      <c r="J142" s="392">
        <v>1</v>
      </c>
      <c r="K142" s="393"/>
      <c r="L142" s="392">
        <v>1</v>
      </c>
      <c r="M142" s="393"/>
      <c r="N142" s="392">
        <v>1</v>
      </c>
      <c r="O142" s="393"/>
      <c r="P142" s="392">
        <v>1</v>
      </c>
      <c r="Q142" s="393"/>
      <c r="R142" s="392">
        <v>1</v>
      </c>
      <c r="S142" s="393"/>
      <c r="T142" s="392">
        <v>1</v>
      </c>
      <c r="U142" s="393"/>
      <c r="V142" s="392">
        <v>1</v>
      </c>
      <c r="W142" s="393"/>
      <c r="X142" s="392">
        <v>1</v>
      </c>
      <c r="Y142" s="393"/>
      <c r="Z142" s="392">
        <v>1</v>
      </c>
      <c r="AA142" s="393"/>
      <c r="AB142" s="392">
        <v>1</v>
      </c>
      <c r="AC142" s="393"/>
      <c r="AD142" s="392">
        <v>1</v>
      </c>
      <c r="AE142" s="393"/>
      <c r="AF142" s="392">
        <v>1</v>
      </c>
      <c r="AG142" s="393"/>
      <c r="AH142" s="392">
        <v>1</v>
      </c>
      <c r="AI142" s="393"/>
      <c r="AJ142" s="26">
        <f t="shared" si="85"/>
        <v>16</v>
      </c>
      <c r="AK142" s="26"/>
      <c r="AL142" s="39"/>
    </row>
    <row r="143" spans="1:38" ht="16.5" customHeight="1">
      <c r="A143" s="390"/>
      <c r="B143" s="39" t="s">
        <v>241</v>
      </c>
      <c r="C143" s="39" t="s">
        <v>212</v>
      </c>
      <c r="D143" s="392"/>
      <c r="E143" s="393"/>
      <c r="F143" s="392"/>
      <c r="G143" s="393"/>
      <c r="H143" s="392"/>
      <c r="I143" s="393"/>
      <c r="J143" s="392"/>
      <c r="K143" s="393"/>
      <c r="L143" s="392"/>
      <c r="M143" s="393"/>
      <c r="N143" s="392"/>
      <c r="O143" s="393"/>
      <c r="P143" s="392">
        <v>1</v>
      </c>
      <c r="Q143" s="393"/>
      <c r="R143" s="392">
        <v>1</v>
      </c>
      <c r="S143" s="393"/>
      <c r="T143" s="392">
        <v>1</v>
      </c>
      <c r="U143" s="393"/>
      <c r="V143" s="392">
        <v>1</v>
      </c>
      <c r="W143" s="393"/>
      <c r="X143" s="392">
        <v>1</v>
      </c>
      <c r="Y143" s="393"/>
      <c r="Z143" s="392">
        <v>1</v>
      </c>
      <c r="AA143" s="393"/>
      <c r="AB143" s="392">
        <v>1</v>
      </c>
      <c r="AC143" s="393"/>
      <c r="AD143" s="392">
        <v>1</v>
      </c>
      <c r="AE143" s="393"/>
      <c r="AF143" s="392">
        <v>1</v>
      </c>
      <c r="AG143" s="393"/>
      <c r="AH143" s="392">
        <v>1</v>
      </c>
      <c r="AI143" s="393"/>
      <c r="AJ143" s="26">
        <f t="shared" si="85"/>
        <v>10</v>
      </c>
      <c r="AK143" s="26"/>
      <c r="AL143" s="39"/>
    </row>
    <row r="144" spans="1:38" ht="16.5" customHeight="1">
      <c r="A144" s="390"/>
      <c r="B144" s="39" t="s">
        <v>241</v>
      </c>
      <c r="C144" s="39" t="s">
        <v>212</v>
      </c>
      <c r="D144" s="392"/>
      <c r="E144" s="393"/>
      <c r="F144" s="392"/>
      <c r="G144" s="393"/>
      <c r="H144" s="392"/>
      <c r="I144" s="393"/>
      <c r="J144" s="392"/>
      <c r="K144" s="393"/>
      <c r="L144" s="392"/>
      <c r="M144" s="393"/>
      <c r="N144" s="392"/>
      <c r="O144" s="393"/>
      <c r="P144" s="392">
        <v>1</v>
      </c>
      <c r="Q144" s="393"/>
      <c r="R144" s="392">
        <v>1</v>
      </c>
      <c r="S144" s="393"/>
      <c r="T144" s="392">
        <v>1</v>
      </c>
      <c r="U144" s="393"/>
      <c r="V144" s="392">
        <v>1</v>
      </c>
      <c r="W144" s="393"/>
      <c r="X144" s="392">
        <v>1</v>
      </c>
      <c r="Y144" s="393"/>
      <c r="Z144" s="392">
        <v>1</v>
      </c>
      <c r="AA144" s="393"/>
      <c r="AB144" s="392"/>
      <c r="AC144" s="393"/>
      <c r="AD144" s="392"/>
      <c r="AE144" s="393"/>
      <c r="AF144" s="392"/>
      <c r="AG144" s="393"/>
      <c r="AH144" s="392"/>
      <c r="AI144" s="393"/>
      <c r="AJ144" s="26">
        <f t="shared" si="85"/>
        <v>6</v>
      </c>
      <c r="AK144" s="26"/>
      <c r="AL144" s="39"/>
    </row>
    <row r="145" spans="1:38" ht="16.5" customHeight="1">
      <c r="A145" s="390"/>
      <c r="B145" s="384" t="s">
        <v>152</v>
      </c>
      <c r="C145" s="36" t="s">
        <v>174</v>
      </c>
      <c r="D145" s="373">
        <f>SUM(D129:E144)</f>
        <v>5</v>
      </c>
      <c r="E145" s="374"/>
      <c r="F145" s="373">
        <f>SUM(F129:G144)</f>
        <v>5</v>
      </c>
      <c r="G145" s="374"/>
      <c r="H145" s="373">
        <f>SUM(H129:I144)</f>
        <v>5</v>
      </c>
      <c r="I145" s="374"/>
      <c r="J145" s="373">
        <f>SUM(J129:K144)</f>
        <v>5</v>
      </c>
      <c r="K145" s="374"/>
      <c r="L145" s="373">
        <f>SUM(L129:M144)</f>
        <v>5</v>
      </c>
      <c r="M145" s="374"/>
      <c r="N145" s="373">
        <f>SUM(N129:O144)</f>
        <v>5</v>
      </c>
      <c r="O145" s="374"/>
      <c r="P145" s="373">
        <f>SUM(P129:Q144)</f>
        <v>16</v>
      </c>
      <c r="Q145" s="374"/>
      <c r="R145" s="373">
        <f>SUM(R129:S144)</f>
        <v>16</v>
      </c>
      <c r="S145" s="374"/>
      <c r="T145" s="373">
        <f>SUM(T129:U144)</f>
        <v>16</v>
      </c>
      <c r="U145" s="374"/>
      <c r="V145" s="373">
        <f>SUM(V129:W144)</f>
        <v>16</v>
      </c>
      <c r="W145" s="374"/>
      <c r="X145" s="373">
        <f>SUM(X129:Y144)</f>
        <v>16</v>
      </c>
      <c r="Y145" s="374"/>
      <c r="Z145" s="373">
        <f>SUM(Z129:AA144)</f>
        <v>16</v>
      </c>
      <c r="AA145" s="374"/>
      <c r="AB145" s="373">
        <f>SUM(AB129:AC144)</f>
        <v>14</v>
      </c>
      <c r="AC145" s="374"/>
      <c r="AD145" s="373">
        <f>SUM(AD129:AE144)</f>
        <v>14</v>
      </c>
      <c r="AE145" s="374"/>
      <c r="AF145" s="373">
        <f>SUM(AF129:AG144)</f>
        <v>14</v>
      </c>
      <c r="AG145" s="374"/>
      <c r="AH145" s="373">
        <f>SUM(AH129:AI144)</f>
        <v>11</v>
      </c>
      <c r="AI145" s="374"/>
      <c r="AJ145" s="26">
        <f t="shared" si="85"/>
        <v>179</v>
      </c>
      <c r="AK145" s="38">
        <f>$AJ145/$AJ$154</f>
        <v>0.15031911320120928</v>
      </c>
      <c r="AL145" s="39"/>
    </row>
    <row r="146" spans="1:38" ht="16.5" customHeight="1">
      <c r="A146" s="390"/>
      <c r="B146" s="384"/>
      <c r="C146" s="36" t="s">
        <v>144</v>
      </c>
      <c r="D146" s="384"/>
      <c r="E146" s="384"/>
      <c r="F146" s="384"/>
      <c r="G146" s="381"/>
      <c r="H146" s="382"/>
      <c r="I146" s="383"/>
      <c r="J146" s="381"/>
      <c r="K146" s="382"/>
      <c r="L146" s="382"/>
      <c r="M146" s="382"/>
      <c r="N146" s="382"/>
      <c r="O146" s="382"/>
      <c r="P146" s="382"/>
      <c r="Q146" s="383"/>
      <c r="R146" s="381"/>
      <c r="S146" s="382"/>
      <c r="T146" s="382"/>
      <c r="U146" s="382"/>
      <c r="V146" s="382"/>
      <c r="W146" s="382"/>
      <c r="X146" s="382"/>
      <c r="Y146" s="382"/>
      <c r="Z146" s="383"/>
      <c r="AA146" s="381"/>
      <c r="AB146" s="382"/>
      <c r="AC146" s="382"/>
      <c r="AD146" s="382"/>
      <c r="AE146" s="382"/>
      <c r="AF146" s="383"/>
      <c r="AG146" s="381"/>
      <c r="AH146" s="382"/>
      <c r="AI146" s="383"/>
      <c r="AJ146" s="36">
        <f>SUM(D146:AI146)</f>
        <v>0</v>
      </c>
      <c r="AK146" s="38"/>
      <c r="AL146" s="39"/>
    </row>
    <row r="147" spans="1:38" ht="16.5" customHeight="1">
      <c r="A147" s="391"/>
      <c r="B147" s="384"/>
      <c r="C147" s="36" t="s">
        <v>146</v>
      </c>
      <c r="D147" s="384"/>
      <c r="E147" s="384"/>
      <c r="F147" s="384"/>
      <c r="G147" s="381"/>
      <c r="H147" s="382"/>
      <c r="I147" s="383"/>
      <c r="J147" s="381"/>
      <c r="K147" s="382"/>
      <c r="L147" s="382"/>
      <c r="M147" s="382"/>
      <c r="N147" s="382"/>
      <c r="O147" s="382"/>
      <c r="P147" s="382"/>
      <c r="Q147" s="383"/>
      <c r="R147" s="381"/>
      <c r="S147" s="382"/>
      <c r="T147" s="382"/>
      <c r="U147" s="382"/>
      <c r="V147" s="382"/>
      <c r="W147" s="382"/>
      <c r="X147" s="382"/>
      <c r="Y147" s="382"/>
      <c r="Z147" s="383"/>
      <c r="AA147" s="381"/>
      <c r="AB147" s="382"/>
      <c r="AC147" s="382"/>
      <c r="AD147" s="382"/>
      <c r="AE147" s="382"/>
      <c r="AF147" s="383"/>
      <c r="AG147" s="381"/>
      <c r="AH147" s="382"/>
      <c r="AI147" s="383"/>
      <c r="AJ147" s="36"/>
      <c r="AK147" s="36"/>
      <c r="AL147" s="39"/>
    </row>
    <row r="148" spans="1:38" ht="16.5" customHeight="1">
      <c r="A148" s="389" t="s">
        <v>243</v>
      </c>
      <c r="B148" s="39" t="s">
        <v>237</v>
      </c>
      <c r="C148" s="39" t="s">
        <v>244</v>
      </c>
      <c r="D148" s="387">
        <v>1</v>
      </c>
      <c r="E148" s="388"/>
      <c r="F148" s="387">
        <v>1</v>
      </c>
      <c r="G148" s="388"/>
      <c r="H148" s="387">
        <v>1</v>
      </c>
      <c r="I148" s="388"/>
      <c r="J148" s="387">
        <v>1</v>
      </c>
      <c r="K148" s="388"/>
      <c r="L148" s="387">
        <v>1</v>
      </c>
      <c r="M148" s="388"/>
      <c r="N148" s="387">
        <v>1</v>
      </c>
      <c r="O148" s="388"/>
      <c r="P148" s="387">
        <v>1</v>
      </c>
      <c r="Q148" s="388"/>
      <c r="R148" s="387">
        <v>1</v>
      </c>
      <c r="S148" s="388"/>
      <c r="T148" s="387">
        <v>1</v>
      </c>
      <c r="U148" s="388"/>
      <c r="V148" s="387">
        <v>1</v>
      </c>
      <c r="W148" s="388"/>
      <c r="X148" s="387">
        <v>1</v>
      </c>
      <c r="Y148" s="388"/>
      <c r="Z148" s="387">
        <v>1</v>
      </c>
      <c r="AA148" s="388"/>
      <c r="AB148" s="387">
        <v>1</v>
      </c>
      <c r="AC148" s="388"/>
      <c r="AD148" s="387">
        <v>1</v>
      </c>
      <c r="AE148" s="388"/>
      <c r="AF148" s="387">
        <v>1</v>
      </c>
      <c r="AG148" s="388"/>
      <c r="AH148" s="387">
        <v>1</v>
      </c>
      <c r="AI148" s="388"/>
      <c r="AJ148" s="26">
        <f t="shared" ref="AJ148:AJ151" si="86">SUM(D148:AI148)</f>
        <v>16</v>
      </c>
      <c r="AK148" s="26"/>
      <c r="AL148" s="39"/>
    </row>
    <row r="149" spans="1:38" ht="16.5" customHeight="1">
      <c r="A149" s="390"/>
      <c r="B149" s="39" t="s">
        <v>245</v>
      </c>
      <c r="C149" s="39" t="s">
        <v>212</v>
      </c>
      <c r="D149" s="385">
        <v>1.5</v>
      </c>
      <c r="E149" s="386"/>
      <c r="F149" s="385">
        <v>3</v>
      </c>
      <c r="G149" s="386"/>
      <c r="H149" s="385">
        <v>4</v>
      </c>
      <c r="I149" s="386"/>
      <c r="J149" s="385">
        <v>4</v>
      </c>
      <c r="K149" s="386"/>
      <c r="L149" s="385">
        <v>4</v>
      </c>
      <c r="M149" s="386"/>
      <c r="N149" s="385">
        <v>4</v>
      </c>
      <c r="O149" s="386"/>
      <c r="P149" s="385">
        <v>4</v>
      </c>
      <c r="Q149" s="386"/>
      <c r="R149" s="385">
        <v>4</v>
      </c>
      <c r="S149" s="386"/>
      <c r="T149" s="385">
        <v>4</v>
      </c>
      <c r="U149" s="386"/>
      <c r="V149" s="385">
        <v>4</v>
      </c>
      <c r="W149" s="386"/>
      <c r="X149" s="385">
        <v>4</v>
      </c>
      <c r="Y149" s="386"/>
      <c r="Z149" s="385">
        <v>4</v>
      </c>
      <c r="AA149" s="386"/>
      <c r="AB149" s="385">
        <v>4</v>
      </c>
      <c r="AC149" s="386"/>
      <c r="AD149" s="385">
        <v>4</v>
      </c>
      <c r="AE149" s="386"/>
      <c r="AF149" s="385">
        <v>4</v>
      </c>
      <c r="AG149" s="386"/>
      <c r="AH149" s="385">
        <v>4</v>
      </c>
      <c r="AI149" s="386"/>
      <c r="AJ149" s="26">
        <f t="shared" si="86"/>
        <v>60.5</v>
      </c>
      <c r="AK149" s="26"/>
      <c r="AL149" s="39"/>
    </row>
    <row r="150" spans="1:38" ht="16.5" customHeight="1">
      <c r="A150" s="390"/>
      <c r="B150" s="39" t="s">
        <v>245</v>
      </c>
      <c r="C150" s="39" t="s">
        <v>212</v>
      </c>
      <c r="D150" s="385"/>
      <c r="E150" s="386"/>
      <c r="F150" s="385"/>
      <c r="G150" s="386"/>
      <c r="H150" s="385">
        <v>4</v>
      </c>
      <c r="I150" s="386"/>
      <c r="J150" s="385">
        <v>4</v>
      </c>
      <c r="K150" s="386"/>
      <c r="L150" s="385">
        <v>6</v>
      </c>
      <c r="M150" s="386"/>
      <c r="N150" s="385">
        <v>6</v>
      </c>
      <c r="O150" s="386"/>
      <c r="P150" s="385">
        <v>6</v>
      </c>
      <c r="Q150" s="386"/>
      <c r="R150" s="385">
        <v>10</v>
      </c>
      <c r="S150" s="386"/>
      <c r="T150" s="385">
        <v>10</v>
      </c>
      <c r="U150" s="386"/>
      <c r="V150" s="385">
        <v>10</v>
      </c>
      <c r="W150" s="386"/>
      <c r="X150" s="385">
        <v>10</v>
      </c>
      <c r="Y150" s="386"/>
      <c r="Z150" s="385">
        <v>10</v>
      </c>
      <c r="AA150" s="386"/>
      <c r="AB150" s="385">
        <v>10</v>
      </c>
      <c r="AC150" s="386"/>
      <c r="AD150" s="385">
        <v>10</v>
      </c>
      <c r="AE150" s="386"/>
      <c r="AF150" s="385">
        <v>10</v>
      </c>
      <c r="AG150" s="386"/>
      <c r="AH150" s="385">
        <v>10</v>
      </c>
      <c r="AI150" s="386"/>
      <c r="AJ150" s="26">
        <f t="shared" si="86"/>
        <v>116</v>
      </c>
      <c r="AK150" s="26"/>
      <c r="AL150" s="39"/>
    </row>
    <row r="151" spans="1:38" ht="16.5" customHeight="1">
      <c r="A151" s="390"/>
      <c r="B151" s="384" t="s">
        <v>142</v>
      </c>
      <c r="C151" s="36" t="s">
        <v>174</v>
      </c>
      <c r="D151" s="373">
        <f>SUM(D148:E150)</f>
        <v>2.5</v>
      </c>
      <c r="E151" s="374"/>
      <c r="F151" s="373">
        <f t="shared" ref="F151" si="87">SUM(F148:G150)</f>
        <v>4</v>
      </c>
      <c r="G151" s="374"/>
      <c r="H151" s="373">
        <f t="shared" ref="H151" si="88">SUM(H148:I150)</f>
        <v>9</v>
      </c>
      <c r="I151" s="374"/>
      <c r="J151" s="373">
        <f t="shared" ref="J151" si="89">SUM(J148:K150)</f>
        <v>9</v>
      </c>
      <c r="K151" s="374"/>
      <c r="L151" s="373">
        <f t="shared" ref="L151" si="90">SUM(L148:M150)</f>
        <v>11</v>
      </c>
      <c r="M151" s="374"/>
      <c r="N151" s="373">
        <f t="shared" ref="N151" si="91">SUM(N148:O150)</f>
        <v>11</v>
      </c>
      <c r="O151" s="374"/>
      <c r="P151" s="373">
        <f t="shared" ref="P151" si="92">SUM(P148:Q150)</f>
        <v>11</v>
      </c>
      <c r="Q151" s="374"/>
      <c r="R151" s="373">
        <f t="shared" ref="R151" si="93">SUM(R148:S150)</f>
        <v>15</v>
      </c>
      <c r="S151" s="374"/>
      <c r="T151" s="373">
        <f t="shared" ref="T151" si="94">SUM(T148:U150)</f>
        <v>15</v>
      </c>
      <c r="U151" s="374"/>
      <c r="V151" s="373">
        <f t="shared" ref="V151" si="95">SUM(V148:W150)</f>
        <v>15</v>
      </c>
      <c r="W151" s="374"/>
      <c r="X151" s="373">
        <f t="shared" ref="X151" si="96">SUM(X148:Y150)</f>
        <v>15</v>
      </c>
      <c r="Y151" s="374"/>
      <c r="Z151" s="373">
        <f t="shared" ref="Z151" si="97">SUM(Z148:AA150)</f>
        <v>15</v>
      </c>
      <c r="AA151" s="374"/>
      <c r="AB151" s="373">
        <f t="shared" ref="AB151" si="98">SUM(AB148:AC150)</f>
        <v>15</v>
      </c>
      <c r="AC151" s="374"/>
      <c r="AD151" s="373">
        <f t="shared" ref="AD151" si="99">SUM(AD148:AE150)</f>
        <v>15</v>
      </c>
      <c r="AE151" s="374"/>
      <c r="AF151" s="373">
        <f t="shared" ref="AF151" si="100">SUM(AF148:AG150)</f>
        <v>15</v>
      </c>
      <c r="AG151" s="374"/>
      <c r="AH151" s="373">
        <f t="shared" ref="AH151" si="101">SUM(AH148:AI150)</f>
        <v>15</v>
      </c>
      <c r="AI151" s="374"/>
      <c r="AJ151" s="26">
        <f t="shared" si="86"/>
        <v>192.5</v>
      </c>
      <c r="AK151" s="38">
        <f>$AJ151/$AJ$154</f>
        <v>0.1616560295599597</v>
      </c>
      <c r="AL151" s="39"/>
    </row>
    <row r="152" spans="1:38" ht="16.5" customHeight="1">
      <c r="A152" s="390"/>
      <c r="B152" s="384"/>
      <c r="C152" s="36" t="s">
        <v>144</v>
      </c>
      <c r="D152" s="384"/>
      <c r="E152" s="384"/>
      <c r="F152" s="384"/>
      <c r="G152" s="381"/>
      <c r="H152" s="382"/>
      <c r="I152" s="383"/>
      <c r="J152" s="381"/>
      <c r="K152" s="382"/>
      <c r="L152" s="382"/>
      <c r="M152" s="382"/>
      <c r="N152" s="382"/>
      <c r="O152" s="382"/>
      <c r="P152" s="382"/>
      <c r="Q152" s="383"/>
      <c r="R152" s="381"/>
      <c r="S152" s="382"/>
      <c r="T152" s="382"/>
      <c r="U152" s="382"/>
      <c r="V152" s="382"/>
      <c r="W152" s="382"/>
      <c r="X152" s="382"/>
      <c r="Y152" s="382"/>
      <c r="Z152" s="383"/>
      <c r="AA152" s="381"/>
      <c r="AB152" s="382"/>
      <c r="AC152" s="382"/>
      <c r="AD152" s="382"/>
      <c r="AE152" s="382"/>
      <c r="AF152" s="383"/>
      <c r="AG152" s="381"/>
      <c r="AH152" s="382"/>
      <c r="AI152" s="383"/>
      <c r="AJ152" s="36">
        <f>SUM(D152:AI152)</f>
        <v>0</v>
      </c>
      <c r="AK152" s="38"/>
      <c r="AL152" s="39"/>
    </row>
    <row r="153" spans="1:38" ht="16.5" customHeight="1">
      <c r="A153" s="391"/>
      <c r="B153" s="384"/>
      <c r="C153" s="36" t="s">
        <v>146</v>
      </c>
      <c r="D153" s="384"/>
      <c r="E153" s="384"/>
      <c r="F153" s="384"/>
      <c r="G153" s="381"/>
      <c r="H153" s="382"/>
      <c r="I153" s="383"/>
      <c r="J153" s="381"/>
      <c r="K153" s="382"/>
      <c r="L153" s="382"/>
      <c r="M153" s="382"/>
      <c r="N153" s="382"/>
      <c r="O153" s="382"/>
      <c r="P153" s="382"/>
      <c r="Q153" s="383"/>
      <c r="R153" s="381"/>
      <c r="S153" s="382"/>
      <c r="T153" s="382"/>
      <c r="U153" s="382"/>
      <c r="V153" s="382"/>
      <c r="W153" s="382"/>
      <c r="X153" s="382"/>
      <c r="Y153" s="382"/>
      <c r="Z153" s="383"/>
      <c r="AA153" s="381"/>
      <c r="AB153" s="382"/>
      <c r="AC153" s="382"/>
      <c r="AD153" s="382"/>
      <c r="AE153" s="382"/>
      <c r="AF153" s="383"/>
      <c r="AG153" s="381"/>
      <c r="AH153" s="382"/>
      <c r="AI153" s="383"/>
      <c r="AJ153" s="36"/>
      <c r="AK153" s="36"/>
      <c r="AL153" s="39"/>
    </row>
    <row r="154" spans="1:38" ht="16.5" customHeight="1">
      <c r="A154" s="380" t="s">
        <v>246</v>
      </c>
      <c r="B154" s="380"/>
      <c r="C154" s="35" t="s">
        <v>174</v>
      </c>
      <c r="D154" s="380">
        <f>SUM(D12,D17,D64,D76,D97,D126,D145,D151,D41,D47)</f>
        <v>34</v>
      </c>
      <c r="E154" s="380"/>
      <c r="F154" s="380">
        <f>SUM(F12,F17,F64,F76,F97,F126,F145,F151,F41,F47)</f>
        <v>51.3</v>
      </c>
      <c r="G154" s="380"/>
      <c r="H154" s="380">
        <f>SUM(H12,H17,H64,H76,H97,H126,H145,H151,H41,H47)</f>
        <v>60</v>
      </c>
      <c r="I154" s="380"/>
      <c r="J154" s="380">
        <f>SUM(J12,J17,J64,J76,J97,J126,J145,J151,J41,J47)</f>
        <v>63</v>
      </c>
      <c r="K154" s="380"/>
      <c r="L154" s="380">
        <f>SUM(L12,L17,L64,L76,L97,L126,L145,L151,L41,L47)</f>
        <v>69.5</v>
      </c>
      <c r="M154" s="380"/>
      <c r="N154" s="380">
        <f>SUM(N12,N17,N64,N76,N97,N126,N145,N151,N41,N47)</f>
        <v>71</v>
      </c>
      <c r="O154" s="380"/>
      <c r="P154" s="380">
        <f>SUM(P12,P17,P64,P76,P97,P126,P145,P151,P41,P47)</f>
        <v>90</v>
      </c>
      <c r="Q154" s="380"/>
      <c r="R154" s="380">
        <f>SUM(R12,R17,R64,R76,R97,R126,R145,R151,R41,R47)</f>
        <v>95</v>
      </c>
      <c r="S154" s="380"/>
      <c r="T154" s="380">
        <f>SUM(T12,T17,T64,T76,T97,T126,T145,T151,T41,T47)</f>
        <v>93</v>
      </c>
      <c r="U154" s="380"/>
      <c r="V154" s="380">
        <f>SUM(V12,V17,V64,V76,V97,V126,V145,V151,V41,V47)</f>
        <v>92</v>
      </c>
      <c r="W154" s="380"/>
      <c r="X154" s="380">
        <f>SUM(X12,X17,X64,X76,X97,X126,X145,X151,X41,X47)</f>
        <v>90</v>
      </c>
      <c r="Y154" s="380"/>
      <c r="Z154" s="380">
        <f>SUM(Z12,Z17,Z64,Z76,Z97,Z126,Z145,Z151,Z41,Z47)</f>
        <v>89.5</v>
      </c>
      <c r="AA154" s="380"/>
      <c r="AB154" s="380">
        <f>SUM(AB12,AB17,AB64,AB76,AB97,AB126,AB145,AB151,AB41,AB47)</f>
        <v>81.5</v>
      </c>
      <c r="AC154" s="380"/>
      <c r="AD154" s="380">
        <f>SUM(AD12,AD17,AD64,AD76,AD97,AD126,AD145,AD151,AD41,AD47)</f>
        <v>78</v>
      </c>
      <c r="AE154" s="380"/>
      <c r="AF154" s="380">
        <f>SUM(AF12,AF17,AF64,AF76,AF97,AF126,AF145,AF151,AF41,AF47)</f>
        <v>71</v>
      </c>
      <c r="AG154" s="380"/>
      <c r="AH154" s="380">
        <f>SUM(AH12,AH17,AH64,AH76,AH97,AH126,AH145,AH151,AH41,AH47)</f>
        <v>62</v>
      </c>
      <c r="AI154" s="380"/>
      <c r="AJ154" s="35">
        <f>SUM(D154:AI154)</f>
        <v>1190.8</v>
      </c>
      <c r="AK154" s="35"/>
      <c r="AL154" s="39"/>
    </row>
    <row r="155" spans="1:38" ht="16.5" customHeight="1">
      <c r="A155" s="380"/>
      <c r="B155" s="380"/>
      <c r="C155" s="35"/>
      <c r="D155" s="380"/>
      <c r="E155" s="380"/>
      <c r="F155" s="380"/>
      <c r="G155" s="380"/>
      <c r="H155" s="380"/>
      <c r="I155" s="380"/>
      <c r="J155" s="380"/>
      <c r="K155" s="380"/>
      <c r="L155" s="380"/>
      <c r="M155" s="380"/>
      <c r="N155" s="380"/>
      <c r="O155" s="380"/>
      <c r="P155" s="380"/>
      <c r="Q155" s="380"/>
      <c r="R155" s="380"/>
      <c r="S155" s="380"/>
      <c r="T155" s="380"/>
      <c r="U155" s="380"/>
      <c r="V155" s="380"/>
      <c r="W155" s="380"/>
      <c r="X155" s="380"/>
      <c r="Y155" s="380"/>
      <c r="Z155" s="380"/>
      <c r="AA155" s="380"/>
      <c r="AB155" s="380"/>
      <c r="AC155" s="380"/>
      <c r="AD155" s="380"/>
      <c r="AE155" s="380"/>
      <c r="AF155" s="380"/>
      <c r="AG155" s="380"/>
      <c r="AH155" s="380"/>
      <c r="AI155" s="380"/>
      <c r="AJ155" s="35"/>
      <c r="AK155" s="35"/>
      <c r="AL155" s="39"/>
    </row>
    <row r="157" spans="1:38" s="33" customFormat="1" ht="30" customHeight="1">
      <c r="A157" s="40" t="s">
        <v>247</v>
      </c>
      <c r="B157" s="40"/>
      <c r="C157" s="40"/>
    </row>
    <row r="158" spans="1:38" ht="16.5" customHeight="1">
      <c r="A158" s="31" t="s">
        <v>248</v>
      </c>
      <c r="B158" s="31"/>
      <c r="C158" s="31"/>
    </row>
    <row r="159" spans="1:38" ht="16.5" customHeight="1">
      <c r="A159" s="34" t="s">
        <v>181</v>
      </c>
      <c r="B159" s="39"/>
      <c r="C159" s="39"/>
    </row>
    <row r="160" spans="1:38" ht="16.5" customHeight="1">
      <c r="A160" s="34"/>
      <c r="B160" s="39"/>
      <c r="C160" s="39"/>
    </row>
    <row r="161" spans="1:3" ht="16.5" customHeight="1">
      <c r="A161" s="34"/>
      <c r="B161" s="39"/>
      <c r="C161" s="39"/>
    </row>
    <row r="162" spans="1:3" ht="16.5" customHeight="1">
      <c r="A162" s="34" t="s">
        <v>249</v>
      </c>
      <c r="B162" s="39"/>
      <c r="C162" s="39"/>
    </row>
    <row r="163" spans="1:3" ht="16.5" customHeight="1">
      <c r="A163" s="34" t="s">
        <v>250</v>
      </c>
      <c r="B163" s="39"/>
      <c r="C163" s="39"/>
    </row>
    <row r="164" spans="1:3" ht="16.5" customHeight="1">
      <c r="A164" s="34" t="s">
        <v>251</v>
      </c>
      <c r="B164" s="39"/>
      <c r="C164" s="39"/>
    </row>
    <row r="165" spans="1:3" ht="16.5" customHeight="1">
      <c r="A165" s="34" t="s">
        <v>236</v>
      </c>
      <c r="B165" s="39"/>
      <c r="C165" s="39"/>
    </row>
    <row r="166" spans="1:3" ht="16.5" customHeight="1">
      <c r="A166" s="34" t="s">
        <v>242</v>
      </c>
      <c r="B166" s="39"/>
      <c r="C166" s="39"/>
    </row>
    <row r="167" spans="1:3" ht="16.5" customHeight="1">
      <c r="A167" s="26" t="s">
        <v>252</v>
      </c>
      <c r="B167" s="26"/>
      <c r="C167" s="26"/>
    </row>
  </sheetData>
  <mergeCells count="2183">
    <mergeCell ref="AK3:AK6"/>
    <mergeCell ref="AL3:AL6"/>
    <mergeCell ref="D4:E4"/>
    <mergeCell ref="F4:G4"/>
    <mergeCell ref="H4:I4"/>
    <mergeCell ref="J4:K4"/>
    <mergeCell ref="L4:M4"/>
    <mergeCell ref="N4:O4"/>
    <mergeCell ref="P4:Q4"/>
    <mergeCell ref="R4:S4"/>
    <mergeCell ref="A1:K1"/>
    <mergeCell ref="A3:B5"/>
    <mergeCell ref="C3:C5"/>
    <mergeCell ref="D3:S3"/>
    <mergeCell ref="T3:AI3"/>
    <mergeCell ref="AJ3:AJ6"/>
    <mergeCell ref="T4:U4"/>
    <mergeCell ref="V4:W4"/>
    <mergeCell ref="X4:Y4"/>
    <mergeCell ref="Z4:AA4"/>
    <mergeCell ref="AB5:AC5"/>
    <mergeCell ref="AD5:AE5"/>
    <mergeCell ref="AF5:AG5"/>
    <mergeCell ref="AH5:AI5"/>
    <mergeCell ref="A6:B6"/>
    <mergeCell ref="D6:G6"/>
    <mergeCell ref="H6:AG6"/>
    <mergeCell ref="AH6:AI6"/>
    <mergeCell ref="P5:Q5"/>
    <mergeCell ref="R5:S5"/>
    <mergeCell ref="T5:U5"/>
    <mergeCell ref="V5:W5"/>
    <mergeCell ref="X5:Y5"/>
    <mergeCell ref="Z5:AA5"/>
    <mergeCell ref="AB4:AC4"/>
    <mergeCell ref="AD4:AE4"/>
    <mergeCell ref="AF4:AG4"/>
    <mergeCell ref="AH4:AI4"/>
    <mergeCell ref="D5:E5"/>
    <mergeCell ref="F5:G5"/>
    <mergeCell ref="H5:I5"/>
    <mergeCell ref="J5:K5"/>
    <mergeCell ref="L5:M5"/>
    <mergeCell ref="N5:O5"/>
    <mergeCell ref="Z7:AA7"/>
    <mergeCell ref="AB7:AC7"/>
    <mergeCell ref="AD7:AE7"/>
    <mergeCell ref="AF7:AG7"/>
    <mergeCell ref="AH7:AI7"/>
    <mergeCell ref="L8:M8"/>
    <mergeCell ref="N7:O7"/>
    <mergeCell ref="P7:Q7"/>
    <mergeCell ref="R7:S7"/>
    <mergeCell ref="T7:U7"/>
    <mergeCell ref="V7:W7"/>
    <mergeCell ref="X7:Y7"/>
    <mergeCell ref="A7:A14"/>
    <mergeCell ref="D7:E7"/>
    <mergeCell ref="F7:G7"/>
    <mergeCell ref="H7:I7"/>
    <mergeCell ref="J7:K7"/>
    <mergeCell ref="L7:M7"/>
    <mergeCell ref="L12:M12"/>
    <mergeCell ref="D14:G14"/>
    <mergeCell ref="H14:AG14"/>
    <mergeCell ref="Z9:AA9"/>
    <mergeCell ref="AB9:AC9"/>
    <mergeCell ref="AD9:AE9"/>
    <mergeCell ref="AF9:AG9"/>
    <mergeCell ref="Z11:AA11"/>
    <mergeCell ref="AB11:AC11"/>
    <mergeCell ref="AD11:AE11"/>
    <mergeCell ref="AF11:AG11"/>
    <mergeCell ref="AF12:AG12"/>
    <mergeCell ref="AH9:AI9"/>
    <mergeCell ref="D10:E10"/>
    <mergeCell ref="F10:G10"/>
    <mergeCell ref="H10:I10"/>
    <mergeCell ref="J10:K10"/>
    <mergeCell ref="L10:M10"/>
    <mergeCell ref="N9:O9"/>
    <mergeCell ref="P9:Q9"/>
    <mergeCell ref="R9:S9"/>
    <mergeCell ref="T9:U9"/>
    <mergeCell ref="V9:W9"/>
    <mergeCell ref="X9:Y9"/>
    <mergeCell ref="Z8:AA8"/>
    <mergeCell ref="AB8:AC8"/>
    <mergeCell ref="AD8:AE8"/>
    <mergeCell ref="AF8:AG8"/>
    <mergeCell ref="AH8:AI8"/>
    <mergeCell ref="D9:E9"/>
    <mergeCell ref="F9:G9"/>
    <mergeCell ref="H9:I9"/>
    <mergeCell ref="J9:K9"/>
    <mergeCell ref="L9:M9"/>
    <mergeCell ref="N8:O8"/>
    <mergeCell ref="P8:Q8"/>
    <mergeCell ref="R8:S8"/>
    <mergeCell ref="T8:U8"/>
    <mergeCell ref="V8:W8"/>
    <mergeCell ref="X8:Y8"/>
    <mergeCell ref="D8:E8"/>
    <mergeCell ref="F8:G8"/>
    <mergeCell ref="H8:I8"/>
    <mergeCell ref="J8:K8"/>
    <mergeCell ref="AH11:AI11"/>
    <mergeCell ref="B12:B14"/>
    <mergeCell ref="D12:E12"/>
    <mergeCell ref="F12:G12"/>
    <mergeCell ref="H12:I12"/>
    <mergeCell ref="J12:K12"/>
    <mergeCell ref="N11:O11"/>
    <mergeCell ref="P11:Q11"/>
    <mergeCell ref="R11:S11"/>
    <mergeCell ref="T11:U11"/>
    <mergeCell ref="V11:W11"/>
    <mergeCell ref="X11:Y11"/>
    <mergeCell ref="Z10:AA10"/>
    <mergeCell ref="AB10:AC10"/>
    <mergeCell ref="AD10:AE10"/>
    <mergeCell ref="AF10:AG10"/>
    <mergeCell ref="AH10:AI10"/>
    <mergeCell ref="D11:E11"/>
    <mergeCell ref="F11:G11"/>
    <mergeCell ref="H11:I11"/>
    <mergeCell ref="J11:K11"/>
    <mergeCell ref="L11:M11"/>
    <mergeCell ref="N10:O10"/>
    <mergeCell ref="P10:Q10"/>
    <mergeCell ref="R10:S10"/>
    <mergeCell ref="T10:U10"/>
    <mergeCell ref="V10:W10"/>
    <mergeCell ref="X10:Y10"/>
    <mergeCell ref="AH14:AI14"/>
    <mergeCell ref="Z12:AA12"/>
    <mergeCell ref="AB12:AC12"/>
    <mergeCell ref="AD12:AE12"/>
    <mergeCell ref="AF16:AG16"/>
    <mergeCell ref="AH16:AI16"/>
    <mergeCell ref="B17:B19"/>
    <mergeCell ref="D17:E17"/>
    <mergeCell ref="F17:G17"/>
    <mergeCell ref="H17:I17"/>
    <mergeCell ref="J17:K17"/>
    <mergeCell ref="L17:M17"/>
    <mergeCell ref="N17:O17"/>
    <mergeCell ref="T16:U16"/>
    <mergeCell ref="V16:W16"/>
    <mergeCell ref="X16:Y16"/>
    <mergeCell ref="Z16:AA16"/>
    <mergeCell ref="AB16:AC16"/>
    <mergeCell ref="AD16:AE16"/>
    <mergeCell ref="AF15:AG15"/>
    <mergeCell ref="AH15:AI15"/>
    <mergeCell ref="D16:E16"/>
    <mergeCell ref="F16:G16"/>
    <mergeCell ref="H16:I16"/>
    <mergeCell ref="J16:K16"/>
    <mergeCell ref="L16:M16"/>
    <mergeCell ref="AD15:AE15"/>
    <mergeCell ref="D15:E15"/>
    <mergeCell ref="F15:G15"/>
    <mergeCell ref="H15:I15"/>
    <mergeCell ref="J15:K15"/>
    <mergeCell ref="L15:M15"/>
    <mergeCell ref="N15:O15"/>
    <mergeCell ref="P15:Q15"/>
    <mergeCell ref="R15:S15"/>
    <mergeCell ref="P17:Q17"/>
    <mergeCell ref="AH12:AI12"/>
    <mergeCell ref="D13:G13"/>
    <mergeCell ref="H13:AG13"/>
    <mergeCell ref="AH13:AI13"/>
    <mergeCell ref="N12:O12"/>
    <mergeCell ref="P12:Q12"/>
    <mergeCell ref="R12:S12"/>
    <mergeCell ref="T12:U12"/>
    <mergeCell ref="V12:W12"/>
    <mergeCell ref="X12:Y12"/>
    <mergeCell ref="D19:G19"/>
    <mergeCell ref="H19:AG19"/>
    <mergeCell ref="AH19:AI19"/>
    <mergeCell ref="A20:B20"/>
    <mergeCell ref="D20:F20"/>
    <mergeCell ref="G20:I20"/>
    <mergeCell ref="J20:Q20"/>
    <mergeCell ref="R20:Z20"/>
    <mergeCell ref="AA20:AF20"/>
    <mergeCell ref="AG20:AI20"/>
    <mergeCell ref="AD17:AE17"/>
    <mergeCell ref="AF17:AG17"/>
    <mergeCell ref="AH17:AI17"/>
    <mergeCell ref="D18:G18"/>
    <mergeCell ref="H18:AG18"/>
    <mergeCell ref="AH18:AI18"/>
    <mergeCell ref="R17:S17"/>
    <mergeCell ref="T17:U17"/>
    <mergeCell ref="V17:W17"/>
    <mergeCell ref="X17:Y17"/>
    <mergeCell ref="Z17:AA17"/>
    <mergeCell ref="AB17:AC17"/>
    <mergeCell ref="A15:A19"/>
    <mergeCell ref="N16:O16"/>
    <mergeCell ref="P16:Q16"/>
    <mergeCell ref="R16:S16"/>
    <mergeCell ref="T15:U15"/>
    <mergeCell ref="V15:W15"/>
    <mergeCell ref="X15:Y15"/>
    <mergeCell ref="Z15:AA15"/>
    <mergeCell ref="AB15:AC15"/>
    <mergeCell ref="Z21:AA21"/>
    <mergeCell ref="AB21:AC21"/>
    <mergeCell ref="AD21:AE21"/>
    <mergeCell ref="AF21:AG21"/>
    <mergeCell ref="AH21:AI21"/>
    <mergeCell ref="D22:E22"/>
    <mergeCell ref="F22:G22"/>
    <mergeCell ref="H22:I22"/>
    <mergeCell ref="J22:K22"/>
    <mergeCell ref="L22:M22"/>
    <mergeCell ref="N21:O21"/>
    <mergeCell ref="P21:Q21"/>
    <mergeCell ref="R21:S21"/>
    <mergeCell ref="T21:U21"/>
    <mergeCell ref="V21:W21"/>
    <mergeCell ref="X21:Y21"/>
    <mergeCell ref="A21:A33"/>
    <mergeCell ref="D21:E21"/>
    <mergeCell ref="F21:G21"/>
    <mergeCell ref="H21:I21"/>
    <mergeCell ref="J21:K21"/>
    <mergeCell ref="L21:M21"/>
    <mergeCell ref="L31:M31"/>
    <mergeCell ref="Z23:AA23"/>
    <mergeCell ref="AB23:AC23"/>
    <mergeCell ref="AD23:AE23"/>
    <mergeCell ref="AF23:AG23"/>
    <mergeCell ref="AH23:AI23"/>
    <mergeCell ref="D24:E24"/>
    <mergeCell ref="F24:G24"/>
    <mergeCell ref="H24:I24"/>
    <mergeCell ref="J24:K24"/>
    <mergeCell ref="L24:M24"/>
    <mergeCell ref="N23:O23"/>
    <mergeCell ref="P23:Q23"/>
    <mergeCell ref="R23:S23"/>
    <mergeCell ref="T23:U23"/>
    <mergeCell ref="V23:W23"/>
    <mergeCell ref="X23:Y23"/>
    <mergeCell ref="Z22:AA22"/>
    <mergeCell ref="AB22:AC22"/>
    <mergeCell ref="AD22:AE22"/>
    <mergeCell ref="AF22:AG22"/>
    <mergeCell ref="AH22:AI22"/>
    <mergeCell ref="D23:E23"/>
    <mergeCell ref="F23:G23"/>
    <mergeCell ref="H23:I23"/>
    <mergeCell ref="J23:K23"/>
    <mergeCell ref="L23:M23"/>
    <mergeCell ref="N22:O22"/>
    <mergeCell ref="P22:Q22"/>
    <mergeCell ref="R22:S22"/>
    <mergeCell ref="T22:U22"/>
    <mergeCell ref="V22:W22"/>
    <mergeCell ref="X22:Y22"/>
    <mergeCell ref="Z25:AA25"/>
    <mergeCell ref="AB25:AC25"/>
    <mergeCell ref="AD25:AE25"/>
    <mergeCell ref="AF25:AG25"/>
    <mergeCell ref="AH25:AI25"/>
    <mergeCell ref="D26:E26"/>
    <mergeCell ref="F26:G26"/>
    <mergeCell ref="H26:I26"/>
    <mergeCell ref="J26:K26"/>
    <mergeCell ref="L26:M26"/>
    <mergeCell ref="N25:O25"/>
    <mergeCell ref="P25:Q25"/>
    <mergeCell ref="R25:S25"/>
    <mergeCell ref="T25:U25"/>
    <mergeCell ref="V25:W25"/>
    <mergeCell ref="X25:Y25"/>
    <mergeCell ref="Z24:AA24"/>
    <mergeCell ref="AB24:AC24"/>
    <mergeCell ref="AD24:AE24"/>
    <mergeCell ref="AF24:AG24"/>
    <mergeCell ref="AH24:AI24"/>
    <mergeCell ref="D25:E25"/>
    <mergeCell ref="F25:G25"/>
    <mergeCell ref="H25:I25"/>
    <mergeCell ref="J25:K25"/>
    <mergeCell ref="L25:M25"/>
    <mergeCell ref="N24:O24"/>
    <mergeCell ref="P24:Q24"/>
    <mergeCell ref="R24:S24"/>
    <mergeCell ref="T24:U24"/>
    <mergeCell ref="V24:W24"/>
    <mergeCell ref="X24:Y24"/>
    <mergeCell ref="Z27:AA27"/>
    <mergeCell ref="AB27:AC27"/>
    <mergeCell ref="AD27:AE27"/>
    <mergeCell ref="AF27:AG27"/>
    <mergeCell ref="AH27:AI27"/>
    <mergeCell ref="D28:E28"/>
    <mergeCell ref="F28:G28"/>
    <mergeCell ref="H28:I28"/>
    <mergeCell ref="J28:K28"/>
    <mergeCell ref="L28:M28"/>
    <mergeCell ref="N27:O27"/>
    <mergeCell ref="P27:Q27"/>
    <mergeCell ref="R27:S27"/>
    <mergeCell ref="T27:U27"/>
    <mergeCell ref="V27:W27"/>
    <mergeCell ref="X27:Y27"/>
    <mergeCell ref="Z26:AA26"/>
    <mergeCell ref="AB26:AC26"/>
    <mergeCell ref="AD26:AE26"/>
    <mergeCell ref="AF26:AG26"/>
    <mergeCell ref="AH26:AI26"/>
    <mergeCell ref="D27:E27"/>
    <mergeCell ref="F27:G27"/>
    <mergeCell ref="H27:I27"/>
    <mergeCell ref="J27:K27"/>
    <mergeCell ref="L27:M27"/>
    <mergeCell ref="N26:O26"/>
    <mergeCell ref="P26:Q26"/>
    <mergeCell ref="R26:S26"/>
    <mergeCell ref="T26:U26"/>
    <mergeCell ref="V26:W26"/>
    <mergeCell ref="X26:Y26"/>
    <mergeCell ref="Z29:AA29"/>
    <mergeCell ref="AB29:AC29"/>
    <mergeCell ref="AD29:AE29"/>
    <mergeCell ref="AF29:AG29"/>
    <mergeCell ref="AH29:AI29"/>
    <mergeCell ref="D30:E30"/>
    <mergeCell ref="F30:G30"/>
    <mergeCell ref="H30:I30"/>
    <mergeCell ref="J30:K30"/>
    <mergeCell ref="L30:M30"/>
    <mergeCell ref="N29:O29"/>
    <mergeCell ref="P29:Q29"/>
    <mergeCell ref="R29:S29"/>
    <mergeCell ref="T29:U29"/>
    <mergeCell ref="V29:W29"/>
    <mergeCell ref="X29:Y29"/>
    <mergeCell ref="Z28:AA28"/>
    <mergeCell ref="AB28:AC28"/>
    <mergeCell ref="AD28:AE28"/>
    <mergeCell ref="AF28:AG28"/>
    <mergeCell ref="AH28:AI28"/>
    <mergeCell ref="D29:E29"/>
    <mergeCell ref="F29:G29"/>
    <mergeCell ref="H29:I29"/>
    <mergeCell ref="J29:K29"/>
    <mergeCell ref="L29:M29"/>
    <mergeCell ref="N28:O28"/>
    <mergeCell ref="P28:Q28"/>
    <mergeCell ref="R28:S28"/>
    <mergeCell ref="T28:U28"/>
    <mergeCell ref="V28:W28"/>
    <mergeCell ref="X28:Y28"/>
    <mergeCell ref="Z31:AA31"/>
    <mergeCell ref="AB31:AC31"/>
    <mergeCell ref="AD31:AE31"/>
    <mergeCell ref="AF31:AG31"/>
    <mergeCell ref="AH31:AI31"/>
    <mergeCell ref="D32:F32"/>
    <mergeCell ref="G32:I32"/>
    <mergeCell ref="J32:Q32"/>
    <mergeCell ref="R32:Z32"/>
    <mergeCell ref="AA32:AF32"/>
    <mergeCell ref="N31:O31"/>
    <mergeCell ref="P31:Q31"/>
    <mergeCell ref="R31:S31"/>
    <mergeCell ref="T31:U31"/>
    <mergeCell ref="V31:W31"/>
    <mergeCell ref="X31:Y31"/>
    <mergeCell ref="Z30:AA30"/>
    <mergeCell ref="AB30:AC30"/>
    <mergeCell ref="AD30:AE30"/>
    <mergeCell ref="AF30:AG30"/>
    <mergeCell ref="AH30:AI30"/>
    <mergeCell ref="D31:E31"/>
    <mergeCell ref="F31:G31"/>
    <mergeCell ref="H31:I31"/>
    <mergeCell ref="J31:K31"/>
    <mergeCell ref="N30:O30"/>
    <mergeCell ref="P30:Q30"/>
    <mergeCell ref="R30:S30"/>
    <mergeCell ref="T30:U30"/>
    <mergeCell ref="V30:W30"/>
    <mergeCell ref="X30:Y30"/>
    <mergeCell ref="AG34:AI34"/>
    <mergeCell ref="A35:A43"/>
    <mergeCell ref="D35:E35"/>
    <mergeCell ref="F35:G35"/>
    <mergeCell ref="H35:I35"/>
    <mergeCell ref="J35:K35"/>
    <mergeCell ref="L35:M35"/>
    <mergeCell ref="N35:O35"/>
    <mergeCell ref="P35:Q35"/>
    <mergeCell ref="R35:S35"/>
    <mergeCell ref="A34:B34"/>
    <mergeCell ref="D34:F34"/>
    <mergeCell ref="G34:I34"/>
    <mergeCell ref="J34:Q34"/>
    <mergeCell ref="R34:Z34"/>
    <mergeCell ref="AA34:AF34"/>
    <mergeCell ref="AG32:AI32"/>
    <mergeCell ref="D33:F33"/>
    <mergeCell ref="G33:I33"/>
    <mergeCell ref="J33:Q33"/>
    <mergeCell ref="R33:Z33"/>
    <mergeCell ref="AA33:AF33"/>
    <mergeCell ref="AG33:AI33"/>
    <mergeCell ref="B31:B33"/>
    <mergeCell ref="AF36:AG36"/>
    <mergeCell ref="AH36:AI36"/>
    <mergeCell ref="D37:E37"/>
    <mergeCell ref="F37:G37"/>
    <mergeCell ref="H37:I37"/>
    <mergeCell ref="J37:K37"/>
    <mergeCell ref="L37:M37"/>
    <mergeCell ref="N37:O37"/>
    <mergeCell ref="P37:Q37"/>
    <mergeCell ref="R37:S37"/>
    <mergeCell ref="T36:U36"/>
    <mergeCell ref="V36:W36"/>
    <mergeCell ref="X36:Y36"/>
    <mergeCell ref="Z36:AA36"/>
    <mergeCell ref="AB36:AC36"/>
    <mergeCell ref="AD36:AE36"/>
    <mergeCell ref="AF35:AG35"/>
    <mergeCell ref="AH35:AI35"/>
    <mergeCell ref="D36:E36"/>
    <mergeCell ref="F36:G36"/>
    <mergeCell ref="H36:I36"/>
    <mergeCell ref="J36:K36"/>
    <mergeCell ref="L36:M36"/>
    <mergeCell ref="N36:O36"/>
    <mergeCell ref="P36:Q36"/>
    <mergeCell ref="R36:S36"/>
    <mergeCell ref="T35:U35"/>
    <mergeCell ref="V35:W35"/>
    <mergeCell ref="X35:Y35"/>
    <mergeCell ref="Z35:AA35"/>
    <mergeCell ref="AB35:AC35"/>
    <mergeCell ref="AD35:AE35"/>
    <mergeCell ref="AF38:AG38"/>
    <mergeCell ref="AH38:AI38"/>
    <mergeCell ref="D39:E39"/>
    <mergeCell ref="F39:G39"/>
    <mergeCell ref="H39:I39"/>
    <mergeCell ref="J39:K39"/>
    <mergeCell ref="L39:M39"/>
    <mergeCell ref="N39:O39"/>
    <mergeCell ref="P39:Q39"/>
    <mergeCell ref="R39:S39"/>
    <mergeCell ref="T38:U38"/>
    <mergeCell ref="V38:W38"/>
    <mergeCell ref="X38:Y38"/>
    <mergeCell ref="Z38:AA38"/>
    <mergeCell ref="AB38:AC38"/>
    <mergeCell ref="AD38:AE38"/>
    <mergeCell ref="AF37:AG37"/>
    <mergeCell ref="AH37:AI37"/>
    <mergeCell ref="D38:E38"/>
    <mergeCell ref="F38:G38"/>
    <mergeCell ref="H38:I38"/>
    <mergeCell ref="J38:K38"/>
    <mergeCell ref="L38:M38"/>
    <mergeCell ref="N38:O38"/>
    <mergeCell ref="P38:Q38"/>
    <mergeCell ref="R38:S38"/>
    <mergeCell ref="T37:U37"/>
    <mergeCell ref="V37:W37"/>
    <mergeCell ref="X37:Y37"/>
    <mergeCell ref="Z37:AA37"/>
    <mergeCell ref="AB37:AC37"/>
    <mergeCell ref="AD37:AE37"/>
    <mergeCell ref="AF40:AG40"/>
    <mergeCell ref="AH40:AI40"/>
    <mergeCell ref="B41:B43"/>
    <mergeCell ref="D41:E41"/>
    <mergeCell ref="F41:G41"/>
    <mergeCell ref="H41:I41"/>
    <mergeCell ref="J41:K41"/>
    <mergeCell ref="L41:M41"/>
    <mergeCell ref="N41:O41"/>
    <mergeCell ref="P41:Q41"/>
    <mergeCell ref="T40:U40"/>
    <mergeCell ref="V40:W40"/>
    <mergeCell ref="X40:Y40"/>
    <mergeCell ref="Z40:AA40"/>
    <mergeCell ref="AB40:AC40"/>
    <mergeCell ref="AD40:AE40"/>
    <mergeCell ref="AF39:AG39"/>
    <mergeCell ref="AH39:AI39"/>
    <mergeCell ref="D40:E40"/>
    <mergeCell ref="F40:G40"/>
    <mergeCell ref="H40:I40"/>
    <mergeCell ref="J40:K40"/>
    <mergeCell ref="L40:M40"/>
    <mergeCell ref="N40:O40"/>
    <mergeCell ref="P40:Q40"/>
    <mergeCell ref="R40:S40"/>
    <mergeCell ref="T39:U39"/>
    <mergeCell ref="V39:W39"/>
    <mergeCell ref="X39:Y39"/>
    <mergeCell ref="Z39:AA39"/>
    <mergeCell ref="AB39:AC39"/>
    <mergeCell ref="AD39:AE39"/>
    <mergeCell ref="A44:B44"/>
    <mergeCell ref="D44:F44"/>
    <mergeCell ref="G44:I44"/>
    <mergeCell ref="J44:Q44"/>
    <mergeCell ref="R44:Z44"/>
    <mergeCell ref="AA44:AF44"/>
    <mergeCell ref="D43:F43"/>
    <mergeCell ref="G43:I43"/>
    <mergeCell ref="J43:Q43"/>
    <mergeCell ref="R43:Z43"/>
    <mergeCell ref="AA43:AF43"/>
    <mergeCell ref="AG43:AI43"/>
    <mergeCell ref="AD41:AE41"/>
    <mergeCell ref="AF41:AG41"/>
    <mergeCell ref="AH41:AI41"/>
    <mergeCell ref="D42:F42"/>
    <mergeCell ref="G42:I42"/>
    <mergeCell ref="J42:Q42"/>
    <mergeCell ref="R42:Z42"/>
    <mergeCell ref="AA42:AF42"/>
    <mergeCell ref="AG42:AI42"/>
    <mergeCell ref="R41:S41"/>
    <mergeCell ref="T41:U41"/>
    <mergeCell ref="V41:W41"/>
    <mergeCell ref="X41:Y41"/>
    <mergeCell ref="Z41:AA41"/>
    <mergeCell ref="AB41:AC41"/>
    <mergeCell ref="AF45:AG45"/>
    <mergeCell ref="AH45:AI45"/>
    <mergeCell ref="D46:E46"/>
    <mergeCell ref="F46:G46"/>
    <mergeCell ref="H46:I46"/>
    <mergeCell ref="J46:K46"/>
    <mergeCell ref="L46:M46"/>
    <mergeCell ref="N46:O46"/>
    <mergeCell ref="P46:Q46"/>
    <mergeCell ref="R46:S46"/>
    <mergeCell ref="T45:U45"/>
    <mergeCell ref="V45:W45"/>
    <mergeCell ref="X45:Y45"/>
    <mergeCell ref="Z45:AA45"/>
    <mergeCell ref="AB45:AC45"/>
    <mergeCell ref="AD45:AE45"/>
    <mergeCell ref="AG44:AI44"/>
    <mergeCell ref="D45:E45"/>
    <mergeCell ref="F45:G45"/>
    <mergeCell ref="H45:I45"/>
    <mergeCell ref="J45:K45"/>
    <mergeCell ref="L45:M45"/>
    <mergeCell ref="N45:O45"/>
    <mergeCell ref="P45:Q45"/>
    <mergeCell ref="R45:S45"/>
    <mergeCell ref="AG49:AI49"/>
    <mergeCell ref="AD47:AE47"/>
    <mergeCell ref="AF47:AG47"/>
    <mergeCell ref="AH47:AI47"/>
    <mergeCell ref="D48:F48"/>
    <mergeCell ref="G48:I48"/>
    <mergeCell ref="J48:Q48"/>
    <mergeCell ref="R48:Z48"/>
    <mergeCell ref="AA48:AF48"/>
    <mergeCell ref="AG48:AI48"/>
    <mergeCell ref="R47:S47"/>
    <mergeCell ref="T47:U47"/>
    <mergeCell ref="V47:W47"/>
    <mergeCell ref="X47:Y47"/>
    <mergeCell ref="Z47:AA47"/>
    <mergeCell ref="AB47:AC47"/>
    <mergeCell ref="AF46:AG46"/>
    <mergeCell ref="AH46:AI46"/>
    <mergeCell ref="D47:E47"/>
    <mergeCell ref="F47:G47"/>
    <mergeCell ref="H47:I47"/>
    <mergeCell ref="J47:K47"/>
    <mergeCell ref="L47:M47"/>
    <mergeCell ref="N47:O47"/>
    <mergeCell ref="P47:Q47"/>
    <mergeCell ref="T46:U46"/>
    <mergeCell ref="V46:W46"/>
    <mergeCell ref="X46:Y46"/>
    <mergeCell ref="Z46:AA46"/>
    <mergeCell ref="AB46:AC46"/>
    <mergeCell ref="AD46:AE46"/>
    <mergeCell ref="A51:A66"/>
    <mergeCell ref="D51:E51"/>
    <mergeCell ref="F51:G51"/>
    <mergeCell ref="H51:I51"/>
    <mergeCell ref="J51:K51"/>
    <mergeCell ref="L51:M51"/>
    <mergeCell ref="N51:O51"/>
    <mergeCell ref="P51:Q51"/>
    <mergeCell ref="R51:S51"/>
    <mergeCell ref="A50:B50"/>
    <mergeCell ref="D50:F50"/>
    <mergeCell ref="G50:I50"/>
    <mergeCell ref="J50:Q50"/>
    <mergeCell ref="R50:Z50"/>
    <mergeCell ref="AA50:AF50"/>
    <mergeCell ref="D49:F49"/>
    <mergeCell ref="G49:I49"/>
    <mergeCell ref="J49:Q49"/>
    <mergeCell ref="R49:Z49"/>
    <mergeCell ref="AA49:AF49"/>
    <mergeCell ref="B47:B49"/>
    <mergeCell ref="A45:A49"/>
    <mergeCell ref="AF51:AG51"/>
    <mergeCell ref="D54:E54"/>
    <mergeCell ref="F54:G54"/>
    <mergeCell ref="H54:I54"/>
    <mergeCell ref="J54:K54"/>
    <mergeCell ref="L54:M54"/>
    <mergeCell ref="N54:O54"/>
    <mergeCell ref="P54:Q54"/>
    <mergeCell ref="R54:S54"/>
    <mergeCell ref="P53:Q53"/>
    <mergeCell ref="AH51:AI51"/>
    <mergeCell ref="D52:E52"/>
    <mergeCell ref="F52:G52"/>
    <mergeCell ref="H52:I52"/>
    <mergeCell ref="J52:K52"/>
    <mergeCell ref="L52:M52"/>
    <mergeCell ref="N52:O52"/>
    <mergeCell ref="P52:Q52"/>
    <mergeCell ref="R52:S52"/>
    <mergeCell ref="T51:U51"/>
    <mergeCell ref="V51:W51"/>
    <mergeCell ref="X51:Y51"/>
    <mergeCell ref="Z51:AA51"/>
    <mergeCell ref="AB51:AC51"/>
    <mergeCell ref="AD51:AE51"/>
    <mergeCell ref="AG50:AI50"/>
    <mergeCell ref="AF53:AG53"/>
    <mergeCell ref="AH53:AI53"/>
    <mergeCell ref="T53:U53"/>
    <mergeCell ref="V53:W53"/>
    <mergeCell ref="X53:Y53"/>
    <mergeCell ref="Z53:AA53"/>
    <mergeCell ref="AB53:AC53"/>
    <mergeCell ref="AD53:AE53"/>
    <mergeCell ref="AF52:AG52"/>
    <mergeCell ref="AH52:AI52"/>
    <mergeCell ref="D53:E53"/>
    <mergeCell ref="F53:G53"/>
    <mergeCell ref="H53:I53"/>
    <mergeCell ref="J53:K53"/>
    <mergeCell ref="L53:M53"/>
    <mergeCell ref="N53:O53"/>
    <mergeCell ref="R53:S53"/>
    <mergeCell ref="T52:U52"/>
    <mergeCell ref="V52:W52"/>
    <mergeCell ref="X52:Y52"/>
    <mergeCell ref="Z52:AA52"/>
    <mergeCell ref="AB52:AC52"/>
    <mergeCell ref="AD52:AE52"/>
    <mergeCell ref="AF55:AG55"/>
    <mergeCell ref="AH55:AI55"/>
    <mergeCell ref="D56:E56"/>
    <mergeCell ref="F56:G56"/>
    <mergeCell ref="H56:I56"/>
    <mergeCell ref="J56:K56"/>
    <mergeCell ref="L56:M56"/>
    <mergeCell ref="N56:O56"/>
    <mergeCell ref="P56:Q56"/>
    <mergeCell ref="R56:S56"/>
    <mergeCell ref="T55:U55"/>
    <mergeCell ref="V55:W55"/>
    <mergeCell ref="X55:Y55"/>
    <mergeCell ref="Z55:AA55"/>
    <mergeCell ref="AB55:AC55"/>
    <mergeCell ref="AD55:AE55"/>
    <mergeCell ref="AF54:AG54"/>
    <mergeCell ref="AH54:AI54"/>
    <mergeCell ref="D55:E55"/>
    <mergeCell ref="F55:G55"/>
    <mergeCell ref="H55:I55"/>
    <mergeCell ref="J55:K55"/>
    <mergeCell ref="L55:M55"/>
    <mergeCell ref="N55:O55"/>
    <mergeCell ref="P55:Q55"/>
    <mergeCell ref="R55:S55"/>
    <mergeCell ref="T54:U54"/>
    <mergeCell ref="V54:W54"/>
    <mergeCell ref="X54:Y54"/>
    <mergeCell ref="Z54:AA54"/>
    <mergeCell ref="AB54:AC54"/>
    <mergeCell ref="AD54:AE54"/>
    <mergeCell ref="AF57:AG57"/>
    <mergeCell ref="AH57:AI57"/>
    <mergeCell ref="D58:E58"/>
    <mergeCell ref="F58:G58"/>
    <mergeCell ref="H58:I58"/>
    <mergeCell ref="J58:K58"/>
    <mergeCell ref="L58:M58"/>
    <mergeCell ref="N58:O58"/>
    <mergeCell ref="P58:Q58"/>
    <mergeCell ref="R58:S58"/>
    <mergeCell ref="T57:U57"/>
    <mergeCell ref="V57:W57"/>
    <mergeCell ref="X57:Y57"/>
    <mergeCell ref="Z57:AA57"/>
    <mergeCell ref="AB57:AC57"/>
    <mergeCell ref="AD57:AE57"/>
    <mergeCell ref="AF56:AG56"/>
    <mergeCell ref="AH56:AI56"/>
    <mergeCell ref="D57:E57"/>
    <mergeCell ref="F57:G57"/>
    <mergeCell ref="H57:I57"/>
    <mergeCell ref="J57:K57"/>
    <mergeCell ref="L57:M57"/>
    <mergeCell ref="N57:O57"/>
    <mergeCell ref="P57:Q57"/>
    <mergeCell ref="R57:S57"/>
    <mergeCell ref="T56:U56"/>
    <mergeCell ref="V56:W56"/>
    <mergeCell ref="X56:Y56"/>
    <mergeCell ref="Z56:AA56"/>
    <mergeCell ref="AB56:AC56"/>
    <mergeCell ref="AD56:AE56"/>
    <mergeCell ref="AF59:AG59"/>
    <mergeCell ref="AH59:AI59"/>
    <mergeCell ref="D60:E60"/>
    <mergeCell ref="F60:G60"/>
    <mergeCell ref="H60:I60"/>
    <mergeCell ref="J60:K60"/>
    <mergeCell ref="L60:M60"/>
    <mergeCell ref="N60:O60"/>
    <mergeCell ref="P60:Q60"/>
    <mergeCell ref="R60:S60"/>
    <mergeCell ref="T59:U59"/>
    <mergeCell ref="V59:W59"/>
    <mergeCell ref="X59:Y59"/>
    <mergeCell ref="Z59:AA59"/>
    <mergeCell ref="AB59:AC59"/>
    <mergeCell ref="AD59:AE59"/>
    <mergeCell ref="AF58:AG58"/>
    <mergeCell ref="AH58:AI58"/>
    <mergeCell ref="D59:E59"/>
    <mergeCell ref="F59:G59"/>
    <mergeCell ref="H59:I59"/>
    <mergeCell ref="J59:K59"/>
    <mergeCell ref="L59:M59"/>
    <mergeCell ref="N59:O59"/>
    <mergeCell ref="P59:Q59"/>
    <mergeCell ref="R59:S59"/>
    <mergeCell ref="T58:U58"/>
    <mergeCell ref="V58:W58"/>
    <mergeCell ref="X58:Y58"/>
    <mergeCell ref="Z58:AA58"/>
    <mergeCell ref="AB58:AC58"/>
    <mergeCell ref="AD58:AE58"/>
    <mergeCell ref="AF61:AG61"/>
    <mergeCell ref="AH61:AI61"/>
    <mergeCell ref="D62:E62"/>
    <mergeCell ref="F62:G62"/>
    <mergeCell ref="H62:I62"/>
    <mergeCell ref="J62:K62"/>
    <mergeCell ref="L62:M62"/>
    <mergeCell ref="N62:O62"/>
    <mergeCell ref="P62:Q62"/>
    <mergeCell ref="R62:S62"/>
    <mergeCell ref="T61:U61"/>
    <mergeCell ref="V61:W61"/>
    <mergeCell ref="X61:Y61"/>
    <mergeCell ref="Z61:AA61"/>
    <mergeCell ref="AB61:AC61"/>
    <mergeCell ref="AD61:AE61"/>
    <mergeCell ref="AF60:AG60"/>
    <mergeCell ref="AH60:AI60"/>
    <mergeCell ref="D61:E61"/>
    <mergeCell ref="F61:G61"/>
    <mergeCell ref="H61:I61"/>
    <mergeCell ref="J61:K61"/>
    <mergeCell ref="L61:M61"/>
    <mergeCell ref="N61:O61"/>
    <mergeCell ref="P61:Q61"/>
    <mergeCell ref="R61:S61"/>
    <mergeCell ref="T60:U60"/>
    <mergeCell ref="V60:W60"/>
    <mergeCell ref="X60:Y60"/>
    <mergeCell ref="Z60:AA60"/>
    <mergeCell ref="AB60:AC60"/>
    <mergeCell ref="AD60:AE60"/>
    <mergeCell ref="AF63:AG63"/>
    <mergeCell ref="AH63:AI63"/>
    <mergeCell ref="B64:B66"/>
    <mergeCell ref="D64:E64"/>
    <mergeCell ref="F64:G64"/>
    <mergeCell ref="H64:I64"/>
    <mergeCell ref="J64:K64"/>
    <mergeCell ref="L64:M64"/>
    <mergeCell ref="N64:O64"/>
    <mergeCell ref="P64:Q64"/>
    <mergeCell ref="T63:U63"/>
    <mergeCell ref="V63:W63"/>
    <mergeCell ref="X63:Y63"/>
    <mergeCell ref="Z63:AA63"/>
    <mergeCell ref="AB63:AC63"/>
    <mergeCell ref="AD63:AE63"/>
    <mergeCell ref="AF62:AG62"/>
    <mergeCell ref="AH62:AI62"/>
    <mergeCell ref="D63:E63"/>
    <mergeCell ref="F63:G63"/>
    <mergeCell ref="H63:I63"/>
    <mergeCell ref="J63:K63"/>
    <mergeCell ref="L63:M63"/>
    <mergeCell ref="N63:O63"/>
    <mergeCell ref="P63:Q63"/>
    <mergeCell ref="R63:S63"/>
    <mergeCell ref="T62:U62"/>
    <mergeCell ref="V62:W62"/>
    <mergeCell ref="X62:Y62"/>
    <mergeCell ref="Z62:AA62"/>
    <mergeCell ref="AB62:AC62"/>
    <mergeCell ref="AD62:AE62"/>
    <mergeCell ref="D66:F66"/>
    <mergeCell ref="G66:I66"/>
    <mergeCell ref="J66:Q66"/>
    <mergeCell ref="R66:Z66"/>
    <mergeCell ref="AA66:AF66"/>
    <mergeCell ref="AG66:AI66"/>
    <mergeCell ref="AD64:AE64"/>
    <mergeCell ref="AF64:AG64"/>
    <mergeCell ref="AH64:AI64"/>
    <mergeCell ref="D65:F65"/>
    <mergeCell ref="G65:I65"/>
    <mergeCell ref="J65:Q65"/>
    <mergeCell ref="R65:Z65"/>
    <mergeCell ref="AA65:AF65"/>
    <mergeCell ref="AG65:AI65"/>
    <mergeCell ref="R64:S64"/>
    <mergeCell ref="T64:U64"/>
    <mergeCell ref="V64:W64"/>
    <mergeCell ref="X64:Y64"/>
    <mergeCell ref="Z64:AA64"/>
    <mergeCell ref="AB64:AC64"/>
    <mergeCell ref="Z67:AA67"/>
    <mergeCell ref="AB67:AC67"/>
    <mergeCell ref="AD67:AE67"/>
    <mergeCell ref="AF67:AG67"/>
    <mergeCell ref="AH67:AI67"/>
    <mergeCell ref="D68:E68"/>
    <mergeCell ref="F68:G68"/>
    <mergeCell ref="H68:I68"/>
    <mergeCell ref="J68:K68"/>
    <mergeCell ref="L68:M68"/>
    <mergeCell ref="N67:O67"/>
    <mergeCell ref="P67:Q67"/>
    <mergeCell ref="R67:S67"/>
    <mergeCell ref="T67:U67"/>
    <mergeCell ref="V67:W67"/>
    <mergeCell ref="X67:Y67"/>
    <mergeCell ref="A67:A78"/>
    <mergeCell ref="D67:E67"/>
    <mergeCell ref="F67:G67"/>
    <mergeCell ref="H67:I67"/>
    <mergeCell ref="J67:K67"/>
    <mergeCell ref="L67:M67"/>
    <mergeCell ref="L76:M76"/>
    <mergeCell ref="Z69:AA69"/>
    <mergeCell ref="AB69:AC69"/>
    <mergeCell ref="AD69:AE69"/>
    <mergeCell ref="AF69:AG69"/>
    <mergeCell ref="AH69:AI69"/>
    <mergeCell ref="D70:E70"/>
    <mergeCell ref="F70:G70"/>
    <mergeCell ref="H70:I70"/>
    <mergeCell ref="J70:K70"/>
    <mergeCell ref="L70:M70"/>
    <mergeCell ref="N69:O69"/>
    <mergeCell ref="P69:Q69"/>
    <mergeCell ref="R69:S69"/>
    <mergeCell ref="T69:U69"/>
    <mergeCell ref="V69:W69"/>
    <mergeCell ref="X69:Y69"/>
    <mergeCell ref="Z68:AA68"/>
    <mergeCell ref="AB68:AC68"/>
    <mergeCell ref="AD68:AE68"/>
    <mergeCell ref="AF68:AG68"/>
    <mergeCell ref="AH68:AI68"/>
    <mergeCell ref="D69:E69"/>
    <mergeCell ref="F69:G69"/>
    <mergeCell ref="H69:I69"/>
    <mergeCell ref="J69:K69"/>
    <mergeCell ref="L69:M69"/>
    <mergeCell ref="N68:O68"/>
    <mergeCell ref="P68:Q68"/>
    <mergeCell ref="R68:S68"/>
    <mergeCell ref="T68:U68"/>
    <mergeCell ref="V68:W68"/>
    <mergeCell ref="X68:Y68"/>
    <mergeCell ref="Z71:AA71"/>
    <mergeCell ref="AB71:AC71"/>
    <mergeCell ref="AD71:AE71"/>
    <mergeCell ref="AF71:AG71"/>
    <mergeCell ref="AH71:AI71"/>
    <mergeCell ref="D72:E72"/>
    <mergeCell ref="F72:G72"/>
    <mergeCell ref="H72:I72"/>
    <mergeCell ref="J72:K72"/>
    <mergeCell ref="L72:M72"/>
    <mergeCell ref="N71:O71"/>
    <mergeCell ref="P71:Q71"/>
    <mergeCell ref="R71:S71"/>
    <mergeCell ref="T71:U71"/>
    <mergeCell ref="V71:W71"/>
    <mergeCell ref="X71:Y71"/>
    <mergeCell ref="Z70:AA70"/>
    <mergeCell ref="AB70:AC70"/>
    <mergeCell ref="AD70:AE70"/>
    <mergeCell ref="AF70:AG70"/>
    <mergeCell ref="AH70:AI70"/>
    <mergeCell ref="D71:E71"/>
    <mergeCell ref="F71:G71"/>
    <mergeCell ref="H71:I71"/>
    <mergeCell ref="J71:K71"/>
    <mergeCell ref="L71:M71"/>
    <mergeCell ref="N70:O70"/>
    <mergeCell ref="P70:Q70"/>
    <mergeCell ref="R70:S70"/>
    <mergeCell ref="T70:U70"/>
    <mergeCell ref="V70:W70"/>
    <mergeCell ref="X70:Y70"/>
    <mergeCell ref="Z73:AA73"/>
    <mergeCell ref="AB73:AC73"/>
    <mergeCell ref="AD73:AE73"/>
    <mergeCell ref="AF73:AG73"/>
    <mergeCell ref="AH73:AI73"/>
    <mergeCell ref="D74:E74"/>
    <mergeCell ref="F74:G74"/>
    <mergeCell ref="H74:I74"/>
    <mergeCell ref="J74:K74"/>
    <mergeCell ref="L74:M74"/>
    <mergeCell ref="N73:O73"/>
    <mergeCell ref="P73:Q73"/>
    <mergeCell ref="R73:S73"/>
    <mergeCell ref="T73:U73"/>
    <mergeCell ref="V73:W73"/>
    <mergeCell ref="X73:Y73"/>
    <mergeCell ref="Z72:AA72"/>
    <mergeCell ref="AB72:AC72"/>
    <mergeCell ref="AD72:AE72"/>
    <mergeCell ref="AF72:AG72"/>
    <mergeCell ref="AH72:AI72"/>
    <mergeCell ref="D73:E73"/>
    <mergeCell ref="F73:G73"/>
    <mergeCell ref="H73:I73"/>
    <mergeCell ref="J73:K73"/>
    <mergeCell ref="L73:M73"/>
    <mergeCell ref="N72:O72"/>
    <mergeCell ref="P72:Q72"/>
    <mergeCell ref="R72:S72"/>
    <mergeCell ref="T72:U72"/>
    <mergeCell ref="V72:W72"/>
    <mergeCell ref="X72:Y72"/>
    <mergeCell ref="Z75:AA75"/>
    <mergeCell ref="AB75:AC75"/>
    <mergeCell ref="AD75:AE75"/>
    <mergeCell ref="AF75:AG75"/>
    <mergeCell ref="AH75:AI75"/>
    <mergeCell ref="B76:B78"/>
    <mergeCell ref="D76:E76"/>
    <mergeCell ref="F76:G76"/>
    <mergeCell ref="H76:I76"/>
    <mergeCell ref="J76:K76"/>
    <mergeCell ref="N75:O75"/>
    <mergeCell ref="P75:Q75"/>
    <mergeCell ref="R75:S75"/>
    <mergeCell ref="T75:U75"/>
    <mergeCell ref="V75:W75"/>
    <mergeCell ref="X75:Y75"/>
    <mergeCell ref="Z74:AA74"/>
    <mergeCell ref="AB74:AC74"/>
    <mergeCell ref="AD74:AE74"/>
    <mergeCell ref="AF74:AG74"/>
    <mergeCell ref="AH74:AI74"/>
    <mergeCell ref="D75:E75"/>
    <mergeCell ref="F75:G75"/>
    <mergeCell ref="H75:I75"/>
    <mergeCell ref="J75:K75"/>
    <mergeCell ref="L75:M75"/>
    <mergeCell ref="N74:O74"/>
    <mergeCell ref="P74:Q74"/>
    <mergeCell ref="R74:S74"/>
    <mergeCell ref="T74:U74"/>
    <mergeCell ref="V74:W74"/>
    <mergeCell ref="X74:Y74"/>
    <mergeCell ref="A79:A99"/>
    <mergeCell ref="D79:E79"/>
    <mergeCell ref="F79:G79"/>
    <mergeCell ref="H79:I79"/>
    <mergeCell ref="J79:K79"/>
    <mergeCell ref="L79:M79"/>
    <mergeCell ref="L97:M97"/>
    <mergeCell ref="AG77:AI77"/>
    <mergeCell ref="D78:F78"/>
    <mergeCell ref="G78:I78"/>
    <mergeCell ref="J78:Q78"/>
    <mergeCell ref="R78:Z78"/>
    <mergeCell ref="AA78:AF78"/>
    <mergeCell ref="AG78:AI78"/>
    <mergeCell ref="Z76:AA76"/>
    <mergeCell ref="AB76:AC76"/>
    <mergeCell ref="AD76:AE76"/>
    <mergeCell ref="AF76:AG76"/>
    <mergeCell ref="AH76:AI76"/>
    <mergeCell ref="D77:F77"/>
    <mergeCell ref="G77:I77"/>
    <mergeCell ref="J77:Q77"/>
    <mergeCell ref="R77:Z77"/>
    <mergeCell ref="AA77:AF77"/>
    <mergeCell ref="N76:O76"/>
    <mergeCell ref="P76:Q76"/>
    <mergeCell ref="R76:S76"/>
    <mergeCell ref="T76:U76"/>
    <mergeCell ref="V76:W76"/>
    <mergeCell ref="X76:Y76"/>
    <mergeCell ref="Z80:AA80"/>
    <mergeCell ref="AB80:AC80"/>
    <mergeCell ref="AD80:AE80"/>
    <mergeCell ref="AF80:AG80"/>
    <mergeCell ref="AH80:AI80"/>
    <mergeCell ref="D81:E81"/>
    <mergeCell ref="F81:G81"/>
    <mergeCell ref="H81:I81"/>
    <mergeCell ref="J81:K81"/>
    <mergeCell ref="L81:M81"/>
    <mergeCell ref="N80:O80"/>
    <mergeCell ref="P80:Q80"/>
    <mergeCell ref="R80:S80"/>
    <mergeCell ref="T80:U80"/>
    <mergeCell ref="V80:W80"/>
    <mergeCell ref="X80:Y80"/>
    <mergeCell ref="Z79:AA79"/>
    <mergeCell ref="AB79:AC79"/>
    <mergeCell ref="AD79:AE79"/>
    <mergeCell ref="AF79:AG79"/>
    <mergeCell ref="AH79:AI79"/>
    <mergeCell ref="D80:E80"/>
    <mergeCell ref="F80:G80"/>
    <mergeCell ref="H80:I80"/>
    <mergeCell ref="J80:K80"/>
    <mergeCell ref="L80:M80"/>
    <mergeCell ref="N79:O79"/>
    <mergeCell ref="P79:Q79"/>
    <mergeCell ref="R79:S79"/>
    <mergeCell ref="T79:U79"/>
    <mergeCell ref="V79:W79"/>
    <mergeCell ref="X79:Y79"/>
    <mergeCell ref="Z82:AA82"/>
    <mergeCell ref="AB82:AC82"/>
    <mergeCell ref="AD82:AE82"/>
    <mergeCell ref="AF82:AG82"/>
    <mergeCell ref="AH82:AI82"/>
    <mergeCell ref="D83:E83"/>
    <mergeCell ref="F83:G83"/>
    <mergeCell ref="H83:I83"/>
    <mergeCell ref="J83:K83"/>
    <mergeCell ref="L83:M83"/>
    <mergeCell ref="N82:O82"/>
    <mergeCell ref="P82:Q82"/>
    <mergeCell ref="R82:S82"/>
    <mergeCell ref="T82:U82"/>
    <mergeCell ref="V82:W82"/>
    <mergeCell ref="X82:Y82"/>
    <mergeCell ref="Z81:AA81"/>
    <mergeCell ref="AB81:AC81"/>
    <mergeCell ref="AD81:AE81"/>
    <mergeCell ref="AF81:AG81"/>
    <mergeCell ref="AH81:AI81"/>
    <mergeCell ref="D82:E82"/>
    <mergeCell ref="F82:G82"/>
    <mergeCell ref="H82:I82"/>
    <mergeCell ref="J82:K82"/>
    <mergeCell ref="L82:M82"/>
    <mergeCell ref="N81:O81"/>
    <mergeCell ref="P81:Q81"/>
    <mergeCell ref="R81:S81"/>
    <mergeCell ref="T81:U81"/>
    <mergeCell ref="V81:W81"/>
    <mergeCell ref="X81:Y81"/>
    <mergeCell ref="Z84:AA84"/>
    <mergeCell ref="AB84:AC84"/>
    <mergeCell ref="AD84:AE84"/>
    <mergeCell ref="AF84:AG84"/>
    <mergeCell ref="AH84:AI84"/>
    <mergeCell ref="D85:E85"/>
    <mergeCell ref="F85:G85"/>
    <mergeCell ref="H85:I85"/>
    <mergeCell ref="J85:K85"/>
    <mergeCell ref="L85:M85"/>
    <mergeCell ref="N84:O84"/>
    <mergeCell ref="P84:Q84"/>
    <mergeCell ref="R84:S84"/>
    <mergeCell ref="T84:U84"/>
    <mergeCell ref="V84:W84"/>
    <mergeCell ref="X84:Y84"/>
    <mergeCell ref="Z83:AA83"/>
    <mergeCell ref="AB83:AC83"/>
    <mergeCell ref="AD83:AE83"/>
    <mergeCell ref="AF83:AG83"/>
    <mergeCell ref="AH83:AI83"/>
    <mergeCell ref="D84:E84"/>
    <mergeCell ref="F84:G84"/>
    <mergeCell ref="H84:I84"/>
    <mergeCell ref="J84:K84"/>
    <mergeCell ref="L84:M84"/>
    <mergeCell ref="N83:O83"/>
    <mergeCell ref="P83:Q83"/>
    <mergeCell ref="R83:S83"/>
    <mergeCell ref="T83:U83"/>
    <mergeCell ref="V83:W83"/>
    <mergeCell ref="X83:Y83"/>
    <mergeCell ref="Z86:AA86"/>
    <mergeCell ref="AB86:AC86"/>
    <mergeCell ref="AD86:AE86"/>
    <mergeCell ref="AF86:AG86"/>
    <mergeCell ref="AH86:AI86"/>
    <mergeCell ref="D87:E87"/>
    <mergeCell ref="F87:G87"/>
    <mergeCell ref="H87:I87"/>
    <mergeCell ref="J87:K87"/>
    <mergeCell ref="L87:M87"/>
    <mergeCell ref="N86:O86"/>
    <mergeCell ref="P86:Q86"/>
    <mergeCell ref="R86:S86"/>
    <mergeCell ref="T86:U86"/>
    <mergeCell ref="V86:W86"/>
    <mergeCell ref="X86:Y86"/>
    <mergeCell ref="Z85:AA85"/>
    <mergeCell ref="AB85:AC85"/>
    <mergeCell ref="AD85:AE85"/>
    <mergeCell ref="AF85:AG85"/>
    <mergeCell ref="AH85:AI85"/>
    <mergeCell ref="D86:E86"/>
    <mergeCell ref="F86:G86"/>
    <mergeCell ref="H86:I86"/>
    <mergeCell ref="J86:K86"/>
    <mergeCell ref="L86:M86"/>
    <mergeCell ref="N85:O85"/>
    <mergeCell ref="P85:Q85"/>
    <mergeCell ref="R85:S85"/>
    <mergeCell ref="T85:U85"/>
    <mergeCell ref="V85:W85"/>
    <mergeCell ref="X85:Y85"/>
    <mergeCell ref="Z88:AA88"/>
    <mergeCell ref="AB88:AC88"/>
    <mergeCell ref="AD88:AE88"/>
    <mergeCell ref="AF88:AG88"/>
    <mergeCell ref="AH88:AI88"/>
    <mergeCell ref="D89:E89"/>
    <mergeCell ref="F89:G89"/>
    <mergeCell ref="H89:I89"/>
    <mergeCell ref="J89:K89"/>
    <mergeCell ref="L89:M89"/>
    <mergeCell ref="N88:O88"/>
    <mergeCell ref="P88:Q88"/>
    <mergeCell ref="R88:S88"/>
    <mergeCell ref="T88:U88"/>
    <mergeCell ref="V88:W88"/>
    <mergeCell ref="X88:Y88"/>
    <mergeCell ref="Z87:AA87"/>
    <mergeCell ref="AB87:AC87"/>
    <mergeCell ref="AD87:AE87"/>
    <mergeCell ref="AF87:AG87"/>
    <mergeCell ref="AH87:AI87"/>
    <mergeCell ref="D88:E88"/>
    <mergeCell ref="F88:G88"/>
    <mergeCell ref="H88:I88"/>
    <mergeCell ref="J88:K88"/>
    <mergeCell ref="L88:M88"/>
    <mergeCell ref="N87:O87"/>
    <mergeCell ref="P87:Q87"/>
    <mergeCell ref="R87:S87"/>
    <mergeCell ref="T87:U87"/>
    <mergeCell ref="V87:W87"/>
    <mergeCell ref="X87:Y87"/>
    <mergeCell ref="Z90:AA90"/>
    <mergeCell ref="AB90:AC90"/>
    <mergeCell ref="AD90:AE90"/>
    <mergeCell ref="AF90:AG90"/>
    <mergeCell ref="AH90:AI90"/>
    <mergeCell ref="D91:E91"/>
    <mergeCell ref="F91:G91"/>
    <mergeCell ref="H91:I91"/>
    <mergeCell ref="J91:K91"/>
    <mergeCell ref="L91:M91"/>
    <mergeCell ref="N90:O90"/>
    <mergeCell ref="P90:Q90"/>
    <mergeCell ref="R90:S90"/>
    <mergeCell ref="T90:U90"/>
    <mergeCell ref="V90:W90"/>
    <mergeCell ref="X90:Y90"/>
    <mergeCell ref="Z89:AA89"/>
    <mergeCell ref="AB89:AC89"/>
    <mergeCell ref="AD89:AE89"/>
    <mergeCell ref="AF89:AG89"/>
    <mergeCell ref="AH89:AI89"/>
    <mergeCell ref="D90:E90"/>
    <mergeCell ref="F90:G90"/>
    <mergeCell ref="H90:I90"/>
    <mergeCell ref="J90:K90"/>
    <mergeCell ref="L90:M90"/>
    <mergeCell ref="N89:O89"/>
    <mergeCell ref="P89:Q89"/>
    <mergeCell ref="R89:S89"/>
    <mergeCell ref="T89:U89"/>
    <mergeCell ref="V89:W89"/>
    <mergeCell ref="X89:Y89"/>
    <mergeCell ref="Z92:AA92"/>
    <mergeCell ref="AB92:AC92"/>
    <mergeCell ref="AD92:AE92"/>
    <mergeCell ref="AF92:AG92"/>
    <mergeCell ref="AH92:AI92"/>
    <mergeCell ref="D93:E93"/>
    <mergeCell ref="F93:G93"/>
    <mergeCell ref="H93:I93"/>
    <mergeCell ref="J93:K93"/>
    <mergeCell ref="L93:M93"/>
    <mergeCell ref="N92:O92"/>
    <mergeCell ref="P92:Q92"/>
    <mergeCell ref="R92:S92"/>
    <mergeCell ref="T92:U92"/>
    <mergeCell ref="V92:W92"/>
    <mergeCell ref="X92:Y92"/>
    <mergeCell ref="Z91:AA91"/>
    <mergeCell ref="AB91:AC91"/>
    <mergeCell ref="AD91:AE91"/>
    <mergeCell ref="AF91:AG91"/>
    <mergeCell ref="AH91:AI91"/>
    <mergeCell ref="D92:E92"/>
    <mergeCell ref="F92:G92"/>
    <mergeCell ref="H92:I92"/>
    <mergeCell ref="J92:K92"/>
    <mergeCell ref="L92:M92"/>
    <mergeCell ref="N91:O91"/>
    <mergeCell ref="P91:Q91"/>
    <mergeCell ref="R91:S91"/>
    <mergeCell ref="T91:U91"/>
    <mergeCell ref="V91:W91"/>
    <mergeCell ref="X91:Y91"/>
    <mergeCell ref="Z94:AA94"/>
    <mergeCell ref="AB94:AC94"/>
    <mergeCell ref="AD94:AE94"/>
    <mergeCell ref="AF94:AG94"/>
    <mergeCell ref="AH94:AI94"/>
    <mergeCell ref="D95:E95"/>
    <mergeCell ref="F95:G95"/>
    <mergeCell ref="H95:I95"/>
    <mergeCell ref="J95:K95"/>
    <mergeCell ref="L95:M95"/>
    <mergeCell ref="N94:O94"/>
    <mergeCell ref="P94:Q94"/>
    <mergeCell ref="R94:S94"/>
    <mergeCell ref="T94:U94"/>
    <mergeCell ref="V94:W94"/>
    <mergeCell ref="X94:Y94"/>
    <mergeCell ref="Z93:AA93"/>
    <mergeCell ref="AB93:AC93"/>
    <mergeCell ref="AD93:AE93"/>
    <mergeCell ref="AF93:AG93"/>
    <mergeCell ref="AH93:AI93"/>
    <mergeCell ref="D94:E94"/>
    <mergeCell ref="F94:G94"/>
    <mergeCell ref="H94:I94"/>
    <mergeCell ref="J94:K94"/>
    <mergeCell ref="L94:M94"/>
    <mergeCell ref="N93:O93"/>
    <mergeCell ref="P93:Q93"/>
    <mergeCell ref="R93:S93"/>
    <mergeCell ref="T93:U93"/>
    <mergeCell ref="V93:W93"/>
    <mergeCell ref="X93:Y93"/>
    <mergeCell ref="Z96:AA96"/>
    <mergeCell ref="AB96:AC96"/>
    <mergeCell ref="AD96:AE96"/>
    <mergeCell ref="AF96:AG96"/>
    <mergeCell ref="AH96:AI96"/>
    <mergeCell ref="B97:B99"/>
    <mergeCell ref="D97:E97"/>
    <mergeCell ref="F97:G97"/>
    <mergeCell ref="H97:I97"/>
    <mergeCell ref="J97:K97"/>
    <mergeCell ref="N96:O96"/>
    <mergeCell ref="P96:Q96"/>
    <mergeCell ref="R96:S96"/>
    <mergeCell ref="T96:U96"/>
    <mergeCell ref="V96:W96"/>
    <mergeCell ref="X96:Y96"/>
    <mergeCell ref="Z95:AA95"/>
    <mergeCell ref="AB95:AC95"/>
    <mergeCell ref="AD95:AE95"/>
    <mergeCell ref="AF95:AG95"/>
    <mergeCell ref="AH95:AI95"/>
    <mergeCell ref="D96:E96"/>
    <mergeCell ref="F96:G96"/>
    <mergeCell ref="H96:I96"/>
    <mergeCell ref="J96:K96"/>
    <mergeCell ref="L96:M96"/>
    <mergeCell ref="N95:O95"/>
    <mergeCell ref="P95:Q95"/>
    <mergeCell ref="R95:S95"/>
    <mergeCell ref="T95:U95"/>
    <mergeCell ref="V95:W95"/>
    <mergeCell ref="X95:Y95"/>
    <mergeCell ref="L126:M126"/>
    <mergeCell ref="AG98:AI98"/>
    <mergeCell ref="D99:F99"/>
    <mergeCell ref="G99:I99"/>
    <mergeCell ref="J99:Q99"/>
    <mergeCell ref="R99:Z99"/>
    <mergeCell ref="AA99:AF99"/>
    <mergeCell ref="AG99:AI99"/>
    <mergeCell ref="Z97:AA97"/>
    <mergeCell ref="AB97:AC97"/>
    <mergeCell ref="AD97:AE97"/>
    <mergeCell ref="AF97:AG97"/>
    <mergeCell ref="AH97:AI97"/>
    <mergeCell ref="D98:F98"/>
    <mergeCell ref="G98:I98"/>
    <mergeCell ref="J98:Q98"/>
    <mergeCell ref="R98:Z98"/>
    <mergeCell ref="AA98:AF98"/>
    <mergeCell ref="N97:O97"/>
    <mergeCell ref="P97:Q97"/>
    <mergeCell ref="R97:S97"/>
    <mergeCell ref="T97:U97"/>
    <mergeCell ref="V97:W97"/>
    <mergeCell ref="X97:Y97"/>
    <mergeCell ref="Z101:AA101"/>
    <mergeCell ref="AB101:AC101"/>
    <mergeCell ref="AD101:AE101"/>
    <mergeCell ref="AF101:AG101"/>
    <mergeCell ref="AH101:AI101"/>
    <mergeCell ref="D102:E102"/>
    <mergeCell ref="F102:G102"/>
    <mergeCell ref="H102:I102"/>
    <mergeCell ref="J102:K102"/>
    <mergeCell ref="L102:M102"/>
    <mergeCell ref="N101:O101"/>
    <mergeCell ref="P101:Q101"/>
    <mergeCell ref="R101:S101"/>
    <mergeCell ref="T101:U101"/>
    <mergeCell ref="V101:W101"/>
    <mergeCell ref="X101:Y101"/>
    <mergeCell ref="Z100:AA100"/>
    <mergeCell ref="AB100:AC100"/>
    <mergeCell ref="AD100:AE100"/>
    <mergeCell ref="AF100:AG100"/>
    <mergeCell ref="AH100:AI100"/>
    <mergeCell ref="D101:E101"/>
    <mergeCell ref="F101:G101"/>
    <mergeCell ref="H101:I101"/>
    <mergeCell ref="J101:K101"/>
    <mergeCell ref="L101:M101"/>
    <mergeCell ref="N100:O100"/>
    <mergeCell ref="P100:Q100"/>
    <mergeCell ref="R100:S100"/>
    <mergeCell ref="T100:U100"/>
    <mergeCell ref="V100:W100"/>
    <mergeCell ref="X100:Y100"/>
    <mergeCell ref="F100:G100"/>
    <mergeCell ref="H100:I100"/>
    <mergeCell ref="J100:K100"/>
    <mergeCell ref="L100:M100"/>
    <mergeCell ref="Z103:AA103"/>
    <mergeCell ref="AB103:AC103"/>
    <mergeCell ref="AD103:AE103"/>
    <mergeCell ref="AF103:AG103"/>
    <mergeCell ref="AH103:AI103"/>
    <mergeCell ref="D104:E104"/>
    <mergeCell ref="F104:G104"/>
    <mergeCell ref="H104:I104"/>
    <mergeCell ref="J104:K104"/>
    <mergeCell ref="L104:M104"/>
    <mergeCell ref="N103:O103"/>
    <mergeCell ref="P103:Q103"/>
    <mergeCell ref="R103:S103"/>
    <mergeCell ref="T103:U103"/>
    <mergeCell ref="V103:W103"/>
    <mergeCell ref="X103:Y103"/>
    <mergeCell ref="Z102:AA102"/>
    <mergeCell ref="AB102:AC102"/>
    <mergeCell ref="AD102:AE102"/>
    <mergeCell ref="AF102:AG102"/>
    <mergeCell ref="AH102:AI102"/>
    <mergeCell ref="D103:E103"/>
    <mergeCell ref="F103:G103"/>
    <mergeCell ref="H103:I103"/>
    <mergeCell ref="J103:K103"/>
    <mergeCell ref="L103:M103"/>
    <mergeCell ref="N102:O102"/>
    <mergeCell ref="P102:Q102"/>
    <mergeCell ref="R102:S102"/>
    <mergeCell ref="T102:U102"/>
    <mergeCell ref="V102:W102"/>
    <mergeCell ref="X102:Y102"/>
    <mergeCell ref="Z105:AA105"/>
    <mergeCell ref="AB105:AC105"/>
    <mergeCell ref="AD105:AE105"/>
    <mergeCell ref="AF105:AG105"/>
    <mergeCell ref="AH105:AI105"/>
    <mergeCell ref="D106:E106"/>
    <mergeCell ref="F106:G106"/>
    <mergeCell ref="H106:I106"/>
    <mergeCell ref="J106:K106"/>
    <mergeCell ref="L106:M106"/>
    <mergeCell ref="N105:O105"/>
    <mergeCell ref="P105:Q105"/>
    <mergeCell ref="R105:S105"/>
    <mergeCell ref="T105:U105"/>
    <mergeCell ref="V105:W105"/>
    <mergeCell ref="X105:Y105"/>
    <mergeCell ref="Z104:AA104"/>
    <mergeCell ref="AB104:AC104"/>
    <mergeCell ref="AD104:AE104"/>
    <mergeCell ref="AF104:AG104"/>
    <mergeCell ref="AH104:AI104"/>
    <mergeCell ref="D105:E105"/>
    <mergeCell ref="F105:G105"/>
    <mergeCell ref="H105:I105"/>
    <mergeCell ref="J105:K105"/>
    <mergeCell ref="L105:M105"/>
    <mergeCell ref="N104:O104"/>
    <mergeCell ref="P104:Q104"/>
    <mergeCell ref="R104:S104"/>
    <mergeCell ref="T104:U104"/>
    <mergeCell ref="V104:W104"/>
    <mergeCell ref="X104:Y104"/>
    <mergeCell ref="Z107:AA107"/>
    <mergeCell ref="AB107:AC107"/>
    <mergeCell ref="AD107:AE107"/>
    <mergeCell ref="AF107:AG107"/>
    <mergeCell ref="AH107:AI107"/>
    <mergeCell ref="D108:E108"/>
    <mergeCell ref="F108:G108"/>
    <mergeCell ref="H108:I108"/>
    <mergeCell ref="J108:K108"/>
    <mergeCell ref="L108:M108"/>
    <mergeCell ref="N107:O107"/>
    <mergeCell ref="P107:Q107"/>
    <mergeCell ref="R107:S107"/>
    <mergeCell ref="T107:U107"/>
    <mergeCell ref="V107:W107"/>
    <mergeCell ref="X107:Y107"/>
    <mergeCell ref="Z106:AA106"/>
    <mergeCell ref="AB106:AC106"/>
    <mergeCell ref="AD106:AE106"/>
    <mergeCell ref="AF106:AG106"/>
    <mergeCell ref="AH106:AI106"/>
    <mergeCell ref="D107:E107"/>
    <mergeCell ref="F107:G107"/>
    <mergeCell ref="H107:I107"/>
    <mergeCell ref="J107:K107"/>
    <mergeCell ref="L107:M107"/>
    <mergeCell ref="N106:O106"/>
    <mergeCell ref="P106:Q106"/>
    <mergeCell ref="R106:S106"/>
    <mergeCell ref="T106:U106"/>
    <mergeCell ref="V106:W106"/>
    <mergeCell ref="X106:Y106"/>
    <mergeCell ref="Z109:AA109"/>
    <mergeCell ref="AB109:AC109"/>
    <mergeCell ref="AD109:AE109"/>
    <mergeCell ref="AF109:AG109"/>
    <mergeCell ref="AH109:AI109"/>
    <mergeCell ref="D110:E110"/>
    <mergeCell ref="F110:G110"/>
    <mergeCell ref="H110:I110"/>
    <mergeCell ref="J110:K110"/>
    <mergeCell ref="L110:M110"/>
    <mergeCell ref="N109:O109"/>
    <mergeCell ref="P109:Q109"/>
    <mergeCell ref="R109:S109"/>
    <mergeCell ref="T109:U109"/>
    <mergeCell ref="V109:W109"/>
    <mergeCell ref="X109:Y109"/>
    <mergeCell ref="Z108:AA108"/>
    <mergeCell ref="AB108:AC108"/>
    <mergeCell ref="AD108:AE108"/>
    <mergeCell ref="AF108:AG108"/>
    <mergeCell ref="AH108:AI108"/>
    <mergeCell ref="D109:E109"/>
    <mergeCell ref="F109:G109"/>
    <mergeCell ref="H109:I109"/>
    <mergeCell ref="J109:K109"/>
    <mergeCell ref="L109:M109"/>
    <mergeCell ref="N108:O108"/>
    <mergeCell ref="P108:Q108"/>
    <mergeCell ref="R108:S108"/>
    <mergeCell ref="T108:U108"/>
    <mergeCell ref="V108:W108"/>
    <mergeCell ref="X108:Y108"/>
    <mergeCell ref="Z111:AA111"/>
    <mergeCell ref="AB111:AC111"/>
    <mergeCell ref="AD111:AE111"/>
    <mergeCell ref="AF111:AG111"/>
    <mergeCell ref="AH111:AI111"/>
    <mergeCell ref="D112:E112"/>
    <mergeCell ref="F112:G112"/>
    <mergeCell ref="H112:I112"/>
    <mergeCell ref="J112:K112"/>
    <mergeCell ref="L112:M112"/>
    <mergeCell ref="N111:O111"/>
    <mergeCell ref="P111:Q111"/>
    <mergeCell ref="R111:S111"/>
    <mergeCell ref="T111:U111"/>
    <mergeCell ref="V111:W111"/>
    <mergeCell ref="X111:Y111"/>
    <mergeCell ref="Z110:AA110"/>
    <mergeCell ref="AB110:AC110"/>
    <mergeCell ref="AD110:AE110"/>
    <mergeCell ref="AF110:AG110"/>
    <mergeCell ref="AH110:AI110"/>
    <mergeCell ref="D111:E111"/>
    <mergeCell ref="F111:G111"/>
    <mergeCell ref="H111:I111"/>
    <mergeCell ref="J111:K111"/>
    <mergeCell ref="L111:M111"/>
    <mergeCell ref="N110:O110"/>
    <mergeCell ref="P110:Q110"/>
    <mergeCell ref="R110:S110"/>
    <mergeCell ref="T110:U110"/>
    <mergeCell ref="V110:W110"/>
    <mergeCell ref="X110:Y110"/>
    <mergeCell ref="Z113:AA113"/>
    <mergeCell ref="AB113:AC113"/>
    <mergeCell ref="AD113:AE113"/>
    <mergeCell ref="AF113:AG113"/>
    <mergeCell ref="AH113:AI113"/>
    <mergeCell ref="D114:E114"/>
    <mergeCell ref="F114:G114"/>
    <mergeCell ref="H114:I114"/>
    <mergeCell ref="J114:K114"/>
    <mergeCell ref="L114:M114"/>
    <mergeCell ref="N113:O113"/>
    <mergeCell ref="P113:Q113"/>
    <mergeCell ref="R113:S113"/>
    <mergeCell ref="T113:U113"/>
    <mergeCell ref="V113:W113"/>
    <mergeCell ref="X113:Y113"/>
    <mergeCell ref="Z112:AA112"/>
    <mergeCell ref="AB112:AC112"/>
    <mergeCell ref="AD112:AE112"/>
    <mergeCell ref="AF112:AG112"/>
    <mergeCell ref="AH112:AI112"/>
    <mergeCell ref="D113:E113"/>
    <mergeCell ref="F113:G113"/>
    <mergeCell ref="H113:I113"/>
    <mergeCell ref="J113:K113"/>
    <mergeCell ref="L113:M113"/>
    <mergeCell ref="N112:O112"/>
    <mergeCell ref="P112:Q112"/>
    <mergeCell ref="R112:S112"/>
    <mergeCell ref="T112:U112"/>
    <mergeCell ref="V112:W112"/>
    <mergeCell ref="X112:Y112"/>
    <mergeCell ref="Z115:AA115"/>
    <mergeCell ref="AB115:AC115"/>
    <mergeCell ref="AD115:AE115"/>
    <mergeCell ref="AF115:AG115"/>
    <mergeCell ref="AH115:AI115"/>
    <mergeCell ref="D116:E116"/>
    <mergeCell ref="F116:G116"/>
    <mergeCell ref="H116:I116"/>
    <mergeCell ref="J116:K116"/>
    <mergeCell ref="L116:M116"/>
    <mergeCell ref="N115:O115"/>
    <mergeCell ref="P115:Q115"/>
    <mergeCell ref="R115:S115"/>
    <mergeCell ref="T115:U115"/>
    <mergeCell ref="V115:W115"/>
    <mergeCell ref="X115:Y115"/>
    <mergeCell ref="Z114:AA114"/>
    <mergeCell ref="AB114:AC114"/>
    <mergeCell ref="AD114:AE114"/>
    <mergeCell ref="AF114:AG114"/>
    <mergeCell ref="AH114:AI114"/>
    <mergeCell ref="D115:E115"/>
    <mergeCell ref="F115:G115"/>
    <mergeCell ref="H115:I115"/>
    <mergeCell ref="J115:K115"/>
    <mergeCell ref="L115:M115"/>
    <mergeCell ref="N114:O114"/>
    <mergeCell ref="P114:Q114"/>
    <mergeCell ref="R114:S114"/>
    <mergeCell ref="T114:U114"/>
    <mergeCell ref="V114:W114"/>
    <mergeCell ref="X114:Y114"/>
    <mergeCell ref="Z117:AA117"/>
    <mergeCell ref="AB117:AC117"/>
    <mergeCell ref="AD117:AE117"/>
    <mergeCell ref="AF117:AG117"/>
    <mergeCell ref="AH117:AI117"/>
    <mergeCell ref="D118:E118"/>
    <mergeCell ref="F118:G118"/>
    <mergeCell ref="H118:I118"/>
    <mergeCell ref="J118:K118"/>
    <mergeCell ref="L118:M118"/>
    <mergeCell ref="N117:O117"/>
    <mergeCell ref="P117:Q117"/>
    <mergeCell ref="R117:S117"/>
    <mergeCell ref="T117:U117"/>
    <mergeCell ref="V117:W117"/>
    <mergeCell ref="X117:Y117"/>
    <mergeCell ref="Z116:AA116"/>
    <mergeCell ref="AB116:AC116"/>
    <mergeCell ref="AD116:AE116"/>
    <mergeCell ref="AF116:AG116"/>
    <mergeCell ref="AH116:AI116"/>
    <mergeCell ref="D117:E117"/>
    <mergeCell ref="F117:G117"/>
    <mergeCell ref="H117:I117"/>
    <mergeCell ref="J117:K117"/>
    <mergeCell ref="L117:M117"/>
    <mergeCell ref="N116:O116"/>
    <mergeCell ref="P116:Q116"/>
    <mergeCell ref="R116:S116"/>
    <mergeCell ref="T116:U116"/>
    <mergeCell ref="V116:W116"/>
    <mergeCell ref="X116:Y116"/>
    <mergeCell ref="Z119:AA119"/>
    <mergeCell ref="AB119:AC119"/>
    <mergeCell ref="AD119:AE119"/>
    <mergeCell ref="AF119:AG119"/>
    <mergeCell ref="AH119:AI119"/>
    <mergeCell ref="D120:E120"/>
    <mergeCell ref="F120:G120"/>
    <mergeCell ref="H120:I120"/>
    <mergeCell ref="J120:K120"/>
    <mergeCell ref="L120:M120"/>
    <mergeCell ref="N119:O119"/>
    <mergeCell ref="P119:Q119"/>
    <mergeCell ref="R119:S119"/>
    <mergeCell ref="T119:U119"/>
    <mergeCell ref="V119:W119"/>
    <mergeCell ref="X119:Y119"/>
    <mergeCell ref="Z118:AA118"/>
    <mergeCell ref="AB118:AC118"/>
    <mergeCell ref="AD118:AE118"/>
    <mergeCell ref="AF118:AG118"/>
    <mergeCell ref="AH118:AI118"/>
    <mergeCell ref="D119:E119"/>
    <mergeCell ref="F119:G119"/>
    <mergeCell ref="H119:I119"/>
    <mergeCell ref="J119:K119"/>
    <mergeCell ref="L119:M119"/>
    <mergeCell ref="N118:O118"/>
    <mergeCell ref="P118:Q118"/>
    <mergeCell ref="R118:S118"/>
    <mergeCell ref="T118:U118"/>
    <mergeCell ref="V118:W118"/>
    <mergeCell ref="X118:Y118"/>
    <mergeCell ref="Z121:AA121"/>
    <mergeCell ref="AB121:AC121"/>
    <mergeCell ref="AD121:AE121"/>
    <mergeCell ref="AF121:AG121"/>
    <mergeCell ref="AH121:AI121"/>
    <mergeCell ref="D122:E122"/>
    <mergeCell ref="F122:G122"/>
    <mergeCell ref="H122:I122"/>
    <mergeCell ref="J122:K122"/>
    <mergeCell ref="L122:M122"/>
    <mergeCell ref="N121:O121"/>
    <mergeCell ref="P121:Q121"/>
    <mergeCell ref="R121:S121"/>
    <mergeCell ref="T121:U121"/>
    <mergeCell ref="V121:W121"/>
    <mergeCell ref="X121:Y121"/>
    <mergeCell ref="Z120:AA120"/>
    <mergeCell ref="AB120:AC120"/>
    <mergeCell ref="AD120:AE120"/>
    <mergeCell ref="AF120:AG120"/>
    <mergeCell ref="AH120:AI120"/>
    <mergeCell ref="D121:E121"/>
    <mergeCell ref="F121:G121"/>
    <mergeCell ref="H121:I121"/>
    <mergeCell ref="J121:K121"/>
    <mergeCell ref="L121:M121"/>
    <mergeCell ref="N120:O120"/>
    <mergeCell ref="P120:Q120"/>
    <mergeCell ref="R120:S120"/>
    <mergeCell ref="T120:U120"/>
    <mergeCell ref="V120:W120"/>
    <mergeCell ref="X120:Y120"/>
    <mergeCell ref="Z123:AA123"/>
    <mergeCell ref="AB123:AC123"/>
    <mergeCell ref="AD123:AE123"/>
    <mergeCell ref="AF123:AG123"/>
    <mergeCell ref="AH123:AI123"/>
    <mergeCell ref="D124:E124"/>
    <mergeCell ref="F124:G124"/>
    <mergeCell ref="H124:I124"/>
    <mergeCell ref="J124:K124"/>
    <mergeCell ref="L124:M124"/>
    <mergeCell ref="N123:O123"/>
    <mergeCell ref="P123:Q123"/>
    <mergeCell ref="R123:S123"/>
    <mergeCell ref="T123:U123"/>
    <mergeCell ref="V123:W123"/>
    <mergeCell ref="X123:Y123"/>
    <mergeCell ref="Z122:AA122"/>
    <mergeCell ref="AB122:AC122"/>
    <mergeCell ref="AD122:AE122"/>
    <mergeCell ref="AF122:AG122"/>
    <mergeCell ref="AH122:AI122"/>
    <mergeCell ref="D123:E123"/>
    <mergeCell ref="F123:G123"/>
    <mergeCell ref="H123:I123"/>
    <mergeCell ref="J123:K123"/>
    <mergeCell ref="L123:M123"/>
    <mergeCell ref="N122:O122"/>
    <mergeCell ref="P122:Q122"/>
    <mergeCell ref="R122:S122"/>
    <mergeCell ref="T122:U122"/>
    <mergeCell ref="V122:W122"/>
    <mergeCell ref="X122:Y122"/>
    <mergeCell ref="Z125:AA125"/>
    <mergeCell ref="AB125:AC125"/>
    <mergeCell ref="AD125:AE125"/>
    <mergeCell ref="AF125:AG125"/>
    <mergeCell ref="AH125:AI125"/>
    <mergeCell ref="B126:B128"/>
    <mergeCell ref="D126:E126"/>
    <mergeCell ref="F126:G126"/>
    <mergeCell ref="H126:I126"/>
    <mergeCell ref="J126:K126"/>
    <mergeCell ref="N125:O125"/>
    <mergeCell ref="P125:Q125"/>
    <mergeCell ref="R125:S125"/>
    <mergeCell ref="T125:U125"/>
    <mergeCell ref="V125:W125"/>
    <mergeCell ref="X125:Y125"/>
    <mergeCell ref="Z124:AA124"/>
    <mergeCell ref="AB124:AC124"/>
    <mergeCell ref="AD124:AE124"/>
    <mergeCell ref="AF124:AG124"/>
    <mergeCell ref="AH124:AI124"/>
    <mergeCell ref="D125:E125"/>
    <mergeCell ref="F125:G125"/>
    <mergeCell ref="H125:I125"/>
    <mergeCell ref="J125:K125"/>
    <mergeCell ref="L125:M125"/>
    <mergeCell ref="N124:O124"/>
    <mergeCell ref="P124:Q124"/>
    <mergeCell ref="R124:S124"/>
    <mergeCell ref="T124:U124"/>
    <mergeCell ref="V124:W124"/>
    <mergeCell ref="X124:Y124"/>
    <mergeCell ref="A129:A147"/>
    <mergeCell ref="D129:E129"/>
    <mergeCell ref="F129:G129"/>
    <mergeCell ref="H129:I129"/>
    <mergeCell ref="J129:K129"/>
    <mergeCell ref="L129:M129"/>
    <mergeCell ref="L145:M145"/>
    <mergeCell ref="AG127:AI127"/>
    <mergeCell ref="D128:F128"/>
    <mergeCell ref="G128:I128"/>
    <mergeCell ref="J128:Q128"/>
    <mergeCell ref="R128:Z128"/>
    <mergeCell ref="AA128:AF128"/>
    <mergeCell ref="AG128:AI128"/>
    <mergeCell ref="Z126:AA126"/>
    <mergeCell ref="AB126:AC126"/>
    <mergeCell ref="AD126:AE126"/>
    <mergeCell ref="AF126:AG126"/>
    <mergeCell ref="AH126:AI126"/>
    <mergeCell ref="D127:F127"/>
    <mergeCell ref="G127:I127"/>
    <mergeCell ref="J127:Q127"/>
    <mergeCell ref="R127:Z127"/>
    <mergeCell ref="AA127:AF127"/>
    <mergeCell ref="N126:O126"/>
    <mergeCell ref="P126:Q126"/>
    <mergeCell ref="R126:S126"/>
    <mergeCell ref="T126:U126"/>
    <mergeCell ref="V126:W126"/>
    <mergeCell ref="X126:Y126"/>
    <mergeCell ref="A100:A128"/>
    <mergeCell ref="D100:E100"/>
    <mergeCell ref="Z130:AA130"/>
    <mergeCell ref="AB130:AC130"/>
    <mergeCell ref="AD130:AE130"/>
    <mergeCell ref="AF130:AG130"/>
    <mergeCell ref="AH130:AI130"/>
    <mergeCell ref="D131:E131"/>
    <mergeCell ref="F131:G131"/>
    <mergeCell ref="H131:I131"/>
    <mergeCell ref="J131:K131"/>
    <mergeCell ref="L131:M131"/>
    <mergeCell ref="N130:O130"/>
    <mergeCell ref="P130:Q130"/>
    <mergeCell ref="R130:S130"/>
    <mergeCell ref="T130:U130"/>
    <mergeCell ref="V130:W130"/>
    <mergeCell ref="X130:Y130"/>
    <mergeCell ref="Z129:AA129"/>
    <mergeCell ref="AB129:AC129"/>
    <mergeCell ref="AD129:AE129"/>
    <mergeCell ref="AF129:AG129"/>
    <mergeCell ref="AH129:AI129"/>
    <mergeCell ref="D130:E130"/>
    <mergeCell ref="F130:G130"/>
    <mergeCell ref="H130:I130"/>
    <mergeCell ref="J130:K130"/>
    <mergeCell ref="L130:M130"/>
    <mergeCell ref="N129:O129"/>
    <mergeCell ref="P129:Q129"/>
    <mergeCell ref="R129:S129"/>
    <mergeCell ref="T129:U129"/>
    <mergeCell ref="V129:W129"/>
    <mergeCell ref="X129:Y129"/>
    <mergeCell ref="Z132:AA132"/>
    <mergeCell ref="AB132:AC132"/>
    <mergeCell ref="AD132:AE132"/>
    <mergeCell ref="AF132:AG132"/>
    <mergeCell ref="AH132:AI132"/>
    <mergeCell ref="D133:E133"/>
    <mergeCell ref="F133:G133"/>
    <mergeCell ref="H133:I133"/>
    <mergeCell ref="J133:K133"/>
    <mergeCell ref="L133:M133"/>
    <mergeCell ref="N132:O132"/>
    <mergeCell ref="P132:Q132"/>
    <mergeCell ref="R132:S132"/>
    <mergeCell ref="T132:U132"/>
    <mergeCell ref="V132:W132"/>
    <mergeCell ref="X132:Y132"/>
    <mergeCell ref="Z131:AA131"/>
    <mergeCell ref="AB131:AC131"/>
    <mergeCell ref="AD131:AE131"/>
    <mergeCell ref="AF131:AG131"/>
    <mergeCell ref="AH131:AI131"/>
    <mergeCell ref="D132:E132"/>
    <mergeCell ref="F132:G132"/>
    <mergeCell ref="H132:I132"/>
    <mergeCell ref="J132:K132"/>
    <mergeCell ref="L132:M132"/>
    <mergeCell ref="N131:O131"/>
    <mergeCell ref="P131:Q131"/>
    <mergeCell ref="R131:S131"/>
    <mergeCell ref="T131:U131"/>
    <mergeCell ref="V131:W131"/>
    <mergeCell ref="X131:Y131"/>
    <mergeCell ref="Z134:AA134"/>
    <mergeCell ref="AB134:AC134"/>
    <mergeCell ref="AD134:AE134"/>
    <mergeCell ref="AF134:AG134"/>
    <mergeCell ref="AH134:AI134"/>
    <mergeCell ref="D135:E135"/>
    <mergeCell ref="F135:G135"/>
    <mergeCell ref="H135:I135"/>
    <mergeCell ref="J135:K135"/>
    <mergeCell ref="L135:M135"/>
    <mergeCell ref="N134:O134"/>
    <mergeCell ref="P134:Q134"/>
    <mergeCell ref="R134:S134"/>
    <mergeCell ref="T134:U134"/>
    <mergeCell ref="V134:W134"/>
    <mergeCell ref="X134:Y134"/>
    <mergeCell ref="Z133:AA133"/>
    <mergeCell ref="AB133:AC133"/>
    <mergeCell ref="AD133:AE133"/>
    <mergeCell ref="AF133:AG133"/>
    <mergeCell ref="AH133:AI133"/>
    <mergeCell ref="D134:E134"/>
    <mergeCell ref="F134:G134"/>
    <mergeCell ref="H134:I134"/>
    <mergeCell ref="J134:K134"/>
    <mergeCell ref="L134:M134"/>
    <mergeCell ref="N133:O133"/>
    <mergeCell ref="P133:Q133"/>
    <mergeCell ref="R133:S133"/>
    <mergeCell ref="T133:U133"/>
    <mergeCell ref="V133:W133"/>
    <mergeCell ref="X133:Y133"/>
    <mergeCell ref="Z136:AA136"/>
    <mergeCell ref="AB136:AC136"/>
    <mergeCell ref="AD136:AE136"/>
    <mergeCell ref="AF136:AG136"/>
    <mergeCell ref="AH136:AI136"/>
    <mergeCell ref="D137:E137"/>
    <mergeCell ref="F137:G137"/>
    <mergeCell ref="H137:I137"/>
    <mergeCell ref="J137:K137"/>
    <mergeCell ref="L137:M137"/>
    <mergeCell ref="N136:O136"/>
    <mergeCell ref="P136:Q136"/>
    <mergeCell ref="R136:S136"/>
    <mergeCell ref="T136:U136"/>
    <mergeCell ref="V136:W136"/>
    <mergeCell ref="X136:Y136"/>
    <mergeCell ref="Z135:AA135"/>
    <mergeCell ref="AB135:AC135"/>
    <mergeCell ref="AD135:AE135"/>
    <mergeCell ref="AF135:AG135"/>
    <mergeCell ref="AH135:AI135"/>
    <mergeCell ref="D136:E136"/>
    <mergeCell ref="F136:G136"/>
    <mergeCell ref="H136:I136"/>
    <mergeCell ref="J136:K136"/>
    <mergeCell ref="L136:M136"/>
    <mergeCell ref="N135:O135"/>
    <mergeCell ref="P135:Q135"/>
    <mergeCell ref="R135:S135"/>
    <mergeCell ref="T135:U135"/>
    <mergeCell ref="V135:W135"/>
    <mergeCell ref="X135:Y135"/>
    <mergeCell ref="Z138:AA138"/>
    <mergeCell ref="AB138:AC138"/>
    <mergeCell ref="AD138:AE138"/>
    <mergeCell ref="AF138:AG138"/>
    <mergeCell ref="AH138:AI138"/>
    <mergeCell ref="D139:E139"/>
    <mergeCell ref="F139:G139"/>
    <mergeCell ref="H139:I139"/>
    <mergeCell ref="J139:K139"/>
    <mergeCell ref="L139:M139"/>
    <mergeCell ref="N138:O138"/>
    <mergeCell ref="P138:Q138"/>
    <mergeCell ref="R138:S138"/>
    <mergeCell ref="T138:U138"/>
    <mergeCell ref="V138:W138"/>
    <mergeCell ref="X138:Y138"/>
    <mergeCell ref="Z137:AA137"/>
    <mergeCell ref="AB137:AC137"/>
    <mergeCell ref="AD137:AE137"/>
    <mergeCell ref="AF137:AG137"/>
    <mergeCell ref="AH137:AI137"/>
    <mergeCell ref="D138:E138"/>
    <mergeCell ref="F138:G138"/>
    <mergeCell ref="H138:I138"/>
    <mergeCell ref="J138:K138"/>
    <mergeCell ref="L138:M138"/>
    <mergeCell ref="N137:O137"/>
    <mergeCell ref="P137:Q137"/>
    <mergeCell ref="R137:S137"/>
    <mergeCell ref="T137:U137"/>
    <mergeCell ref="V137:W137"/>
    <mergeCell ref="X137:Y137"/>
    <mergeCell ref="Z140:AA140"/>
    <mergeCell ref="AB140:AC140"/>
    <mergeCell ref="AD140:AE140"/>
    <mergeCell ref="AF140:AG140"/>
    <mergeCell ref="AH140:AI140"/>
    <mergeCell ref="D141:E141"/>
    <mergeCell ref="F141:G141"/>
    <mergeCell ref="H141:I141"/>
    <mergeCell ref="J141:K141"/>
    <mergeCell ref="L141:M141"/>
    <mergeCell ref="N140:O140"/>
    <mergeCell ref="P140:Q140"/>
    <mergeCell ref="R140:S140"/>
    <mergeCell ref="T140:U140"/>
    <mergeCell ref="V140:W140"/>
    <mergeCell ref="X140:Y140"/>
    <mergeCell ref="Z139:AA139"/>
    <mergeCell ref="AB139:AC139"/>
    <mergeCell ref="AD139:AE139"/>
    <mergeCell ref="AF139:AG139"/>
    <mergeCell ref="AH139:AI139"/>
    <mergeCell ref="D140:E140"/>
    <mergeCell ref="F140:G140"/>
    <mergeCell ref="H140:I140"/>
    <mergeCell ref="J140:K140"/>
    <mergeCell ref="L140:M140"/>
    <mergeCell ref="N139:O139"/>
    <mergeCell ref="P139:Q139"/>
    <mergeCell ref="R139:S139"/>
    <mergeCell ref="T139:U139"/>
    <mergeCell ref="V139:W139"/>
    <mergeCell ref="X139:Y139"/>
    <mergeCell ref="Z142:AA142"/>
    <mergeCell ref="AB142:AC142"/>
    <mergeCell ref="AD142:AE142"/>
    <mergeCell ref="AF142:AG142"/>
    <mergeCell ref="AH142:AI142"/>
    <mergeCell ref="D143:E143"/>
    <mergeCell ref="F143:G143"/>
    <mergeCell ref="H143:I143"/>
    <mergeCell ref="J143:K143"/>
    <mergeCell ref="L143:M143"/>
    <mergeCell ref="N142:O142"/>
    <mergeCell ref="P142:Q142"/>
    <mergeCell ref="R142:S142"/>
    <mergeCell ref="T142:U142"/>
    <mergeCell ref="V142:W142"/>
    <mergeCell ref="X142:Y142"/>
    <mergeCell ref="Z141:AA141"/>
    <mergeCell ref="AB141:AC141"/>
    <mergeCell ref="AD141:AE141"/>
    <mergeCell ref="AF141:AG141"/>
    <mergeCell ref="AH141:AI141"/>
    <mergeCell ref="D142:E142"/>
    <mergeCell ref="F142:G142"/>
    <mergeCell ref="H142:I142"/>
    <mergeCell ref="J142:K142"/>
    <mergeCell ref="L142:M142"/>
    <mergeCell ref="N141:O141"/>
    <mergeCell ref="P141:Q141"/>
    <mergeCell ref="R141:S141"/>
    <mergeCell ref="T141:U141"/>
    <mergeCell ref="V141:W141"/>
    <mergeCell ref="X141:Y141"/>
    <mergeCell ref="Z144:AA144"/>
    <mergeCell ref="AB144:AC144"/>
    <mergeCell ref="AD144:AE144"/>
    <mergeCell ref="AF144:AG144"/>
    <mergeCell ref="AH144:AI144"/>
    <mergeCell ref="B145:B147"/>
    <mergeCell ref="D145:E145"/>
    <mergeCell ref="F145:G145"/>
    <mergeCell ref="H145:I145"/>
    <mergeCell ref="J145:K145"/>
    <mergeCell ref="N144:O144"/>
    <mergeCell ref="P144:Q144"/>
    <mergeCell ref="R144:S144"/>
    <mergeCell ref="T144:U144"/>
    <mergeCell ref="V144:W144"/>
    <mergeCell ref="X144:Y144"/>
    <mergeCell ref="Z143:AA143"/>
    <mergeCell ref="AB143:AC143"/>
    <mergeCell ref="AD143:AE143"/>
    <mergeCell ref="AF143:AG143"/>
    <mergeCell ref="AH143:AI143"/>
    <mergeCell ref="D144:E144"/>
    <mergeCell ref="F144:G144"/>
    <mergeCell ref="H144:I144"/>
    <mergeCell ref="J144:K144"/>
    <mergeCell ref="L144:M144"/>
    <mergeCell ref="N143:O143"/>
    <mergeCell ref="P143:Q143"/>
    <mergeCell ref="R143:S143"/>
    <mergeCell ref="T143:U143"/>
    <mergeCell ref="V143:W143"/>
    <mergeCell ref="X143:Y143"/>
    <mergeCell ref="AG146:AI146"/>
    <mergeCell ref="D147:F147"/>
    <mergeCell ref="G147:I147"/>
    <mergeCell ref="J147:Q147"/>
    <mergeCell ref="R147:Z147"/>
    <mergeCell ref="AA147:AF147"/>
    <mergeCell ref="AG147:AI147"/>
    <mergeCell ref="Z145:AA145"/>
    <mergeCell ref="AB145:AC145"/>
    <mergeCell ref="AD145:AE145"/>
    <mergeCell ref="AF145:AG145"/>
    <mergeCell ref="AH145:AI145"/>
    <mergeCell ref="D146:F146"/>
    <mergeCell ref="G146:I146"/>
    <mergeCell ref="J146:Q146"/>
    <mergeCell ref="R146:Z146"/>
    <mergeCell ref="AA146:AF146"/>
    <mergeCell ref="N145:O145"/>
    <mergeCell ref="P145:Q145"/>
    <mergeCell ref="R145:S145"/>
    <mergeCell ref="T145:U145"/>
    <mergeCell ref="V145:W145"/>
    <mergeCell ref="X145:Y145"/>
    <mergeCell ref="Z148:AA148"/>
    <mergeCell ref="AB148:AC148"/>
    <mergeCell ref="AD148:AE148"/>
    <mergeCell ref="AF148:AG148"/>
    <mergeCell ref="AH148:AI148"/>
    <mergeCell ref="D149:E149"/>
    <mergeCell ref="F149:G149"/>
    <mergeCell ref="H149:I149"/>
    <mergeCell ref="J149:K149"/>
    <mergeCell ref="L149:M149"/>
    <mergeCell ref="N148:O148"/>
    <mergeCell ref="P148:Q148"/>
    <mergeCell ref="R148:S148"/>
    <mergeCell ref="T148:U148"/>
    <mergeCell ref="V148:W148"/>
    <mergeCell ref="X148:Y148"/>
    <mergeCell ref="A148:A153"/>
    <mergeCell ref="D148:E148"/>
    <mergeCell ref="F148:G148"/>
    <mergeCell ref="H148:I148"/>
    <mergeCell ref="J148:K148"/>
    <mergeCell ref="L148:M148"/>
    <mergeCell ref="L151:M151"/>
    <mergeCell ref="Z150:AA150"/>
    <mergeCell ref="AB150:AC150"/>
    <mergeCell ref="AD150:AE150"/>
    <mergeCell ref="AF150:AG150"/>
    <mergeCell ref="AH150:AI150"/>
    <mergeCell ref="B151:B153"/>
    <mergeCell ref="D151:E151"/>
    <mergeCell ref="F151:G151"/>
    <mergeCell ref="H151:I151"/>
    <mergeCell ref="J151:K151"/>
    <mergeCell ref="N150:O150"/>
    <mergeCell ref="P150:Q150"/>
    <mergeCell ref="R150:S150"/>
    <mergeCell ref="T150:U150"/>
    <mergeCell ref="V150:W150"/>
    <mergeCell ref="X150:Y150"/>
    <mergeCell ref="Z149:AA149"/>
    <mergeCell ref="AB149:AC149"/>
    <mergeCell ref="AD149:AE149"/>
    <mergeCell ref="AF149:AG149"/>
    <mergeCell ref="AH149:AI149"/>
    <mergeCell ref="D150:E150"/>
    <mergeCell ref="F150:G150"/>
    <mergeCell ref="H150:I150"/>
    <mergeCell ref="J150:K150"/>
    <mergeCell ref="L150:M150"/>
    <mergeCell ref="N149:O149"/>
    <mergeCell ref="P149:Q149"/>
    <mergeCell ref="R149:S149"/>
    <mergeCell ref="T149:U149"/>
    <mergeCell ref="V149:W149"/>
    <mergeCell ref="X149:Y149"/>
    <mergeCell ref="A154:B155"/>
    <mergeCell ref="D154:E154"/>
    <mergeCell ref="F154:G154"/>
    <mergeCell ref="H154:I154"/>
    <mergeCell ref="J154:K154"/>
    <mergeCell ref="L154:M154"/>
    <mergeCell ref="AG152:AI152"/>
    <mergeCell ref="D153:F153"/>
    <mergeCell ref="G153:I153"/>
    <mergeCell ref="J153:Q153"/>
    <mergeCell ref="R153:Z153"/>
    <mergeCell ref="AA153:AF153"/>
    <mergeCell ref="AG153:AI153"/>
    <mergeCell ref="Z151:AA151"/>
    <mergeCell ref="AB151:AC151"/>
    <mergeCell ref="AD151:AE151"/>
    <mergeCell ref="AF151:AG151"/>
    <mergeCell ref="AH151:AI151"/>
    <mergeCell ref="D152:F152"/>
    <mergeCell ref="G152:I152"/>
    <mergeCell ref="J152:Q152"/>
    <mergeCell ref="R152:Z152"/>
    <mergeCell ref="AA152:AF152"/>
    <mergeCell ref="N151:O151"/>
    <mergeCell ref="P151:Q151"/>
    <mergeCell ref="R151:S151"/>
    <mergeCell ref="T151:U151"/>
    <mergeCell ref="V151:W151"/>
    <mergeCell ref="X151:Y151"/>
    <mergeCell ref="Z155:AA155"/>
    <mergeCell ref="AB155:AC155"/>
    <mergeCell ref="AD155:AE155"/>
    <mergeCell ref="AF155:AG155"/>
    <mergeCell ref="AH155:AI155"/>
    <mergeCell ref="N155:O155"/>
    <mergeCell ref="P155:Q155"/>
    <mergeCell ref="R155:S155"/>
    <mergeCell ref="T155:U155"/>
    <mergeCell ref="V155:W155"/>
    <mergeCell ref="X155:Y155"/>
    <mergeCell ref="Z154:AA154"/>
    <mergeCell ref="AB154:AC154"/>
    <mergeCell ref="AD154:AE154"/>
    <mergeCell ref="AF154:AG154"/>
    <mergeCell ref="AH154:AI154"/>
    <mergeCell ref="D155:E155"/>
    <mergeCell ref="F155:G155"/>
    <mergeCell ref="H155:I155"/>
    <mergeCell ref="J155:K155"/>
    <mergeCell ref="L155:M155"/>
    <mergeCell ref="N154:O154"/>
    <mergeCell ref="P154:Q154"/>
    <mergeCell ref="R154:S154"/>
    <mergeCell ref="T154:U154"/>
    <mergeCell ref="V154:W154"/>
    <mergeCell ref="X154:Y15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총괄표</vt:lpstr>
      <vt:lpstr>WBS</vt:lpstr>
      <vt:lpstr>참조</vt:lpstr>
      <vt:lpstr>가중치</vt:lpstr>
      <vt:lpstr>설정</vt:lpstr>
      <vt:lpstr>가중치(작업중)</vt:lpstr>
      <vt:lpstr>가중치근거</vt:lpstr>
      <vt:lpstr>가중치!Print_Area</vt:lpstr>
      <vt:lpstr>WBS!Print_Titles</vt:lpstr>
      <vt:lpstr>공휴일</vt:lpstr>
      <vt:lpstr>실적진척률</vt:lpstr>
      <vt:lpstr>실적진척상태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LEEHAKMU</dc:creator>
  <cp:lastModifiedBy>shinil kim</cp:lastModifiedBy>
  <cp:lastPrinted>2021-12-30T04:57:28Z</cp:lastPrinted>
  <dcterms:created xsi:type="dcterms:W3CDTF">2021-05-11T04:50:02Z</dcterms:created>
  <dcterms:modified xsi:type="dcterms:W3CDTF">2022-02-04T23:42:53Z</dcterms:modified>
</cp:coreProperties>
</file>