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hidePivotFieldList="1" autoCompressPictures="0"/>
  <bookViews>
    <workbookView xWindow="1960" yWindow="0" windowWidth="33780" windowHeight="18160" tabRatio="826" activeTab="6"/>
  </bookViews>
  <sheets>
    <sheet name="Summary Schedule" sheetId="8" r:id="rId1"/>
    <sheet name="Annual Escalation Rates" sheetId="11" r:id="rId2"/>
    <sheet name="Schedule-1" sheetId="1" r:id="rId3"/>
    <sheet name="Schedule-2" sheetId="2" r:id="rId4"/>
    <sheet name="Schedule-3" sheetId="3" r:id="rId5"/>
    <sheet name="Schedule-4" sheetId="4" r:id="rId6"/>
    <sheet name="Schedule-5" sheetId="5" r:id="rId7"/>
    <sheet name="Amortization-HIDDEN" sheetId="10" state="hidden" r:id="rId8"/>
    <sheet name="Itemized Costs-HIDDEN" sheetId="12" state="hidden" r:id="rId9"/>
    <sheet name="ECM" sheetId="13" state="hidden" r:id="rId10"/>
  </sheets>
  <definedNames>
    <definedName name="Area_to_Sort" localSheetId="8">#REF!</definedName>
    <definedName name="Area_to_Sort" localSheetId="0">#REF!</definedName>
    <definedName name="ECM">ECM!$A$2:$B$70</definedName>
    <definedName name="MARGIN">'Schedule-2'!$F$8</definedName>
    <definedName name="Total_Payment" localSheetId="8">Scheduled_Payment+Extra_Payment</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F9" i="4" l="1"/>
  <c r="AF10" i="4"/>
  <c r="AF11" i="4"/>
  <c r="AF12" i="4"/>
  <c r="AF13" i="4"/>
  <c r="AF14" i="4"/>
  <c r="AF15" i="4"/>
  <c r="AF16" i="4"/>
  <c r="AF17" i="4"/>
  <c r="AF18" i="4"/>
  <c r="AF19" i="4"/>
  <c r="AF20" i="4"/>
  <c r="AF21" i="4"/>
  <c r="AF22" i="4"/>
  <c r="AF23" i="4"/>
  <c r="AF24" i="4"/>
  <c r="AF25" i="4"/>
  <c r="AF26" i="4"/>
  <c r="AF27" i="4"/>
  <c r="AF28" i="4"/>
  <c r="AF29" i="4"/>
  <c r="AF30" i="4"/>
  <c r="AF31" i="4"/>
  <c r="AF32" i="4"/>
  <c r="AF33" i="4"/>
  <c r="AF8" i="4"/>
  <c r="Y8" i="4"/>
  <c r="Y9" i="4"/>
  <c r="Y10" i="4"/>
  <c r="Y11" i="4"/>
  <c r="Y12" i="4"/>
  <c r="Y13" i="4"/>
  <c r="Y14" i="4"/>
  <c r="Y15" i="4"/>
  <c r="Y16" i="4"/>
  <c r="Y17" i="4"/>
  <c r="Y18" i="4"/>
  <c r="Y19" i="4"/>
  <c r="Y20" i="4"/>
  <c r="Y21" i="4"/>
  <c r="Y22" i="4"/>
  <c r="Y23" i="4"/>
  <c r="Y24" i="4"/>
  <c r="Y25" i="4"/>
  <c r="Y26" i="4"/>
  <c r="Y27" i="4"/>
  <c r="Y28" i="4"/>
  <c r="Y29" i="4"/>
  <c r="Y30" i="4"/>
  <c r="Y31" i="4"/>
  <c r="Y32" i="4"/>
  <c r="E41" i="10"/>
  <c r="E39" i="10"/>
  <c r="E38" i="10"/>
  <c r="E37" i="10"/>
  <c r="E36" i="10"/>
  <c r="E35" i="10"/>
  <c r="E34" i="10"/>
  <c r="E33" i="10"/>
  <c r="E32" i="10"/>
  <c r="E31" i="10"/>
  <c r="E30" i="10"/>
  <c r="E29" i="10"/>
  <c r="E27" i="10"/>
  <c r="E26" i="10"/>
  <c r="E25" i="10"/>
  <c r="E24" i="10"/>
  <c r="E23" i="10"/>
  <c r="E22" i="10"/>
  <c r="E21" i="10"/>
  <c r="E20" i="10"/>
  <c r="E19" i="10"/>
  <c r="C28" i="8"/>
  <c r="D5" i="10"/>
  <c r="G18" i="10"/>
  <c r="F18" i="10"/>
  <c r="H18" i="10"/>
  <c r="C19" i="10"/>
  <c r="G19" i="10"/>
  <c r="F19" i="10"/>
  <c r="H19" i="10"/>
  <c r="C20" i="10"/>
  <c r="G20" i="10"/>
  <c r="F20" i="10"/>
  <c r="H20" i="10"/>
  <c r="C21" i="10"/>
  <c r="G21" i="10"/>
  <c r="F21" i="10"/>
  <c r="H21" i="10"/>
  <c r="C22" i="10"/>
  <c r="G22" i="10"/>
  <c r="F22" i="10"/>
  <c r="H22" i="10"/>
  <c r="C23" i="10"/>
  <c r="G23" i="10"/>
  <c r="F23" i="10"/>
  <c r="H23" i="10"/>
  <c r="C24" i="10"/>
  <c r="G24" i="10"/>
  <c r="F24" i="10"/>
  <c r="H24" i="10"/>
  <c r="C25" i="10"/>
  <c r="G25" i="10"/>
  <c r="F25" i="10"/>
  <c r="H25" i="10"/>
  <c r="C26" i="10"/>
  <c r="G26" i="10"/>
  <c r="F26" i="10"/>
  <c r="H26" i="10"/>
  <c r="C27" i="10"/>
  <c r="G27" i="10"/>
  <c r="F27" i="10"/>
  <c r="H27" i="10"/>
  <c r="E28" i="10"/>
  <c r="C28" i="10"/>
  <c r="G28" i="10"/>
  <c r="F28" i="10"/>
  <c r="H28" i="10"/>
  <c r="C29" i="10"/>
  <c r="G29" i="10"/>
  <c r="F29" i="10"/>
  <c r="H29" i="10"/>
  <c r="C30" i="10"/>
  <c r="G30" i="10"/>
  <c r="F30" i="10"/>
  <c r="H30" i="10"/>
  <c r="C31" i="10"/>
  <c r="G31" i="10"/>
  <c r="F31" i="10"/>
  <c r="H31" i="10"/>
  <c r="C32" i="10"/>
  <c r="G32" i="10"/>
  <c r="F32" i="10"/>
  <c r="H32" i="10"/>
  <c r="C33" i="10"/>
  <c r="G33" i="10"/>
  <c r="F33" i="10"/>
  <c r="H33" i="10"/>
  <c r="C34" i="10"/>
  <c r="G34" i="10"/>
  <c r="F34" i="10"/>
  <c r="H34" i="10"/>
  <c r="C35" i="10"/>
  <c r="G35" i="10"/>
  <c r="F35" i="10"/>
  <c r="H35" i="10"/>
  <c r="C36" i="10"/>
  <c r="G36" i="10"/>
  <c r="F36" i="10"/>
  <c r="H36" i="10"/>
  <c r="C37" i="10"/>
  <c r="G37" i="10"/>
  <c r="F37" i="10"/>
  <c r="H37" i="10"/>
  <c r="C38" i="10"/>
  <c r="G38" i="10"/>
  <c r="F38" i="10"/>
  <c r="H38" i="10"/>
  <c r="C39" i="10"/>
  <c r="G39" i="10"/>
  <c r="F39" i="10"/>
  <c r="H39" i="10"/>
  <c r="E40" i="10"/>
  <c r="C40" i="10"/>
  <c r="G40" i="10"/>
  <c r="F40" i="10"/>
  <c r="H40" i="10"/>
  <c r="C41" i="10"/>
  <c r="G41" i="10"/>
  <c r="F41" i="10"/>
  <c r="H41" i="10"/>
  <c r="D41" i="10"/>
  <c r="A33" i="2"/>
  <c r="A32" i="2"/>
  <c r="A31" i="2"/>
  <c r="A30" i="2"/>
  <c r="A29" i="2"/>
  <c r="A28" i="2"/>
  <c r="A27" i="2"/>
  <c r="A26" i="2"/>
  <c r="A25" i="2"/>
  <c r="A24" i="2"/>
  <c r="A23" i="2"/>
  <c r="A22" i="2"/>
  <c r="A21" i="2"/>
  <c r="A20" i="2"/>
  <c r="A19" i="2"/>
  <c r="A18" i="2"/>
  <c r="A17" i="2"/>
  <c r="A16" i="2"/>
  <c r="A15" i="2"/>
  <c r="A14" i="2"/>
  <c r="A13" i="2"/>
  <c r="A12" i="2"/>
  <c r="A11" i="2"/>
  <c r="A10" i="2"/>
  <c r="A9" i="2"/>
  <c r="O17" i="10"/>
  <c r="D7" i="3"/>
  <c r="N17" i="10"/>
  <c r="D5" i="3"/>
  <c r="D8" i="3"/>
  <c r="D22" i="3"/>
  <c r="O18" i="10"/>
  <c r="E7" i="3"/>
  <c r="N18" i="10"/>
  <c r="E5" i="3"/>
  <c r="E8" i="3"/>
  <c r="E22" i="3"/>
  <c r="C42" i="10"/>
  <c r="E42" i="10"/>
  <c r="G42" i="10"/>
  <c r="F42" i="10"/>
  <c r="H42" i="10"/>
  <c r="C43" i="10"/>
  <c r="E43" i="10"/>
  <c r="G43" i="10"/>
  <c r="F43" i="10"/>
  <c r="H43" i="10"/>
  <c r="C44" i="10"/>
  <c r="E44" i="10"/>
  <c r="G44" i="10"/>
  <c r="F44" i="10"/>
  <c r="H44" i="10"/>
  <c r="C45" i="10"/>
  <c r="E45" i="10"/>
  <c r="G45" i="10"/>
  <c r="F45" i="10"/>
  <c r="H45" i="10"/>
  <c r="C46" i="10"/>
  <c r="E46" i="10"/>
  <c r="G46" i="10"/>
  <c r="F46" i="10"/>
  <c r="H46" i="10"/>
  <c r="C47" i="10"/>
  <c r="E47" i="10"/>
  <c r="G47" i="10"/>
  <c r="F47" i="10"/>
  <c r="H47" i="10"/>
  <c r="C48" i="10"/>
  <c r="E48" i="10"/>
  <c r="G48" i="10"/>
  <c r="F48" i="10"/>
  <c r="H48" i="10"/>
  <c r="C49" i="10"/>
  <c r="E49" i="10"/>
  <c r="G49" i="10"/>
  <c r="F49" i="10"/>
  <c r="H49" i="10"/>
  <c r="C50" i="10"/>
  <c r="E50" i="10"/>
  <c r="G50" i="10"/>
  <c r="F50" i="10"/>
  <c r="H50" i="10"/>
  <c r="C51" i="10"/>
  <c r="E51" i="10"/>
  <c r="G51" i="10"/>
  <c r="F51" i="10"/>
  <c r="H51" i="10"/>
  <c r="C52" i="10"/>
  <c r="E52" i="10"/>
  <c r="G52" i="10"/>
  <c r="F52" i="10"/>
  <c r="H52" i="10"/>
  <c r="C53" i="10"/>
  <c r="E53" i="10"/>
  <c r="G53" i="10"/>
  <c r="O19" i="10"/>
  <c r="F7" i="3"/>
  <c r="F53" i="10"/>
  <c r="N19" i="10"/>
  <c r="F5" i="3"/>
  <c r="F8" i="3"/>
  <c r="F22" i="3"/>
  <c r="H53" i="10"/>
  <c r="C54" i="10"/>
  <c r="E54" i="10"/>
  <c r="G54" i="10"/>
  <c r="F54" i="10"/>
  <c r="H54" i="10"/>
  <c r="C55" i="10"/>
  <c r="E55" i="10"/>
  <c r="G55" i="10"/>
  <c r="F55" i="10"/>
  <c r="H55" i="10"/>
  <c r="C56" i="10"/>
  <c r="E56" i="10"/>
  <c r="G56" i="10"/>
  <c r="F56" i="10"/>
  <c r="H56" i="10"/>
  <c r="C57" i="10"/>
  <c r="E57" i="10"/>
  <c r="G57" i="10"/>
  <c r="F57" i="10"/>
  <c r="H57" i="10"/>
  <c r="C58" i="10"/>
  <c r="E58" i="10"/>
  <c r="G58" i="10"/>
  <c r="F58" i="10"/>
  <c r="H58" i="10"/>
  <c r="C59" i="10"/>
  <c r="E59" i="10"/>
  <c r="G59" i="10"/>
  <c r="F59" i="10"/>
  <c r="H59" i="10"/>
  <c r="C60" i="10"/>
  <c r="E60" i="10"/>
  <c r="G60" i="10"/>
  <c r="F60" i="10"/>
  <c r="H60" i="10"/>
  <c r="C61" i="10"/>
  <c r="E61" i="10"/>
  <c r="G61" i="10"/>
  <c r="F61" i="10"/>
  <c r="H61" i="10"/>
  <c r="C62" i="10"/>
  <c r="E62" i="10"/>
  <c r="G62" i="10"/>
  <c r="F62" i="10"/>
  <c r="H62" i="10"/>
  <c r="C63" i="10"/>
  <c r="E63" i="10"/>
  <c r="G63" i="10"/>
  <c r="F63" i="10"/>
  <c r="H63" i="10"/>
  <c r="C64" i="10"/>
  <c r="E64" i="10"/>
  <c r="G64" i="10"/>
  <c r="F64" i="10"/>
  <c r="H64" i="10"/>
  <c r="C65" i="10"/>
  <c r="E65" i="10"/>
  <c r="G65" i="10"/>
  <c r="O20" i="10"/>
  <c r="G7" i="3"/>
  <c r="F65" i="10"/>
  <c r="N20" i="10"/>
  <c r="G5" i="3"/>
  <c r="G8" i="3"/>
  <c r="G22" i="3"/>
  <c r="H65" i="10"/>
  <c r="C66" i="10"/>
  <c r="E66" i="10"/>
  <c r="G66" i="10"/>
  <c r="F66" i="10"/>
  <c r="H66" i="10"/>
  <c r="C67" i="10"/>
  <c r="E67" i="10"/>
  <c r="G67" i="10"/>
  <c r="F67" i="10"/>
  <c r="H67" i="10"/>
  <c r="C68" i="10"/>
  <c r="E68" i="10"/>
  <c r="G68" i="10"/>
  <c r="F68" i="10"/>
  <c r="H68" i="10"/>
  <c r="C69" i="10"/>
  <c r="E69" i="10"/>
  <c r="G69" i="10"/>
  <c r="F69" i="10"/>
  <c r="H69" i="10"/>
  <c r="C70" i="10"/>
  <c r="E70" i="10"/>
  <c r="G70" i="10"/>
  <c r="F70" i="10"/>
  <c r="H70" i="10"/>
  <c r="C71" i="10"/>
  <c r="E71" i="10"/>
  <c r="G71" i="10"/>
  <c r="F71" i="10"/>
  <c r="H71" i="10"/>
  <c r="C72" i="10"/>
  <c r="E72" i="10"/>
  <c r="G72" i="10"/>
  <c r="F72" i="10"/>
  <c r="H72" i="10"/>
  <c r="C73" i="10"/>
  <c r="E73" i="10"/>
  <c r="G73" i="10"/>
  <c r="F73" i="10"/>
  <c r="H73" i="10"/>
  <c r="C74" i="10"/>
  <c r="E74" i="10"/>
  <c r="G74" i="10"/>
  <c r="F74" i="10"/>
  <c r="H74" i="10"/>
  <c r="C75" i="10"/>
  <c r="E75" i="10"/>
  <c r="G75" i="10"/>
  <c r="F75" i="10"/>
  <c r="H75" i="10"/>
  <c r="C76" i="10"/>
  <c r="E76" i="10"/>
  <c r="G76" i="10"/>
  <c r="F76" i="10"/>
  <c r="H76" i="10"/>
  <c r="C77" i="10"/>
  <c r="E77" i="10"/>
  <c r="G77" i="10"/>
  <c r="O21" i="10"/>
  <c r="H7" i="3"/>
  <c r="F77" i="10"/>
  <c r="N21" i="10"/>
  <c r="H5" i="3"/>
  <c r="H8" i="3"/>
  <c r="H22" i="3"/>
  <c r="H77" i="10"/>
  <c r="C78" i="10"/>
  <c r="E78" i="10"/>
  <c r="G78" i="10"/>
  <c r="F78" i="10"/>
  <c r="H78" i="10"/>
  <c r="C79" i="10"/>
  <c r="E79" i="10"/>
  <c r="G79" i="10"/>
  <c r="F79" i="10"/>
  <c r="H79" i="10"/>
  <c r="C80" i="10"/>
  <c r="E80" i="10"/>
  <c r="G80" i="10"/>
  <c r="F80" i="10"/>
  <c r="H80" i="10"/>
  <c r="C81" i="10"/>
  <c r="E81" i="10"/>
  <c r="G81" i="10"/>
  <c r="F81" i="10"/>
  <c r="H81" i="10"/>
  <c r="C82" i="10"/>
  <c r="E82" i="10"/>
  <c r="G82" i="10"/>
  <c r="F82" i="10"/>
  <c r="H82" i="10"/>
  <c r="C83" i="10"/>
  <c r="E83" i="10"/>
  <c r="G83" i="10"/>
  <c r="F83" i="10"/>
  <c r="H83" i="10"/>
  <c r="C84" i="10"/>
  <c r="E84" i="10"/>
  <c r="G84" i="10"/>
  <c r="F84" i="10"/>
  <c r="H84" i="10"/>
  <c r="C85" i="10"/>
  <c r="E85" i="10"/>
  <c r="G85" i="10"/>
  <c r="F85" i="10"/>
  <c r="H85" i="10"/>
  <c r="C86" i="10"/>
  <c r="E86" i="10"/>
  <c r="G86" i="10"/>
  <c r="F86" i="10"/>
  <c r="H86" i="10"/>
  <c r="C87" i="10"/>
  <c r="E87" i="10"/>
  <c r="G87" i="10"/>
  <c r="F87" i="10"/>
  <c r="H87" i="10"/>
  <c r="C88" i="10"/>
  <c r="E88" i="10"/>
  <c r="G88" i="10"/>
  <c r="F88" i="10"/>
  <c r="H88" i="10"/>
  <c r="C89" i="10"/>
  <c r="E89" i="10"/>
  <c r="G89" i="10"/>
  <c r="O22" i="10"/>
  <c r="I7" i="3"/>
  <c r="F89" i="10"/>
  <c r="N22" i="10"/>
  <c r="I5" i="3"/>
  <c r="I8" i="3"/>
  <c r="I22" i="3"/>
  <c r="H89" i="10"/>
  <c r="C90" i="10"/>
  <c r="E90" i="10"/>
  <c r="G90" i="10"/>
  <c r="F90" i="10"/>
  <c r="H90" i="10"/>
  <c r="C91" i="10"/>
  <c r="E91" i="10"/>
  <c r="G91" i="10"/>
  <c r="F91" i="10"/>
  <c r="H91" i="10"/>
  <c r="C92" i="10"/>
  <c r="E92" i="10"/>
  <c r="G92" i="10"/>
  <c r="F92" i="10"/>
  <c r="H92" i="10"/>
  <c r="C93" i="10"/>
  <c r="E93" i="10"/>
  <c r="G93" i="10"/>
  <c r="F93" i="10"/>
  <c r="H93" i="10"/>
  <c r="C94" i="10"/>
  <c r="E94" i="10"/>
  <c r="G94" i="10"/>
  <c r="F94" i="10"/>
  <c r="H94" i="10"/>
  <c r="C95" i="10"/>
  <c r="E95" i="10"/>
  <c r="G95" i="10"/>
  <c r="F95" i="10"/>
  <c r="H95" i="10"/>
  <c r="C96" i="10"/>
  <c r="E96" i="10"/>
  <c r="G96" i="10"/>
  <c r="F96" i="10"/>
  <c r="H96" i="10"/>
  <c r="C97" i="10"/>
  <c r="E97" i="10"/>
  <c r="G97" i="10"/>
  <c r="F97" i="10"/>
  <c r="H97" i="10"/>
  <c r="C98" i="10"/>
  <c r="E98" i="10"/>
  <c r="G98" i="10"/>
  <c r="F98" i="10"/>
  <c r="H98" i="10"/>
  <c r="C99" i="10"/>
  <c r="E99" i="10"/>
  <c r="G99" i="10"/>
  <c r="F99" i="10"/>
  <c r="H99" i="10"/>
  <c r="C100" i="10"/>
  <c r="E100" i="10"/>
  <c r="G100" i="10"/>
  <c r="F100" i="10"/>
  <c r="H100" i="10"/>
  <c r="C101" i="10"/>
  <c r="E101" i="10"/>
  <c r="G101" i="10"/>
  <c r="O23" i="10"/>
  <c r="J7" i="3"/>
  <c r="F101" i="10"/>
  <c r="N23" i="10"/>
  <c r="J5" i="3"/>
  <c r="J8" i="3"/>
  <c r="J22" i="3"/>
  <c r="H101" i="10"/>
  <c r="C102" i="10"/>
  <c r="E102" i="10"/>
  <c r="G102" i="10"/>
  <c r="F102" i="10"/>
  <c r="H102" i="10"/>
  <c r="C103" i="10"/>
  <c r="E103" i="10"/>
  <c r="G103" i="10"/>
  <c r="F103" i="10"/>
  <c r="H103" i="10"/>
  <c r="C104" i="10"/>
  <c r="E104" i="10"/>
  <c r="G104" i="10"/>
  <c r="F104" i="10"/>
  <c r="H104" i="10"/>
  <c r="C105" i="10"/>
  <c r="E105" i="10"/>
  <c r="G105" i="10"/>
  <c r="F105" i="10"/>
  <c r="H105" i="10"/>
  <c r="C106" i="10"/>
  <c r="E106" i="10"/>
  <c r="G106" i="10"/>
  <c r="F106" i="10"/>
  <c r="H106" i="10"/>
  <c r="C107" i="10"/>
  <c r="E107" i="10"/>
  <c r="G107" i="10"/>
  <c r="F107" i="10"/>
  <c r="H107" i="10"/>
  <c r="C108" i="10"/>
  <c r="E108" i="10"/>
  <c r="G108" i="10"/>
  <c r="F108" i="10"/>
  <c r="H108" i="10"/>
  <c r="C109" i="10"/>
  <c r="E109" i="10"/>
  <c r="G109" i="10"/>
  <c r="F109" i="10"/>
  <c r="H109" i="10"/>
  <c r="C110" i="10"/>
  <c r="E110" i="10"/>
  <c r="G110" i="10"/>
  <c r="F110" i="10"/>
  <c r="H110" i="10"/>
  <c r="C111" i="10"/>
  <c r="E111" i="10"/>
  <c r="G111" i="10"/>
  <c r="F111" i="10"/>
  <c r="H111" i="10"/>
  <c r="C112" i="10"/>
  <c r="E112" i="10"/>
  <c r="G112" i="10"/>
  <c r="F112" i="10"/>
  <c r="H112" i="10"/>
  <c r="C113" i="10"/>
  <c r="E113" i="10"/>
  <c r="G113" i="10"/>
  <c r="O24" i="10"/>
  <c r="K7" i="3"/>
  <c r="F113" i="10"/>
  <c r="N24" i="10"/>
  <c r="K5" i="3"/>
  <c r="K8" i="3"/>
  <c r="K22" i="3"/>
  <c r="H113" i="10"/>
  <c r="C114" i="10"/>
  <c r="E114" i="10"/>
  <c r="G114" i="10"/>
  <c r="F114" i="10"/>
  <c r="H114" i="10"/>
  <c r="C115" i="10"/>
  <c r="E115" i="10"/>
  <c r="G115" i="10"/>
  <c r="F115" i="10"/>
  <c r="H115" i="10"/>
  <c r="C116" i="10"/>
  <c r="E116" i="10"/>
  <c r="G116" i="10"/>
  <c r="F116" i="10"/>
  <c r="H116" i="10"/>
  <c r="C117" i="10"/>
  <c r="E117" i="10"/>
  <c r="G117" i="10"/>
  <c r="F117" i="10"/>
  <c r="H117" i="10"/>
  <c r="C118" i="10"/>
  <c r="E118" i="10"/>
  <c r="G118" i="10"/>
  <c r="F118" i="10"/>
  <c r="H118" i="10"/>
  <c r="C119" i="10"/>
  <c r="E119" i="10"/>
  <c r="G119" i="10"/>
  <c r="F119" i="10"/>
  <c r="H119" i="10"/>
  <c r="C120" i="10"/>
  <c r="E120" i="10"/>
  <c r="G120" i="10"/>
  <c r="F120" i="10"/>
  <c r="H120" i="10"/>
  <c r="C121" i="10"/>
  <c r="E121" i="10"/>
  <c r="G121" i="10"/>
  <c r="F121" i="10"/>
  <c r="H121" i="10"/>
  <c r="C122" i="10"/>
  <c r="E122" i="10"/>
  <c r="G122" i="10"/>
  <c r="F122" i="10"/>
  <c r="H122" i="10"/>
  <c r="C123" i="10"/>
  <c r="E123" i="10"/>
  <c r="G123" i="10"/>
  <c r="F123" i="10"/>
  <c r="H123" i="10"/>
  <c r="C124" i="10"/>
  <c r="E124" i="10"/>
  <c r="G124" i="10"/>
  <c r="F124" i="10"/>
  <c r="H124" i="10"/>
  <c r="C125" i="10"/>
  <c r="E125" i="10"/>
  <c r="G125" i="10"/>
  <c r="O25" i="10"/>
  <c r="L7" i="3"/>
  <c r="F125" i="10"/>
  <c r="N25" i="10"/>
  <c r="L5" i="3"/>
  <c r="L8" i="3"/>
  <c r="L22" i="3"/>
  <c r="H125" i="10"/>
  <c r="C126" i="10"/>
  <c r="E126" i="10"/>
  <c r="G126" i="10"/>
  <c r="F126" i="10"/>
  <c r="H126" i="10"/>
  <c r="C127" i="10"/>
  <c r="E127" i="10"/>
  <c r="G127" i="10"/>
  <c r="F127" i="10"/>
  <c r="H127" i="10"/>
  <c r="C128" i="10"/>
  <c r="E128" i="10"/>
  <c r="G128" i="10"/>
  <c r="F128" i="10"/>
  <c r="H128" i="10"/>
  <c r="C129" i="10"/>
  <c r="E129" i="10"/>
  <c r="G129" i="10"/>
  <c r="F129" i="10"/>
  <c r="H129" i="10"/>
  <c r="C130" i="10"/>
  <c r="E130" i="10"/>
  <c r="G130" i="10"/>
  <c r="F130" i="10"/>
  <c r="H130" i="10"/>
  <c r="C131" i="10"/>
  <c r="E131" i="10"/>
  <c r="G131" i="10"/>
  <c r="F131" i="10"/>
  <c r="H131" i="10"/>
  <c r="C132" i="10"/>
  <c r="E132" i="10"/>
  <c r="G132" i="10"/>
  <c r="F132" i="10"/>
  <c r="H132" i="10"/>
  <c r="C133" i="10"/>
  <c r="E133" i="10"/>
  <c r="G133" i="10"/>
  <c r="F133" i="10"/>
  <c r="H133" i="10"/>
  <c r="C134" i="10"/>
  <c r="E134" i="10"/>
  <c r="G134" i="10"/>
  <c r="F134" i="10"/>
  <c r="H134" i="10"/>
  <c r="C135" i="10"/>
  <c r="E135" i="10"/>
  <c r="G135" i="10"/>
  <c r="F135" i="10"/>
  <c r="H135" i="10"/>
  <c r="C136" i="10"/>
  <c r="E136" i="10"/>
  <c r="G136" i="10"/>
  <c r="F136" i="10"/>
  <c r="H136" i="10"/>
  <c r="C137" i="10"/>
  <c r="E137" i="10"/>
  <c r="G137" i="10"/>
  <c r="O26" i="10"/>
  <c r="M7" i="3"/>
  <c r="F137" i="10"/>
  <c r="N26" i="10"/>
  <c r="M5" i="3"/>
  <c r="M8" i="3"/>
  <c r="M22" i="3"/>
  <c r="H137" i="10"/>
  <c r="C138" i="10"/>
  <c r="E138" i="10"/>
  <c r="G138" i="10"/>
  <c r="F138" i="10"/>
  <c r="H138" i="10"/>
  <c r="C139" i="10"/>
  <c r="E139" i="10"/>
  <c r="G139" i="10"/>
  <c r="F139" i="10"/>
  <c r="H139" i="10"/>
  <c r="C140" i="10"/>
  <c r="E140" i="10"/>
  <c r="G140" i="10"/>
  <c r="F140" i="10"/>
  <c r="H140" i="10"/>
  <c r="C141" i="10"/>
  <c r="E141" i="10"/>
  <c r="G141" i="10"/>
  <c r="F141" i="10"/>
  <c r="H141" i="10"/>
  <c r="C142" i="10"/>
  <c r="E142" i="10"/>
  <c r="G142" i="10"/>
  <c r="F142" i="10"/>
  <c r="H142" i="10"/>
  <c r="C143" i="10"/>
  <c r="E143" i="10"/>
  <c r="G143" i="10"/>
  <c r="F143" i="10"/>
  <c r="H143" i="10"/>
  <c r="C144" i="10"/>
  <c r="E144" i="10"/>
  <c r="G144" i="10"/>
  <c r="F144" i="10"/>
  <c r="H144" i="10"/>
  <c r="C145" i="10"/>
  <c r="E145" i="10"/>
  <c r="G145" i="10"/>
  <c r="F145" i="10"/>
  <c r="H145" i="10"/>
  <c r="C146" i="10"/>
  <c r="E146" i="10"/>
  <c r="G146" i="10"/>
  <c r="F146" i="10"/>
  <c r="H146" i="10"/>
  <c r="C147" i="10"/>
  <c r="E147" i="10"/>
  <c r="G147" i="10"/>
  <c r="F147" i="10"/>
  <c r="H147" i="10"/>
  <c r="C148" i="10"/>
  <c r="E148" i="10"/>
  <c r="G148" i="10"/>
  <c r="F148" i="10"/>
  <c r="H148" i="10"/>
  <c r="C149" i="10"/>
  <c r="E149" i="10"/>
  <c r="G149" i="10"/>
  <c r="O27" i="10"/>
  <c r="N7" i="3"/>
  <c r="F149" i="10"/>
  <c r="N27" i="10"/>
  <c r="N5" i="3"/>
  <c r="N8" i="3"/>
  <c r="N22" i="3"/>
  <c r="H149" i="10"/>
  <c r="C150" i="10"/>
  <c r="E150" i="10"/>
  <c r="G150" i="10"/>
  <c r="F150" i="10"/>
  <c r="H150" i="10"/>
  <c r="C151" i="10"/>
  <c r="E151" i="10"/>
  <c r="G151" i="10"/>
  <c r="F151" i="10"/>
  <c r="H151" i="10"/>
  <c r="C152" i="10"/>
  <c r="E152" i="10"/>
  <c r="G152" i="10"/>
  <c r="F152" i="10"/>
  <c r="H152" i="10"/>
  <c r="C153" i="10"/>
  <c r="E153" i="10"/>
  <c r="G153" i="10"/>
  <c r="F153" i="10"/>
  <c r="H153" i="10"/>
  <c r="C154" i="10"/>
  <c r="E154" i="10"/>
  <c r="G154" i="10"/>
  <c r="F154" i="10"/>
  <c r="H154" i="10"/>
  <c r="C155" i="10"/>
  <c r="E155" i="10"/>
  <c r="G155" i="10"/>
  <c r="F155" i="10"/>
  <c r="H155" i="10"/>
  <c r="C156" i="10"/>
  <c r="E156" i="10"/>
  <c r="G156" i="10"/>
  <c r="F156" i="10"/>
  <c r="H156" i="10"/>
  <c r="C157" i="10"/>
  <c r="E157" i="10"/>
  <c r="G157" i="10"/>
  <c r="F157" i="10"/>
  <c r="H157" i="10"/>
  <c r="C158" i="10"/>
  <c r="E158" i="10"/>
  <c r="G158" i="10"/>
  <c r="F158" i="10"/>
  <c r="H158" i="10"/>
  <c r="C159" i="10"/>
  <c r="E159" i="10"/>
  <c r="G159" i="10"/>
  <c r="F159" i="10"/>
  <c r="H159" i="10"/>
  <c r="C160" i="10"/>
  <c r="E160" i="10"/>
  <c r="G160" i="10"/>
  <c r="F160" i="10"/>
  <c r="H160" i="10"/>
  <c r="C161" i="10"/>
  <c r="E161" i="10"/>
  <c r="G161" i="10"/>
  <c r="O28" i="10"/>
  <c r="O7" i="3"/>
  <c r="F161" i="10"/>
  <c r="N28" i="10"/>
  <c r="O5" i="3"/>
  <c r="O8" i="3"/>
  <c r="O22" i="3"/>
  <c r="H161" i="10"/>
  <c r="C162" i="10"/>
  <c r="E162" i="10"/>
  <c r="G162" i="10"/>
  <c r="F162" i="10"/>
  <c r="H162" i="10"/>
  <c r="C163" i="10"/>
  <c r="E163" i="10"/>
  <c r="G163" i="10"/>
  <c r="F163" i="10"/>
  <c r="H163" i="10"/>
  <c r="C164" i="10"/>
  <c r="E164" i="10"/>
  <c r="G164" i="10"/>
  <c r="F164" i="10"/>
  <c r="H164" i="10"/>
  <c r="C165" i="10"/>
  <c r="E165" i="10"/>
  <c r="G165" i="10"/>
  <c r="F165" i="10"/>
  <c r="H165" i="10"/>
  <c r="C166" i="10"/>
  <c r="E166" i="10"/>
  <c r="G166" i="10"/>
  <c r="F166" i="10"/>
  <c r="H166" i="10"/>
  <c r="C167" i="10"/>
  <c r="E167" i="10"/>
  <c r="G167" i="10"/>
  <c r="F167" i="10"/>
  <c r="H167" i="10"/>
  <c r="C168" i="10"/>
  <c r="E168" i="10"/>
  <c r="G168" i="10"/>
  <c r="F168" i="10"/>
  <c r="H168" i="10"/>
  <c r="C169" i="10"/>
  <c r="E169" i="10"/>
  <c r="G169" i="10"/>
  <c r="F169" i="10"/>
  <c r="H169" i="10"/>
  <c r="C170" i="10"/>
  <c r="E170" i="10"/>
  <c r="G170" i="10"/>
  <c r="F170" i="10"/>
  <c r="H170" i="10"/>
  <c r="C171" i="10"/>
  <c r="E171" i="10"/>
  <c r="G171" i="10"/>
  <c r="F171" i="10"/>
  <c r="H171" i="10"/>
  <c r="C172" i="10"/>
  <c r="E172" i="10"/>
  <c r="G172" i="10"/>
  <c r="F172" i="10"/>
  <c r="H172" i="10"/>
  <c r="C173" i="10"/>
  <c r="E173" i="10"/>
  <c r="G173" i="10"/>
  <c r="O29" i="10"/>
  <c r="P7" i="3"/>
  <c r="F173" i="10"/>
  <c r="N29" i="10"/>
  <c r="P5" i="3"/>
  <c r="P8" i="3"/>
  <c r="P22" i="3"/>
  <c r="H173" i="10"/>
  <c r="C174" i="10"/>
  <c r="E174" i="10"/>
  <c r="G174" i="10"/>
  <c r="F174" i="10"/>
  <c r="H174" i="10"/>
  <c r="C175" i="10"/>
  <c r="E175" i="10"/>
  <c r="G175" i="10"/>
  <c r="F175" i="10"/>
  <c r="H175" i="10"/>
  <c r="C176" i="10"/>
  <c r="E176" i="10"/>
  <c r="G176" i="10"/>
  <c r="F176" i="10"/>
  <c r="H176" i="10"/>
  <c r="C177" i="10"/>
  <c r="E177" i="10"/>
  <c r="G177" i="10"/>
  <c r="F177" i="10"/>
  <c r="H177" i="10"/>
  <c r="C178" i="10"/>
  <c r="E178" i="10"/>
  <c r="G178" i="10"/>
  <c r="F178" i="10"/>
  <c r="H178" i="10"/>
  <c r="C179" i="10"/>
  <c r="E179" i="10"/>
  <c r="G179" i="10"/>
  <c r="F179" i="10"/>
  <c r="H179" i="10"/>
  <c r="C180" i="10"/>
  <c r="E180" i="10"/>
  <c r="G180" i="10"/>
  <c r="F180" i="10"/>
  <c r="H180" i="10"/>
  <c r="C181" i="10"/>
  <c r="E181" i="10"/>
  <c r="G181" i="10"/>
  <c r="F181" i="10"/>
  <c r="H181" i="10"/>
  <c r="C182" i="10"/>
  <c r="E182" i="10"/>
  <c r="G182" i="10"/>
  <c r="F182" i="10"/>
  <c r="H182" i="10"/>
  <c r="C183" i="10"/>
  <c r="E183" i="10"/>
  <c r="G183" i="10"/>
  <c r="F183" i="10"/>
  <c r="H183" i="10"/>
  <c r="C184" i="10"/>
  <c r="E184" i="10"/>
  <c r="G184" i="10"/>
  <c r="F184" i="10"/>
  <c r="H184" i="10"/>
  <c r="C185" i="10"/>
  <c r="E185" i="10"/>
  <c r="G185" i="10"/>
  <c r="O30" i="10"/>
  <c r="Q7" i="3"/>
  <c r="F185" i="10"/>
  <c r="N30" i="10"/>
  <c r="Q5" i="3"/>
  <c r="Q8" i="3"/>
  <c r="Q22" i="3"/>
  <c r="H185" i="10"/>
  <c r="C186" i="10"/>
  <c r="E186" i="10"/>
  <c r="G186" i="10"/>
  <c r="F186" i="10"/>
  <c r="H186" i="10"/>
  <c r="C187" i="10"/>
  <c r="E187" i="10"/>
  <c r="G187" i="10"/>
  <c r="F187" i="10"/>
  <c r="H187" i="10"/>
  <c r="C188" i="10"/>
  <c r="E188" i="10"/>
  <c r="G188" i="10"/>
  <c r="F188" i="10"/>
  <c r="H188" i="10"/>
  <c r="C189" i="10"/>
  <c r="E189" i="10"/>
  <c r="G189" i="10"/>
  <c r="F189" i="10"/>
  <c r="H189" i="10"/>
  <c r="C190" i="10"/>
  <c r="E190" i="10"/>
  <c r="G190" i="10"/>
  <c r="F190" i="10"/>
  <c r="H190" i="10"/>
  <c r="C191" i="10"/>
  <c r="E191" i="10"/>
  <c r="G191" i="10"/>
  <c r="F191" i="10"/>
  <c r="H191" i="10"/>
  <c r="C192" i="10"/>
  <c r="E192" i="10"/>
  <c r="G192" i="10"/>
  <c r="F192" i="10"/>
  <c r="H192" i="10"/>
  <c r="C193" i="10"/>
  <c r="E193" i="10"/>
  <c r="G193" i="10"/>
  <c r="F193" i="10"/>
  <c r="H193" i="10"/>
  <c r="C194" i="10"/>
  <c r="E194" i="10"/>
  <c r="G194" i="10"/>
  <c r="F194" i="10"/>
  <c r="H194" i="10"/>
  <c r="C195" i="10"/>
  <c r="E195" i="10"/>
  <c r="G195" i="10"/>
  <c r="F195" i="10"/>
  <c r="H195" i="10"/>
  <c r="C196" i="10"/>
  <c r="E196" i="10"/>
  <c r="G196" i="10"/>
  <c r="F196" i="10"/>
  <c r="H196" i="10"/>
  <c r="C197" i="10"/>
  <c r="E197" i="10"/>
  <c r="G197" i="10"/>
  <c r="O31" i="10"/>
  <c r="R7" i="3"/>
  <c r="F197" i="10"/>
  <c r="N31" i="10"/>
  <c r="R5" i="3"/>
  <c r="R8" i="3"/>
  <c r="R22" i="3"/>
  <c r="H197" i="10"/>
  <c r="C198" i="10"/>
  <c r="E198" i="10"/>
  <c r="G198" i="10"/>
  <c r="F198" i="10"/>
  <c r="H198" i="10"/>
  <c r="C199" i="10"/>
  <c r="E199" i="10"/>
  <c r="G199" i="10"/>
  <c r="F199" i="10"/>
  <c r="H199" i="10"/>
  <c r="C200" i="10"/>
  <c r="E200" i="10"/>
  <c r="G200" i="10"/>
  <c r="F200" i="10"/>
  <c r="H200" i="10"/>
  <c r="C201" i="10"/>
  <c r="E201" i="10"/>
  <c r="G201" i="10"/>
  <c r="F201" i="10"/>
  <c r="H201" i="10"/>
  <c r="C202" i="10"/>
  <c r="E202" i="10"/>
  <c r="G202" i="10"/>
  <c r="F202" i="10"/>
  <c r="H202" i="10"/>
  <c r="C203" i="10"/>
  <c r="E203" i="10"/>
  <c r="G203" i="10"/>
  <c r="F203" i="10"/>
  <c r="H203" i="10"/>
  <c r="C204" i="10"/>
  <c r="E204" i="10"/>
  <c r="G204" i="10"/>
  <c r="F204" i="10"/>
  <c r="H204" i="10"/>
  <c r="C205" i="10"/>
  <c r="E205" i="10"/>
  <c r="G205" i="10"/>
  <c r="F205" i="10"/>
  <c r="H205" i="10"/>
  <c r="C206" i="10"/>
  <c r="E206" i="10"/>
  <c r="G206" i="10"/>
  <c r="F206" i="10"/>
  <c r="H206" i="10"/>
  <c r="C207" i="10"/>
  <c r="E207" i="10"/>
  <c r="G207" i="10"/>
  <c r="F207" i="10"/>
  <c r="H207" i="10"/>
  <c r="C208" i="10"/>
  <c r="E208" i="10"/>
  <c r="G208" i="10"/>
  <c r="F208" i="10"/>
  <c r="H208" i="10"/>
  <c r="C209" i="10"/>
  <c r="E209" i="10"/>
  <c r="G209" i="10"/>
  <c r="O32" i="10"/>
  <c r="S7" i="3"/>
  <c r="F209" i="10"/>
  <c r="N32" i="10"/>
  <c r="S5" i="3"/>
  <c r="S8" i="3"/>
  <c r="S22" i="3"/>
  <c r="H209" i="10"/>
  <c r="C210" i="10"/>
  <c r="E210" i="10"/>
  <c r="G210" i="10"/>
  <c r="F210" i="10"/>
  <c r="H210" i="10"/>
  <c r="C211" i="10"/>
  <c r="E211" i="10"/>
  <c r="G211" i="10"/>
  <c r="F211" i="10"/>
  <c r="H211" i="10"/>
  <c r="C212" i="10"/>
  <c r="E212" i="10"/>
  <c r="G212" i="10"/>
  <c r="F212" i="10"/>
  <c r="H212" i="10"/>
  <c r="C213" i="10"/>
  <c r="E213" i="10"/>
  <c r="G213" i="10"/>
  <c r="F213" i="10"/>
  <c r="H213" i="10"/>
  <c r="C214" i="10"/>
  <c r="E214" i="10"/>
  <c r="G214" i="10"/>
  <c r="F214" i="10"/>
  <c r="H214" i="10"/>
  <c r="C215" i="10"/>
  <c r="E215" i="10"/>
  <c r="G215" i="10"/>
  <c r="F215" i="10"/>
  <c r="H215" i="10"/>
  <c r="C216" i="10"/>
  <c r="E216" i="10"/>
  <c r="G216" i="10"/>
  <c r="F216" i="10"/>
  <c r="H216" i="10"/>
  <c r="C217" i="10"/>
  <c r="E217" i="10"/>
  <c r="G217" i="10"/>
  <c r="F217" i="10"/>
  <c r="H217" i="10"/>
  <c r="C218" i="10"/>
  <c r="E218" i="10"/>
  <c r="G218" i="10"/>
  <c r="F218" i="10"/>
  <c r="H218" i="10"/>
  <c r="C219" i="10"/>
  <c r="E219" i="10"/>
  <c r="G219" i="10"/>
  <c r="F219" i="10"/>
  <c r="H219" i="10"/>
  <c r="C220" i="10"/>
  <c r="E220" i="10"/>
  <c r="G220" i="10"/>
  <c r="F220" i="10"/>
  <c r="H220" i="10"/>
  <c r="C221" i="10"/>
  <c r="E221" i="10"/>
  <c r="G221" i="10"/>
  <c r="O33" i="10"/>
  <c r="T7" i="3"/>
  <c r="F221" i="10"/>
  <c r="N33" i="10"/>
  <c r="T5" i="3"/>
  <c r="T8" i="3"/>
  <c r="T22" i="3"/>
  <c r="H221" i="10"/>
  <c r="C222" i="10"/>
  <c r="E222" i="10"/>
  <c r="G222" i="10"/>
  <c r="F222" i="10"/>
  <c r="H222" i="10"/>
  <c r="C223" i="10"/>
  <c r="E223" i="10"/>
  <c r="G223" i="10"/>
  <c r="F223" i="10"/>
  <c r="H223" i="10"/>
  <c r="C224" i="10"/>
  <c r="E224" i="10"/>
  <c r="G224" i="10"/>
  <c r="F224" i="10"/>
  <c r="H224" i="10"/>
  <c r="C225" i="10"/>
  <c r="E225" i="10"/>
  <c r="G225" i="10"/>
  <c r="F225" i="10"/>
  <c r="H225" i="10"/>
  <c r="C226" i="10"/>
  <c r="E226" i="10"/>
  <c r="G226" i="10"/>
  <c r="F226" i="10"/>
  <c r="H226" i="10"/>
  <c r="C227" i="10"/>
  <c r="E227" i="10"/>
  <c r="G227" i="10"/>
  <c r="F227" i="10"/>
  <c r="H227" i="10"/>
  <c r="C228" i="10"/>
  <c r="E228" i="10"/>
  <c r="G228" i="10"/>
  <c r="F228" i="10"/>
  <c r="H228" i="10"/>
  <c r="C229" i="10"/>
  <c r="E229" i="10"/>
  <c r="G229" i="10"/>
  <c r="F229" i="10"/>
  <c r="H229" i="10"/>
  <c r="C230" i="10"/>
  <c r="E230" i="10"/>
  <c r="G230" i="10"/>
  <c r="F230" i="10"/>
  <c r="H230" i="10"/>
  <c r="C231" i="10"/>
  <c r="E231" i="10"/>
  <c r="G231" i="10"/>
  <c r="F231" i="10"/>
  <c r="H231" i="10"/>
  <c r="C232" i="10"/>
  <c r="E232" i="10"/>
  <c r="G232" i="10"/>
  <c r="F232" i="10"/>
  <c r="H232" i="10"/>
  <c r="C233" i="10"/>
  <c r="E233" i="10"/>
  <c r="G233" i="10"/>
  <c r="O34" i="10"/>
  <c r="U7" i="3"/>
  <c r="F233" i="10"/>
  <c r="N34" i="10"/>
  <c r="U5" i="3"/>
  <c r="U8" i="3"/>
  <c r="U22" i="3"/>
  <c r="H233" i="10"/>
  <c r="C234" i="10"/>
  <c r="E234" i="10"/>
  <c r="G234" i="10"/>
  <c r="F234" i="10"/>
  <c r="H234" i="10"/>
  <c r="C235" i="10"/>
  <c r="E235" i="10"/>
  <c r="G235" i="10"/>
  <c r="F235" i="10"/>
  <c r="H235" i="10"/>
  <c r="C236" i="10"/>
  <c r="E236" i="10"/>
  <c r="G236" i="10"/>
  <c r="F236" i="10"/>
  <c r="H236" i="10"/>
  <c r="C237" i="10"/>
  <c r="E237" i="10"/>
  <c r="G237" i="10"/>
  <c r="F237" i="10"/>
  <c r="H237" i="10"/>
  <c r="C238" i="10"/>
  <c r="E238" i="10"/>
  <c r="G238" i="10"/>
  <c r="F238" i="10"/>
  <c r="H238" i="10"/>
  <c r="C239" i="10"/>
  <c r="E239" i="10"/>
  <c r="G239" i="10"/>
  <c r="F239" i="10"/>
  <c r="H239" i="10"/>
  <c r="C240" i="10"/>
  <c r="E240" i="10"/>
  <c r="G240" i="10"/>
  <c r="F240" i="10"/>
  <c r="H240" i="10"/>
  <c r="C241" i="10"/>
  <c r="E241" i="10"/>
  <c r="G241" i="10"/>
  <c r="F241" i="10"/>
  <c r="H241" i="10"/>
  <c r="C242" i="10"/>
  <c r="E242" i="10"/>
  <c r="G242" i="10"/>
  <c r="F242" i="10"/>
  <c r="H242" i="10"/>
  <c r="C243" i="10"/>
  <c r="E243" i="10"/>
  <c r="G243" i="10"/>
  <c r="F243" i="10"/>
  <c r="H243" i="10"/>
  <c r="C244" i="10"/>
  <c r="E244" i="10"/>
  <c r="G244" i="10"/>
  <c r="F244" i="10"/>
  <c r="H244" i="10"/>
  <c r="C245" i="10"/>
  <c r="E245" i="10"/>
  <c r="G245" i="10"/>
  <c r="O35" i="10"/>
  <c r="V7" i="3"/>
  <c r="F245" i="10"/>
  <c r="N35" i="10"/>
  <c r="V5" i="3"/>
  <c r="V8" i="3"/>
  <c r="V22" i="3"/>
  <c r="H245" i="10"/>
  <c r="C246" i="10"/>
  <c r="E246" i="10"/>
  <c r="G246" i="10"/>
  <c r="F246" i="10"/>
  <c r="H246" i="10"/>
  <c r="C247" i="10"/>
  <c r="E247" i="10"/>
  <c r="G247" i="10"/>
  <c r="F247" i="10"/>
  <c r="H247" i="10"/>
  <c r="C248" i="10"/>
  <c r="E248" i="10"/>
  <c r="G248" i="10"/>
  <c r="F248" i="10"/>
  <c r="H248" i="10"/>
  <c r="C249" i="10"/>
  <c r="E249" i="10"/>
  <c r="G249" i="10"/>
  <c r="F249" i="10"/>
  <c r="H249" i="10"/>
  <c r="C250" i="10"/>
  <c r="E250" i="10"/>
  <c r="G250" i="10"/>
  <c r="F250" i="10"/>
  <c r="H250" i="10"/>
  <c r="C251" i="10"/>
  <c r="E251" i="10"/>
  <c r="G251" i="10"/>
  <c r="F251" i="10"/>
  <c r="H251" i="10"/>
  <c r="C252" i="10"/>
  <c r="E252" i="10"/>
  <c r="G252" i="10"/>
  <c r="F252" i="10"/>
  <c r="H252" i="10"/>
  <c r="C253" i="10"/>
  <c r="E253" i="10"/>
  <c r="G253" i="10"/>
  <c r="F253" i="10"/>
  <c r="H253" i="10"/>
  <c r="C254" i="10"/>
  <c r="E254" i="10"/>
  <c r="G254" i="10"/>
  <c r="F254" i="10"/>
  <c r="H254" i="10"/>
  <c r="C255" i="10"/>
  <c r="E255" i="10"/>
  <c r="G255" i="10"/>
  <c r="F255" i="10"/>
  <c r="H255" i="10"/>
  <c r="C256" i="10"/>
  <c r="E256" i="10"/>
  <c r="G256" i="10"/>
  <c r="F256" i="10"/>
  <c r="H256" i="10"/>
  <c r="C257" i="10"/>
  <c r="E257" i="10"/>
  <c r="G257" i="10"/>
  <c r="O36" i="10"/>
  <c r="W7" i="3"/>
  <c r="F257" i="10"/>
  <c r="N36" i="10"/>
  <c r="W5" i="3"/>
  <c r="W8" i="3"/>
  <c r="W22" i="3"/>
  <c r="H257" i="10"/>
  <c r="C258" i="10"/>
  <c r="E258" i="10"/>
  <c r="G258" i="10"/>
  <c r="F258" i="10"/>
  <c r="H258" i="10"/>
  <c r="C259" i="10"/>
  <c r="E259" i="10"/>
  <c r="G259" i="10"/>
  <c r="F259" i="10"/>
  <c r="H259" i="10"/>
  <c r="C260" i="10"/>
  <c r="E260" i="10"/>
  <c r="G260" i="10"/>
  <c r="F260" i="10"/>
  <c r="H260" i="10"/>
  <c r="C261" i="10"/>
  <c r="E261" i="10"/>
  <c r="G261" i="10"/>
  <c r="F261" i="10"/>
  <c r="H261" i="10"/>
  <c r="C262" i="10"/>
  <c r="E262" i="10"/>
  <c r="G262" i="10"/>
  <c r="F262" i="10"/>
  <c r="H262" i="10"/>
  <c r="C263" i="10"/>
  <c r="E263" i="10"/>
  <c r="G263" i="10"/>
  <c r="F263" i="10"/>
  <c r="H263" i="10"/>
  <c r="C264" i="10"/>
  <c r="E264" i="10"/>
  <c r="G264" i="10"/>
  <c r="F264" i="10"/>
  <c r="H264" i="10"/>
  <c r="C265" i="10"/>
  <c r="E265" i="10"/>
  <c r="G265" i="10"/>
  <c r="F265" i="10"/>
  <c r="H265" i="10"/>
  <c r="C266" i="10"/>
  <c r="E266" i="10"/>
  <c r="G266" i="10"/>
  <c r="F266" i="10"/>
  <c r="H266" i="10"/>
  <c r="C267" i="10"/>
  <c r="E267" i="10"/>
  <c r="G267" i="10"/>
  <c r="F267" i="10"/>
  <c r="H267" i="10"/>
  <c r="C268" i="10"/>
  <c r="E268" i="10"/>
  <c r="G268" i="10"/>
  <c r="F268" i="10"/>
  <c r="H268" i="10"/>
  <c r="C269" i="10"/>
  <c r="E269" i="10"/>
  <c r="G269" i="10"/>
  <c r="O37" i="10"/>
  <c r="X7" i="3"/>
  <c r="F269" i="10"/>
  <c r="N37" i="10"/>
  <c r="X5" i="3"/>
  <c r="X8" i="3"/>
  <c r="X22" i="3"/>
  <c r="H269" i="10"/>
  <c r="C270" i="10"/>
  <c r="E270" i="10"/>
  <c r="G270" i="10"/>
  <c r="F270" i="10"/>
  <c r="H270" i="10"/>
  <c r="C271" i="10"/>
  <c r="E271" i="10"/>
  <c r="G271" i="10"/>
  <c r="F271" i="10"/>
  <c r="H271" i="10"/>
  <c r="C272" i="10"/>
  <c r="E272" i="10"/>
  <c r="G272" i="10"/>
  <c r="F272" i="10"/>
  <c r="H272" i="10"/>
  <c r="C273" i="10"/>
  <c r="E273" i="10"/>
  <c r="G273" i="10"/>
  <c r="F273" i="10"/>
  <c r="H273" i="10"/>
  <c r="C274" i="10"/>
  <c r="E274" i="10"/>
  <c r="G274" i="10"/>
  <c r="F274" i="10"/>
  <c r="H274" i="10"/>
  <c r="C275" i="10"/>
  <c r="E275" i="10"/>
  <c r="G275" i="10"/>
  <c r="F275" i="10"/>
  <c r="H275" i="10"/>
  <c r="C276" i="10"/>
  <c r="E276" i="10"/>
  <c r="G276" i="10"/>
  <c r="F276" i="10"/>
  <c r="H276" i="10"/>
  <c r="C277" i="10"/>
  <c r="E277" i="10"/>
  <c r="G277" i="10"/>
  <c r="F277" i="10"/>
  <c r="H277" i="10"/>
  <c r="C278" i="10"/>
  <c r="E278" i="10"/>
  <c r="G278" i="10"/>
  <c r="F278" i="10"/>
  <c r="H278" i="10"/>
  <c r="C279" i="10"/>
  <c r="E279" i="10"/>
  <c r="G279" i="10"/>
  <c r="F279" i="10"/>
  <c r="H279" i="10"/>
  <c r="C280" i="10"/>
  <c r="E280" i="10"/>
  <c r="G280" i="10"/>
  <c r="F280" i="10"/>
  <c r="H280" i="10"/>
  <c r="C281" i="10"/>
  <c r="E281" i="10"/>
  <c r="G281" i="10"/>
  <c r="O38" i="10"/>
  <c r="Y7" i="3"/>
  <c r="F281" i="10"/>
  <c r="N38" i="10"/>
  <c r="Y5" i="3"/>
  <c r="Y8" i="3"/>
  <c r="Y22" i="3"/>
  <c r="H281" i="10"/>
  <c r="C282" i="10"/>
  <c r="E282" i="10"/>
  <c r="G282" i="10"/>
  <c r="F282" i="10"/>
  <c r="H282" i="10"/>
  <c r="C283" i="10"/>
  <c r="E283" i="10"/>
  <c r="G283" i="10"/>
  <c r="F283" i="10"/>
  <c r="H283" i="10"/>
  <c r="C284" i="10"/>
  <c r="E284" i="10"/>
  <c r="G284" i="10"/>
  <c r="F284" i="10"/>
  <c r="H284" i="10"/>
  <c r="C285" i="10"/>
  <c r="E285" i="10"/>
  <c r="G285" i="10"/>
  <c r="F285" i="10"/>
  <c r="H285" i="10"/>
  <c r="C286" i="10"/>
  <c r="E286" i="10"/>
  <c r="G286" i="10"/>
  <c r="F286" i="10"/>
  <c r="H286" i="10"/>
  <c r="C287" i="10"/>
  <c r="E287" i="10"/>
  <c r="G287" i="10"/>
  <c r="F287" i="10"/>
  <c r="H287" i="10"/>
  <c r="C288" i="10"/>
  <c r="E288" i="10"/>
  <c r="G288" i="10"/>
  <c r="F288" i="10"/>
  <c r="H288" i="10"/>
  <c r="C289" i="10"/>
  <c r="E289" i="10"/>
  <c r="G289" i="10"/>
  <c r="F289" i="10"/>
  <c r="H289" i="10"/>
  <c r="C290" i="10"/>
  <c r="E290" i="10"/>
  <c r="G290" i="10"/>
  <c r="F290" i="10"/>
  <c r="H290" i="10"/>
  <c r="C291" i="10"/>
  <c r="E291" i="10"/>
  <c r="G291" i="10"/>
  <c r="F291" i="10"/>
  <c r="H291" i="10"/>
  <c r="C292" i="10"/>
  <c r="E292" i="10"/>
  <c r="G292" i="10"/>
  <c r="F292" i="10"/>
  <c r="H292" i="10"/>
  <c r="C293" i="10"/>
  <c r="E293" i="10"/>
  <c r="G293" i="10"/>
  <c r="O39" i="10"/>
  <c r="Z7" i="3"/>
  <c r="F293" i="10"/>
  <c r="N39" i="10"/>
  <c r="Z5" i="3"/>
  <c r="Z8" i="3"/>
  <c r="Z22" i="3"/>
  <c r="H293" i="10"/>
  <c r="C294" i="10"/>
  <c r="E294" i="10"/>
  <c r="G294" i="10"/>
  <c r="F294" i="10"/>
  <c r="H294" i="10"/>
  <c r="C295" i="10"/>
  <c r="E295" i="10"/>
  <c r="G295" i="10"/>
  <c r="F295" i="10"/>
  <c r="H295" i="10"/>
  <c r="C296" i="10"/>
  <c r="E296" i="10"/>
  <c r="G296" i="10"/>
  <c r="F296" i="10"/>
  <c r="H296" i="10"/>
  <c r="C297" i="10"/>
  <c r="E297" i="10"/>
  <c r="G297" i="10"/>
  <c r="F297" i="10"/>
  <c r="H297" i="10"/>
  <c r="C298" i="10"/>
  <c r="E298" i="10"/>
  <c r="G298" i="10"/>
  <c r="F298" i="10"/>
  <c r="H298" i="10"/>
  <c r="C299" i="10"/>
  <c r="E299" i="10"/>
  <c r="G299" i="10"/>
  <c r="F299" i="10"/>
  <c r="H299" i="10"/>
  <c r="C300" i="10"/>
  <c r="E300" i="10"/>
  <c r="G300" i="10"/>
  <c r="F300" i="10"/>
  <c r="H300" i="10"/>
  <c r="C301" i="10"/>
  <c r="E301" i="10"/>
  <c r="G301" i="10"/>
  <c r="F301" i="10"/>
  <c r="H301" i="10"/>
  <c r="C302" i="10"/>
  <c r="E302" i="10"/>
  <c r="G302" i="10"/>
  <c r="F302" i="10"/>
  <c r="H302" i="10"/>
  <c r="C303" i="10"/>
  <c r="E303" i="10"/>
  <c r="G303" i="10"/>
  <c r="F303" i="10"/>
  <c r="H303" i="10"/>
  <c r="C304" i="10"/>
  <c r="E304" i="10"/>
  <c r="G304" i="10"/>
  <c r="F304" i="10"/>
  <c r="H304" i="10"/>
  <c r="C305" i="10"/>
  <c r="E305" i="10"/>
  <c r="G305" i="10"/>
  <c r="O40" i="10"/>
  <c r="AA7" i="3"/>
  <c r="F305" i="10"/>
  <c r="N40" i="10"/>
  <c r="AA5" i="3"/>
  <c r="AA8" i="3"/>
  <c r="AA22" i="3"/>
  <c r="H305" i="10"/>
  <c r="C306" i="10"/>
  <c r="E306" i="10"/>
  <c r="G306" i="10"/>
  <c r="F306" i="10"/>
  <c r="H306" i="10"/>
  <c r="C307" i="10"/>
  <c r="E307" i="10"/>
  <c r="G307" i="10"/>
  <c r="F307" i="10"/>
  <c r="H307" i="10"/>
  <c r="C308" i="10"/>
  <c r="E308" i="10"/>
  <c r="G308" i="10"/>
  <c r="F308" i="10"/>
  <c r="H308" i="10"/>
  <c r="C309" i="10"/>
  <c r="E309" i="10"/>
  <c r="G309" i="10"/>
  <c r="F309" i="10"/>
  <c r="H309" i="10"/>
  <c r="C310" i="10"/>
  <c r="E310" i="10"/>
  <c r="G310" i="10"/>
  <c r="F310" i="10"/>
  <c r="H310" i="10"/>
  <c r="C311" i="10"/>
  <c r="E311" i="10"/>
  <c r="G311" i="10"/>
  <c r="F311" i="10"/>
  <c r="H311" i="10"/>
  <c r="C312" i="10"/>
  <c r="E312" i="10"/>
  <c r="G312" i="10"/>
  <c r="F312" i="10"/>
  <c r="H312" i="10"/>
  <c r="C313" i="10"/>
  <c r="E313" i="10"/>
  <c r="G313" i="10"/>
  <c r="F313" i="10"/>
  <c r="H313" i="10"/>
  <c r="C314" i="10"/>
  <c r="E314" i="10"/>
  <c r="G314" i="10"/>
  <c r="F314" i="10"/>
  <c r="H314" i="10"/>
  <c r="C315" i="10"/>
  <c r="E315" i="10"/>
  <c r="G315" i="10"/>
  <c r="F315" i="10"/>
  <c r="H315" i="10"/>
  <c r="C316" i="10"/>
  <c r="E316" i="10"/>
  <c r="G316" i="10"/>
  <c r="F316" i="10"/>
  <c r="H316" i="10"/>
  <c r="C317" i="10"/>
  <c r="E317" i="10"/>
  <c r="G317" i="10"/>
  <c r="O41" i="10"/>
  <c r="AB7" i="3"/>
  <c r="F317" i="10"/>
  <c r="N41" i="10"/>
  <c r="AB5" i="3"/>
  <c r="AB8" i="3"/>
  <c r="AB22" i="3"/>
  <c r="AC22" i="3"/>
  <c r="E18" i="10"/>
  <c r="AC20" i="3"/>
  <c r="D20" i="3"/>
  <c r="AC17" i="3"/>
  <c r="D19" i="3"/>
  <c r="AC19" i="3"/>
  <c r="E34" i="2"/>
  <c r="G34" i="2"/>
  <c r="H34" i="2"/>
  <c r="AE7" i="4"/>
  <c r="AE8" i="4"/>
  <c r="C30" i="8"/>
  <c r="AC33" i="4"/>
  <c r="I5" i="12"/>
  <c r="I6" i="12"/>
  <c r="F27" i="8"/>
  <c r="M5" i="4"/>
  <c r="D10" i="10"/>
  <c r="D7" i="10"/>
  <c r="B18" i="10"/>
  <c r="F24" i="8"/>
  <c r="D4" i="10"/>
  <c r="H17" i="10"/>
  <c r="C18" i="10"/>
  <c r="B19" i="10"/>
  <c r="B20" i="10"/>
  <c r="B21" i="10"/>
  <c r="B22" i="10"/>
  <c r="B23" i="10"/>
  <c r="B24" i="10"/>
  <c r="B25" i="10"/>
  <c r="B26" i="10"/>
  <c r="B27" i="10"/>
  <c r="B28" i="10"/>
  <c r="B29" i="10"/>
  <c r="M17" i="10"/>
  <c r="P17" i="10"/>
  <c r="B30" i="10"/>
  <c r="B31" i="10"/>
  <c r="B32" i="10"/>
  <c r="B33" i="10"/>
  <c r="B34" i="10"/>
  <c r="B35" i="10"/>
  <c r="B36" i="10"/>
  <c r="B37" i="10"/>
  <c r="B38" i="10"/>
  <c r="B39" i="10"/>
  <c r="B40" i="10"/>
  <c r="B41" i="10"/>
  <c r="M18" i="10"/>
  <c r="P18" i="10"/>
  <c r="B42" i="10"/>
  <c r="B43" i="10"/>
  <c r="B44" i="10"/>
  <c r="B45" i="10"/>
  <c r="B46" i="10"/>
  <c r="B47" i="10"/>
  <c r="B48" i="10"/>
  <c r="B49" i="10"/>
  <c r="B50" i="10"/>
  <c r="B51" i="10"/>
  <c r="B52" i="10"/>
  <c r="B53" i="10"/>
  <c r="M19" i="10"/>
  <c r="P19" i="10"/>
  <c r="B54" i="10"/>
  <c r="B55" i="10"/>
  <c r="B56" i="10"/>
  <c r="B57" i="10"/>
  <c r="B58" i="10"/>
  <c r="B59" i="10"/>
  <c r="B60" i="10"/>
  <c r="B61" i="10"/>
  <c r="B62" i="10"/>
  <c r="B63" i="10"/>
  <c r="B64" i="10"/>
  <c r="B65" i="10"/>
  <c r="M20" i="10"/>
  <c r="P20" i="10"/>
  <c r="B66" i="10"/>
  <c r="B67" i="10"/>
  <c r="B68" i="10"/>
  <c r="B69" i="10"/>
  <c r="B70" i="10"/>
  <c r="B71" i="10"/>
  <c r="B72" i="10"/>
  <c r="B73" i="10"/>
  <c r="B74" i="10"/>
  <c r="B75" i="10"/>
  <c r="B76" i="10"/>
  <c r="B77" i="10"/>
  <c r="M21" i="10"/>
  <c r="P21" i="10"/>
  <c r="B78" i="10"/>
  <c r="B79" i="10"/>
  <c r="B80" i="10"/>
  <c r="B81" i="10"/>
  <c r="B82" i="10"/>
  <c r="B83" i="10"/>
  <c r="B84" i="10"/>
  <c r="B85" i="10"/>
  <c r="B86" i="10"/>
  <c r="B87" i="10"/>
  <c r="B88" i="10"/>
  <c r="B89" i="10"/>
  <c r="M22" i="10"/>
  <c r="P22" i="10"/>
  <c r="B90" i="10"/>
  <c r="B91" i="10"/>
  <c r="B92" i="10"/>
  <c r="B93" i="10"/>
  <c r="B94" i="10"/>
  <c r="B95" i="10"/>
  <c r="B96" i="10"/>
  <c r="B97" i="10"/>
  <c r="B98" i="10"/>
  <c r="B99" i="10"/>
  <c r="B100" i="10"/>
  <c r="B101" i="10"/>
  <c r="M23" i="10"/>
  <c r="P23" i="10"/>
  <c r="B102" i="10"/>
  <c r="B103" i="10"/>
  <c r="B104" i="10"/>
  <c r="B105" i="10"/>
  <c r="B106" i="10"/>
  <c r="B107" i="10"/>
  <c r="B108" i="10"/>
  <c r="B109" i="10"/>
  <c r="B110" i="10"/>
  <c r="B111" i="10"/>
  <c r="B112" i="10"/>
  <c r="B113" i="10"/>
  <c r="M24" i="10"/>
  <c r="P24" i="10"/>
  <c r="B114" i="10"/>
  <c r="B115" i="10"/>
  <c r="B116" i="10"/>
  <c r="B117" i="10"/>
  <c r="B118" i="10"/>
  <c r="B119" i="10"/>
  <c r="B120" i="10"/>
  <c r="B121" i="10"/>
  <c r="B122" i="10"/>
  <c r="B123" i="10"/>
  <c r="B124" i="10"/>
  <c r="B125" i="10"/>
  <c r="M25" i="10"/>
  <c r="P25" i="10"/>
  <c r="B126" i="10"/>
  <c r="B127" i="10"/>
  <c r="B128" i="10"/>
  <c r="B129" i="10"/>
  <c r="B130" i="10"/>
  <c r="B131" i="10"/>
  <c r="B132" i="10"/>
  <c r="B133" i="10"/>
  <c r="B134" i="10"/>
  <c r="B135" i="10"/>
  <c r="B136" i="10"/>
  <c r="B137" i="10"/>
  <c r="M26" i="10"/>
  <c r="P26" i="10"/>
  <c r="B138" i="10"/>
  <c r="B139" i="10"/>
  <c r="B140" i="10"/>
  <c r="B141" i="10"/>
  <c r="B142" i="10"/>
  <c r="B143" i="10"/>
  <c r="B144" i="10"/>
  <c r="B145" i="10"/>
  <c r="B146" i="10"/>
  <c r="B147" i="10"/>
  <c r="B148" i="10"/>
  <c r="B149" i="10"/>
  <c r="M27" i="10"/>
  <c r="P27" i="10"/>
  <c r="B150" i="10"/>
  <c r="B151" i="10"/>
  <c r="B152" i="10"/>
  <c r="B153" i="10"/>
  <c r="B154" i="10"/>
  <c r="B155" i="10"/>
  <c r="B156" i="10"/>
  <c r="B157" i="10"/>
  <c r="B158" i="10"/>
  <c r="B159" i="10"/>
  <c r="B160" i="10"/>
  <c r="B161" i="10"/>
  <c r="M28" i="10"/>
  <c r="P28" i="10"/>
  <c r="B162" i="10"/>
  <c r="B163" i="10"/>
  <c r="B164" i="10"/>
  <c r="B165" i="10"/>
  <c r="B166" i="10"/>
  <c r="B167" i="10"/>
  <c r="B168" i="10"/>
  <c r="B169" i="10"/>
  <c r="B170" i="10"/>
  <c r="B171" i="10"/>
  <c r="B172" i="10"/>
  <c r="B173" i="10"/>
  <c r="M29" i="10"/>
  <c r="P29" i="10"/>
  <c r="B174" i="10"/>
  <c r="B175" i="10"/>
  <c r="B176" i="10"/>
  <c r="B177" i="10"/>
  <c r="B178" i="10"/>
  <c r="B179" i="10"/>
  <c r="B180" i="10"/>
  <c r="B181" i="10"/>
  <c r="B182" i="10"/>
  <c r="B183" i="10"/>
  <c r="B184" i="10"/>
  <c r="B185" i="10"/>
  <c r="M30" i="10"/>
  <c r="P30" i="10"/>
  <c r="B186" i="10"/>
  <c r="B187" i="10"/>
  <c r="B188" i="10"/>
  <c r="B189" i="10"/>
  <c r="B190" i="10"/>
  <c r="B191" i="10"/>
  <c r="B192" i="10"/>
  <c r="B193" i="10"/>
  <c r="B194" i="10"/>
  <c r="B195" i="10"/>
  <c r="B196" i="10"/>
  <c r="B197" i="10"/>
  <c r="M31" i="10"/>
  <c r="P31" i="10"/>
  <c r="B198" i="10"/>
  <c r="B199" i="10"/>
  <c r="B200" i="10"/>
  <c r="B201" i="10"/>
  <c r="B202" i="10"/>
  <c r="B203" i="10"/>
  <c r="B204" i="10"/>
  <c r="B205" i="10"/>
  <c r="B206" i="10"/>
  <c r="B207" i="10"/>
  <c r="B208" i="10"/>
  <c r="B209" i="10"/>
  <c r="M32" i="10"/>
  <c r="P32" i="10"/>
  <c r="B210" i="10"/>
  <c r="B211" i="10"/>
  <c r="B212" i="10"/>
  <c r="B213" i="10"/>
  <c r="B214" i="10"/>
  <c r="B215" i="10"/>
  <c r="B216" i="10"/>
  <c r="B217" i="10"/>
  <c r="B218" i="10"/>
  <c r="B219" i="10"/>
  <c r="B220" i="10"/>
  <c r="B221" i="10"/>
  <c r="M33" i="10"/>
  <c r="P33" i="10"/>
  <c r="B222" i="10"/>
  <c r="B223" i="10"/>
  <c r="B224" i="10"/>
  <c r="B225" i="10"/>
  <c r="B226" i="10"/>
  <c r="B227" i="10"/>
  <c r="B228" i="10"/>
  <c r="B229" i="10"/>
  <c r="B230" i="10"/>
  <c r="B231" i="10"/>
  <c r="B232" i="10"/>
  <c r="B233" i="10"/>
  <c r="M34" i="10"/>
  <c r="P34" i="10"/>
  <c r="B234" i="10"/>
  <c r="B235" i="10"/>
  <c r="B236" i="10"/>
  <c r="B237" i="10"/>
  <c r="B238" i="10"/>
  <c r="B239" i="10"/>
  <c r="B240" i="10"/>
  <c r="B241" i="10"/>
  <c r="B242" i="10"/>
  <c r="B243" i="10"/>
  <c r="B244" i="10"/>
  <c r="B245" i="10"/>
  <c r="M35" i="10"/>
  <c r="P35" i="10"/>
  <c r="B246" i="10"/>
  <c r="B247" i="10"/>
  <c r="B248" i="10"/>
  <c r="B249" i="10"/>
  <c r="B250" i="10"/>
  <c r="B251" i="10"/>
  <c r="B252" i="10"/>
  <c r="B253" i="10"/>
  <c r="B254" i="10"/>
  <c r="B255" i="10"/>
  <c r="B256" i="10"/>
  <c r="B257" i="10"/>
  <c r="M36" i="10"/>
  <c r="P36" i="10"/>
  <c r="B258" i="10"/>
  <c r="B259" i="10"/>
  <c r="B260" i="10"/>
  <c r="B261" i="10"/>
  <c r="B262" i="10"/>
  <c r="B263" i="10"/>
  <c r="B264" i="10"/>
  <c r="B265" i="10"/>
  <c r="B266" i="10"/>
  <c r="B267" i="10"/>
  <c r="B268" i="10"/>
  <c r="B269" i="10"/>
  <c r="M37" i="10"/>
  <c r="P37" i="10"/>
  <c r="B270" i="10"/>
  <c r="B271" i="10"/>
  <c r="B272" i="10"/>
  <c r="B273" i="10"/>
  <c r="B274" i="10"/>
  <c r="B275" i="10"/>
  <c r="B276" i="10"/>
  <c r="B277" i="10"/>
  <c r="B278" i="10"/>
  <c r="B279" i="10"/>
  <c r="B280" i="10"/>
  <c r="B281" i="10"/>
  <c r="M38" i="10"/>
  <c r="P38" i="10"/>
  <c r="B282" i="10"/>
  <c r="B283" i="10"/>
  <c r="B284" i="10"/>
  <c r="B285" i="10"/>
  <c r="B286" i="10"/>
  <c r="B287" i="10"/>
  <c r="B288" i="10"/>
  <c r="B289" i="10"/>
  <c r="B290" i="10"/>
  <c r="B291" i="10"/>
  <c r="B292" i="10"/>
  <c r="B293" i="10"/>
  <c r="M39" i="10"/>
  <c r="P39" i="10"/>
  <c r="B294" i="10"/>
  <c r="B295" i="10"/>
  <c r="B296" i="10"/>
  <c r="B297" i="10"/>
  <c r="B298" i="10"/>
  <c r="B299" i="10"/>
  <c r="B300" i="10"/>
  <c r="B301" i="10"/>
  <c r="B302" i="10"/>
  <c r="B303" i="10"/>
  <c r="B304" i="10"/>
  <c r="B305" i="10"/>
  <c r="M40" i="10"/>
  <c r="P40" i="10"/>
  <c r="B306" i="10"/>
  <c r="B307" i="10"/>
  <c r="B308" i="10"/>
  <c r="B309" i="10"/>
  <c r="B310" i="10"/>
  <c r="B311" i="10"/>
  <c r="B312" i="10"/>
  <c r="B313" i="10"/>
  <c r="B314" i="10"/>
  <c r="B315" i="10"/>
  <c r="B316" i="10"/>
  <c r="B317" i="10"/>
  <c r="M41" i="10"/>
  <c r="P41" i="10"/>
  <c r="D11" i="10"/>
  <c r="C25" i="8"/>
  <c r="C20" i="8"/>
  <c r="C19" i="8"/>
  <c r="H5" i="4"/>
  <c r="G5" i="4"/>
  <c r="W5" i="4"/>
  <c r="U5" i="4"/>
  <c r="V5" i="4"/>
  <c r="T5" i="4"/>
  <c r="C22" i="3"/>
  <c r="B9" i="1"/>
  <c r="C9" i="1"/>
  <c r="D9" i="1"/>
  <c r="O33" i="4"/>
  <c r="B5" i="12"/>
  <c r="Q33" i="4"/>
  <c r="C5" i="12"/>
  <c r="S33" i="4"/>
  <c r="D5" i="12"/>
  <c r="U33" i="4"/>
  <c r="E5" i="12"/>
  <c r="W33" i="4"/>
  <c r="F5" i="12"/>
  <c r="AA33" i="4"/>
  <c r="G5" i="12"/>
  <c r="AB33" i="4"/>
  <c r="H5" i="12"/>
  <c r="L5" i="12"/>
  <c r="M5" i="12"/>
  <c r="K17" i="10"/>
  <c r="D17" i="3"/>
  <c r="L17" i="10"/>
  <c r="D17" i="10"/>
  <c r="B6" i="12"/>
  <c r="C6" i="12"/>
  <c r="D6" i="12"/>
  <c r="E6" i="12"/>
  <c r="F6" i="12"/>
  <c r="G6" i="12"/>
  <c r="H6" i="12"/>
  <c r="L6" i="12"/>
  <c r="M6" i="12"/>
  <c r="K18" i="10"/>
  <c r="E17" i="3"/>
  <c r="E20" i="3"/>
  <c r="L18" i="10"/>
  <c r="D29" i="10"/>
  <c r="B7" i="12"/>
  <c r="C7" i="12"/>
  <c r="D7" i="12"/>
  <c r="E7" i="12"/>
  <c r="F7" i="12"/>
  <c r="G7" i="12"/>
  <c r="H7" i="12"/>
  <c r="I7" i="12"/>
  <c r="L7" i="12"/>
  <c r="M7" i="12"/>
  <c r="K19" i="10"/>
  <c r="F17" i="3"/>
  <c r="F20" i="3"/>
  <c r="L19" i="10"/>
  <c r="B8" i="12"/>
  <c r="C8" i="12"/>
  <c r="D8" i="12"/>
  <c r="E8" i="12"/>
  <c r="F8" i="12"/>
  <c r="G8" i="12"/>
  <c r="H8" i="12"/>
  <c r="I8" i="12"/>
  <c r="L8" i="12"/>
  <c r="M8" i="12"/>
  <c r="K20" i="10"/>
  <c r="G17" i="3"/>
  <c r="G20" i="3"/>
  <c r="L20" i="10"/>
  <c r="D53" i="10"/>
  <c r="B9" i="12"/>
  <c r="C9" i="12"/>
  <c r="D9" i="12"/>
  <c r="E9" i="12"/>
  <c r="F9" i="12"/>
  <c r="G9" i="12"/>
  <c r="H9" i="12"/>
  <c r="I9" i="12"/>
  <c r="L9" i="12"/>
  <c r="M9" i="12"/>
  <c r="K21" i="10"/>
  <c r="H17" i="3"/>
  <c r="H20" i="3"/>
  <c r="L21" i="10"/>
  <c r="D65" i="10"/>
  <c r="B10" i="12"/>
  <c r="C10" i="12"/>
  <c r="D10" i="12"/>
  <c r="E10" i="12"/>
  <c r="F10" i="12"/>
  <c r="G10" i="12"/>
  <c r="H10" i="12"/>
  <c r="I10" i="12"/>
  <c r="L10" i="12"/>
  <c r="M10" i="12"/>
  <c r="K22" i="10"/>
  <c r="I17" i="3"/>
  <c r="I20" i="3"/>
  <c r="L22" i="10"/>
  <c r="D77" i="10"/>
  <c r="B11" i="12"/>
  <c r="C11" i="12"/>
  <c r="D11" i="12"/>
  <c r="E11" i="12"/>
  <c r="F11" i="12"/>
  <c r="G11" i="12"/>
  <c r="H11" i="12"/>
  <c r="I11" i="12"/>
  <c r="L11" i="12"/>
  <c r="M11" i="12"/>
  <c r="K23" i="10"/>
  <c r="J17" i="3"/>
  <c r="J20" i="3"/>
  <c r="L23" i="10"/>
  <c r="D89" i="10"/>
  <c r="B12" i="12"/>
  <c r="C12" i="12"/>
  <c r="D12" i="12"/>
  <c r="E12" i="12"/>
  <c r="F12" i="12"/>
  <c r="G12" i="12"/>
  <c r="H12" i="12"/>
  <c r="I12" i="12"/>
  <c r="L12" i="12"/>
  <c r="M12" i="12"/>
  <c r="K24" i="10"/>
  <c r="K17" i="3"/>
  <c r="K20" i="3"/>
  <c r="L24" i="10"/>
  <c r="D101" i="10"/>
  <c r="B13" i="12"/>
  <c r="C13" i="12"/>
  <c r="D13" i="12"/>
  <c r="E13" i="12"/>
  <c r="F13" i="12"/>
  <c r="G13" i="12"/>
  <c r="H13" i="12"/>
  <c r="I13" i="12"/>
  <c r="L13" i="12"/>
  <c r="M13" i="12"/>
  <c r="K25" i="10"/>
  <c r="L17" i="3"/>
  <c r="L20" i="3"/>
  <c r="L25" i="10"/>
  <c r="D113" i="10"/>
  <c r="B14" i="12"/>
  <c r="C14" i="12"/>
  <c r="D14" i="12"/>
  <c r="E14" i="12"/>
  <c r="F14" i="12"/>
  <c r="G14" i="12"/>
  <c r="H14" i="12"/>
  <c r="I14" i="12"/>
  <c r="L14" i="12"/>
  <c r="M14" i="12"/>
  <c r="K26" i="10"/>
  <c r="M17" i="3"/>
  <c r="M20" i="3"/>
  <c r="L26" i="10"/>
  <c r="D125" i="10"/>
  <c r="B15" i="12"/>
  <c r="C15" i="12"/>
  <c r="D15" i="12"/>
  <c r="E15" i="12"/>
  <c r="F15" i="12"/>
  <c r="G15" i="12"/>
  <c r="H15" i="12"/>
  <c r="I15" i="12"/>
  <c r="L15" i="12"/>
  <c r="M15" i="12"/>
  <c r="K27" i="10"/>
  <c r="N17" i="3"/>
  <c r="N20" i="3"/>
  <c r="L27" i="10"/>
  <c r="D137" i="10"/>
  <c r="B16" i="12"/>
  <c r="C16" i="12"/>
  <c r="D16" i="12"/>
  <c r="E16" i="12"/>
  <c r="F16" i="12"/>
  <c r="G16" i="12"/>
  <c r="H16" i="12"/>
  <c r="I16" i="12"/>
  <c r="L16" i="12"/>
  <c r="M16" i="12"/>
  <c r="K28" i="10"/>
  <c r="O17" i="3"/>
  <c r="O20" i="3"/>
  <c r="L28" i="10"/>
  <c r="D149" i="10"/>
  <c r="B17" i="12"/>
  <c r="C17" i="12"/>
  <c r="D17" i="12"/>
  <c r="E17" i="12"/>
  <c r="F17" i="12"/>
  <c r="G17" i="12"/>
  <c r="H17" i="12"/>
  <c r="I17" i="12"/>
  <c r="L17" i="12"/>
  <c r="M17" i="12"/>
  <c r="K29" i="10"/>
  <c r="P17" i="3"/>
  <c r="P20" i="3"/>
  <c r="L29" i="10"/>
  <c r="D161" i="10"/>
  <c r="B18" i="12"/>
  <c r="C18" i="12"/>
  <c r="D18" i="12"/>
  <c r="E18" i="12"/>
  <c r="F18" i="12"/>
  <c r="G18" i="12"/>
  <c r="H18" i="12"/>
  <c r="I18" i="12"/>
  <c r="L18" i="12"/>
  <c r="M18" i="12"/>
  <c r="K30" i="10"/>
  <c r="Q17" i="3"/>
  <c r="Q20" i="3"/>
  <c r="L30" i="10"/>
  <c r="D173" i="10"/>
  <c r="B19" i="12"/>
  <c r="C19" i="12"/>
  <c r="D19" i="12"/>
  <c r="E19" i="12"/>
  <c r="F19" i="12"/>
  <c r="G19" i="12"/>
  <c r="H19" i="12"/>
  <c r="I19" i="12"/>
  <c r="L19" i="12"/>
  <c r="M19" i="12"/>
  <c r="K31" i="10"/>
  <c r="R17" i="3"/>
  <c r="R20" i="3"/>
  <c r="L31" i="10"/>
  <c r="D185" i="10"/>
  <c r="B20" i="12"/>
  <c r="C20" i="12"/>
  <c r="D20" i="12"/>
  <c r="E20" i="12"/>
  <c r="F20" i="12"/>
  <c r="G20" i="12"/>
  <c r="H20" i="12"/>
  <c r="I20" i="12"/>
  <c r="L20" i="12"/>
  <c r="M20" i="12"/>
  <c r="K32" i="10"/>
  <c r="S17" i="3"/>
  <c r="S20" i="3"/>
  <c r="L32" i="10"/>
  <c r="D197" i="10"/>
  <c r="B21" i="12"/>
  <c r="C21" i="12"/>
  <c r="D21" i="12"/>
  <c r="E21" i="12"/>
  <c r="F21" i="12"/>
  <c r="G21" i="12"/>
  <c r="H21" i="12"/>
  <c r="I21" i="12"/>
  <c r="L21" i="12"/>
  <c r="M21" i="12"/>
  <c r="K33" i="10"/>
  <c r="T17" i="3"/>
  <c r="T20" i="3"/>
  <c r="L33" i="10"/>
  <c r="D209" i="10"/>
  <c r="B22" i="12"/>
  <c r="C22" i="12"/>
  <c r="D22" i="12"/>
  <c r="E22" i="12"/>
  <c r="F22" i="12"/>
  <c r="G22" i="12"/>
  <c r="H22" i="12"/>
  <c r="I22" i="12"/>
  <c r="L22" i="12"/>
  <c r="M22" i="12"/>
  <c r="K34" i="10"/>
  <c r="U17" i="3"/>
  <c r="U20" i="3"/>
  <c r="L34" i="10"/>
  <c r="D221" i="10"/>
  <c r="B23" i="12"/>
  <c r="C23" i="12"/>
  <c r="D23" i="12"/>
  <c r="E23" i="12"/>
  <c r="F23" i="12"/>
  <c r="G23" i="12"/>
  <c r="H23" i="12"/>
  <c r="I23" i="12"/>
  <c r="L23" i="12"/>
  <c r="M23" i="12"/>
  <c r="K35" i="10"/>
  <c r="V17" i="3"/>
  <c r="V20" i="3"/>
  <c r="L35" i="10"/>
  <c r="D233" i="10"/>
  <c r="B24" i="12"/>
  <c r="C24" i="12"/>
  <c r="D24" i="12"/>
  <c r="E24" i="12"/>
  <c r="F24" i="12"/>
  <c r="G24" i="12"/>
  <c r="H24" i="12"/>
  <c r="I24" i="12"/>
  <c r="L24" i="12"/>
  <c r="M24" i="12"/>
  <c r="K36" i="10"/>
  <c r="W17" i="3"/>
  <c r="W20" i="3"/>
  <c r="L36" i="10"/>
  <c r="D245" i="10"/>
  <c r="B25" i="12"/>
  <c r="C25" i="12"/>
  <c r="D25" i="12"/>
  <c r="E25" i="12"/>
  <c r="F25" i="12"/>
  <c r="G25" i="12"/>
  <c r="H25" i="12"/>
  <c r="I25" i="12"/>
  <c r="L25" i="12"/>
  <c r="M25" i="12"/>
  <c r="K37" i="10"/>
  <c r="X17" i="3"/>
  <c r="X20" i="3"/>
  <c r="L37" i="10"/>
  <c r="D257" i="10"/>
  <c r="B26" i="12"/>
  <c r="C26" i="12"/>
  <c r="D26" i="12"/>
  <c r="E26" i="12"/>
  <c r="F26" i="12"/>
  <c r="G26" i="12"/>
  <c r="H26" i="12"/>
  <c r="I26" i="12"/>
  <c r="L26" i="12"/>
  <c r="M26" i="12"/>
  <c r="K38" i="10"/>
  <c r="Y17" i="3"/>
  <c r="Y20" i="3"/>
  <c r="L38" i="10"/>
  <c r="D269" i="10"/>
  <c r="B27" i="12"/>
  <c r="C27" i="12"/>
  <c r="D27" i="12"/>
  <c r="E27" i="12"/>
  <c r="F27" i="12"/>
  <c r="G27" i="12"/>
  <c r="H27" i="12"/>
  <c r="I27" i="12"/>
  <c r="L27" i="12"/>
  <c r="M27" i="12"/>
  <c r="K39" i="10"/>
  <c r="Z17" i="3"/>
  <c r="Z20" i="3"/>
  <c r="L39" i="10"/>
  <c r="D281" i="10"/>
  <c r="B28" i="12"/>
  <c r="C28" i="12"/>
  <c r="D28" i="12"/>
  <c r="E28" i="12"/>
  <c r="F28" i="12"/>
  <c r="G28" i="12"/>
  <c r="H28" i="12"/>
  <c r="I28" i="12"/>
  <c r="L28" i="12"/>
  <c r="M28" i="12"/>
  <c r="K40" i="10"/>
  <c r="AA17" i="3"/>
  <c r="AA20" i="3"/>
  <c r="L40" i="10"/>
  <c r="D293" i="10"/>
  <c r="B29" i="12"/>
  <c r="C29" i="12"/>
  <c r="D29" i="12"/>
  <c r="E29" i="12"/>
  <c r="F29" i="12"/>
  <c r="G29" i="12"/>
  <c r="H29" i="12"/>
  <c r="I29" i="12"/>
  <c r="L29" i="12"/>
  <c r="M29" i="12"/>
  <c r="K41" i="10"/>
  <c r="AB17" i="3"/>
  <c r="AB20" i="3"/>
  <c r="L41" i="10"/>
  <c r="D305" i="10"/>
  <c r="AD8" i="4"/>
  <c r="X8" i="4"/>
  <c r="D33" i="1"/>
  <c r="D32" i="1"/>
  <c r="D31" i="1"/>
  <c r="D30" i="1"/>
  <c r="D29" i="1"/>
  <c r="D28" i="1"/>
  <c r="D27"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D26" i="1"/>
  <c r="D25" i="1"/>
  <c r="D24" i="1"/>
  <c r="D23" i="1"/>
  <c r="D22" i="1"/>
  <c r="D21" i="1"/>
  <c r="D20" i="1"/>
  <c r="D19" i="1"/>
  <c r="D18" i="1"/>
  <c r="D17" i="1"/>
  <c r="D16" i="1"/>
  <c r="D15" i="1"/>
  <c r="D14" i="1"/>
  <c r="D13" i="1"/>
  <c r="D12" i="1"/>
  <c r="D11" i="1"/>
  <c r="D10" i="1"/>
  <c r="B9" i="4"/>
  <c r="B10" i="4"/>
  <c r="B11" i="4"/>
  <c r="B12" i="4"/>
  <c r="B13" i="4"/>
  <c r="B14" i="4"/>
  <c r="B15" i="4"/>
  <c r="B16" i="4"/>
  <c r="B17" i="4"/>
  <c r="B18" i="4"/>
  <c r="B19" i="4"/>
  <c r="B20" i="4"/>
  <c r="B21" i="4"/>
  <c r="B22" i="4"/>
  <c r="B23" i="4"/>
  <c r="B24" i="4"/>
  <c r="B25" i="4"/>
  <c r="B26" i="4"/>
  <c r="B27" i="4"/>
  <c r="B28" i="4"/>
  <c r="B29" i="4"/>
  <c r="B30" i="4"/>
  <c r="B31" i="4"/>
  <c r="B32" i="4"/>
  <c r="B7" i="4"/>
  <c r="A9" i="4"/>
  <c r="A10" i="4"/>
  <c r="A11" i="4"/>
  <c r="A12" i="4"/>
  <c r="A13" i="4"/>
  <c r="A14" i="4"/>
  <c r="A15" i="4"/>
  <c r="A16" i="4"/>
  <c r="A17" i="4"/>
  <c r="A18" i="4"/>
  <c r="A19" i="4"/>
  <c r="A20" i="4"/>
  <c r="A21" i="4"/>
  <c r="A22" i="4"/>
  <c r="A23" i="4"/>
  <c r="A24" i="4"/>
  <c r="A25" i="4"/>
  <c r="A26" i="4"/>
  <c r="A27" i="4"/>
  <c r="A28" i="4"/>
  <c r="A29" i="4"/>
  <c r="A30" i="4"/>
  <c r="A31" i="4"/>
  <c r="A32" i="4"/>
  <c r="A7" i="4"/>
  <c r="AC12" i="3"/>
  <c r="AE9" i="4"/>
  <c r="AD9" i="4"/>
  <c r="AE10" i="4"/>
  <c r="AD10" i="4"/>
  <c r="AE11" i="4"/>
  <c r="AD11" i="4"/>
  <c r="AE12" i="4"/>
  <c r="AD12" i="4"/>
  <c r="AE13" i="4"/>
  <c r="AD13" i="4"/>
  <c r="AE14" i="4"/>
  <c r="AD14" i="4"/>
  <c r="AE15" i="4"/>
  <c r="AD15" i="4"/>
  <c r="AE16" i="4"/>
  <c r="AD16" i="4"/>
  <c r="AE17" i="4"/>
  <c r="AD17" i="4"/>
  <c r="AE18" i="4"/>
  <c r="AD18" i="4"/>
  <c r="AE19" i="4"/>
  <c r="AD19" i="4"/>
  <c r="AE20" i="4"/>
  <c r="AD20" i="4"/>
  <c r="AE21" i="4"/>
  <c r="AD21" i="4"/>
  <c r="AE22" i="4"/>
  <c r="AD22" i="4"/>
  <c r="AE23" i="4"/>
  <c r="AD23" i="4"/>
  <c r="AE24" i="4"/>
  <c r="AD24" i="4"/>
  <c r="AE25" i="4"/>
  <c r="AD25" i="4"/>
  <c r="AE26" i="4"/>
  <c r="AD26" i="4"/>
  <c r="AE27" i="4"/>
  <c r="AD27" i="4"/>
  <c r="AE28" i="4"/>
  <c r="AD28" i="4"/>
  <c r="AE29" i="4"/>
  <c r="AD29" i="4"/>
  <c r="AE30" i="4"/>
  <c r="AD30" i="4"/>
  <c r="AE31" i="4"/>
  <c r="AD31" i="4"/>
  <c r="AE32" i="4"/>
  <c r="AD32" i="4"/>
  <c r="X9" i="4"/>
  <c r="X10" i="4"/>
  <c r="X11" i="4"/>
  <c r="X12" i="4"/>
  <c r="X13" i="4"/>
  <c r="X14" i="4"/>
  <c r="X15" i="4"/>
  <c r="X16" i="4"/>
  <c r="X17" i="4"/>
  <c r="X18" i="4"/>
  <c r="X19" i="4"/>
  <c r="X20" i="4"/>
  <c r="X21" i="4"/>
  <c r="X22" i="4"/>
  <c r="X23" i="4"/>
  <c r="X24" i="4"/>
  <c r="X25" i="4"/>
  <c r="X26" i="4"/>
  <c r="X27" i="4"/>
  <c r="X28" i="4"/>
  <c r="X29" i="4"/>
  <c r="X30" i="4"/>
  <c r="X31" i="4"/>
  <c r="X32" i="4"/>
  <c r="C34" i="1"/>
  <c r="D34" i="1"/>
  <c r="D37" i="1"/>
  <c r="E19" i="3"/>
  <c r="F19" i="3"/>
  <c r="G19" i="3"/>
  <c r="H19" i="3"/>
  <c r="I19" i="3"/>
  <c r="J19" i="3"/>
  <c r="K19" i="3"/>
  <c r="L19" i="3"/>
  <c r="M19" i="3"/>
  <c r="N19" i="3"/>
  <c r="O19" i="3"/>
  <c r="P19" i="3"/>
  <c r="Q19" i="3"/>
  <c r="R19" i="3"/>
  <c r="S19" i="3"/>
  <c r="T19" i="3"/>
  <c r="U19" i="3"/>
  <c r="V19" i="3"/>
  <c r="W19" i="3"/>
  <c r="X19" i="3"/>
  <c r="Y19" i="3"/>
  <c r="Z19" i="3"/>
  <c r="AA19" i="3"/>
  <c r="AB19" i="3"/>
  <c r="F34" i="2"/>
  <c r="O16" i="10"/>
  <c r="N16" i="10"/>
  <c r="AD33" i="4"/>
  <c r="A1" i="8"/>
  <c r="AC6" i="3"/>
  <c r="E33" i="4"/>
  <c r="F33" i="4"/>
  <c r="G33" i="4"/>
  <c r="H33" i="4"/>
  <c r="I33" i="4"/>
  <c r="J33" i="4"/>
  <c r="K33" i="4"/>
  <c r="L33" i="4"/>
  <c r="R33" i="4"/>
  <c r="T33" i="4"/>
  <c r="V33" i="4"/>
  <c r="X33" i="4"/>
  <c r="Y33" i="4"/>
  <c r="Z33" i="4"/>
  <c r="AE33" i="4"/>
  <c r="P33" i="4"/>
  <c r="AC11" i="3"/>
  <c r="AC13" i="3"/>
  <c r="AC14" i="3"/>
  <c r="AC15" i="3"/>
  <c r="AC16" i="3"/>
  <c r="AC10" i="3"/>
  <c r="D33" i="4"/>
  <c r="N33" i="4"/>
  <c r="F28" i="8"/>
  <c r="H317" i="10"/>
  <c r="N5" i="12"/>
  <c r="N6" i="12"/>
  <c r="N7" i="12"/>
  <c r="N8" i="12"/>
  <c r="N9" i="12"/>
  <c r="N10" i="12"/>
  <c r="N11" i="12"/>
  <c r="N12" i="12"/>
  <c r="N13" i="12"/>
  <c r="N14" i="12"/>
  <c r="N15" i="12"/>
  <c r="N16" i="12"/>
  <c r="N17" i="12"/>
  <c r="N18" i="12"/>
  <c r="N19" i="12"/>
  <c r="N20" i="12"/>
  <c r="N21" i="12"/>
  <c r="N22" i="12"/>
  <c r="N23" i="12"/>
  <c r="N24" i="12"/>
  <c r="N25" i="12"/>
  <c r="N26" i="12"/>
  <c r="N27" i="12"/>
  <c r="N28" i="12"/>
  <c r="N29" i="12"/>
  <c r="B34" i="1"/>
  <c r="C37" i="1"/>
  <c r="AC5" i="3"/>
  <c r="AC7" i="3"/>
  <c r="AC8" i="3"/>
  <c r="B8" i="4"/>
  <c r="A8" i="4"/>
</calcChain>
</file>

<file path=xl/sharedStrings.xml><?xml version="1.0" encoding="utf-8"?>
<sst xmlns="http://schemas.openxmlformats.org/spreadsheetml/2006/main" count="370" uniqueCount="323">
  <si>
    <t>(a)</t>
  </si>
  <si>
    <t>(b)</t>
  </si>
  <si>
    <t>(c)</t>
  </si>
  <si>
    <t>(d)</t>
  </si>
  <si>
    <t>(e)</t>
  </si>
  <si>
    <t>(f)</t>
  </si>
  <si>
    <t>Total Guaranteed Cost Savings (b+e)</t>
  </si>
  <si>
    <t>Total Contractor Payments (c+f)</t>
  </si>
  <si>
    <t>IMPLEMENTATION PRICE BY ENERGY CONSERVATION MEASURE</t>
  </si>
  <si>
    <t>ECM No.</t>
  </si>
  <si>
    <t>ECM Size</t>
  </si>
  <si>
    <t>($)</t>
  </si>
  <si>
    <t>Management/Administration</t>
  </si>
  <si>
    <t>Maintenance</t>
  </si>
  <si>
    <t>Repair and Replacement</t>
  </si>
  <si>
    <t>Measurement and Verification</t>
  </si>
  <si>
    <t>TOTAL - ANNUAL CONTRACTOR PAYMENTS (a)+(b)</t>
  </si>
  <si>
    <t>Totals</t>
  </si>
  <si>
    <t>IMPORTANT INFORMATION:</t>
  </si>
  <si>
    <t>ECM</t>
  </si>
  <si>
    <t>Electric energy savings</t>
  </si>
  <si>
    <t>(kWh/yr)</t>
  </si>
  <si>
    <t>($/yr)</t>
  </si>
  <si>
    <t>Electric demand savings</t>
  </si>
  <si>
    <t>Natural gas savings</t>
  </si>
  <si>
    <t>Total energy savings</t>
  </si>
  <si>
    <t>Total energy cost savings</t>
  </si>
  <si>
    <t>Water savings</t>
  </si>
  <si>
    <t>Estimated annual cost savings</t>
  </si>
  <si>
    <t>Annual Contractor Payments</t>
  </si>
  <si>
    <t>ECM Number</t>
  </si>
  <si>
    <t>Simple Payback</t>
  </si>
  <si>
    <t>M&amp;V Option</t>
  </si>
  <si>
    <t>Debt Service</t>
  </si>
  <si>
    <t>(Kgal/yr)</t>
  </si>
  <si>
    <t>TOTAL Performance Period Expenses (b)</t>
  </si>
  <si>
    <t>Total Implementation &amp; Performance Period</t>
  </si>
  <si>
    <t>Performance Period Expenses</t>
  </si>
  <si>
    <t>Annual Cash Flow (Performance Period)</t>
  </si>
  <si>
    <t>Applied Incentives</t>
  </si>
  <si>
    <t>c1</t>
  </si>
  <si>
    <t>c2</t>
  </si>
  <si>
    <t>d1</t>
  </si>
  <si>
    <t>d2</t>
  </si>
  <si>
    <t>h</t>
  </si>
  <si>
    <t>i</t>
  </si>
  <si>
    <t>j</t>
  </si>
  <si>
    <t>b2</t>
  </si>
  <si>
    <t>b1</t>
  </si>
  <si>
    <t>Short Description</t>
  </si>
  <si>
    <t>(1) Cancellation ceilings for each time period specified below establish the maximum termination liability for that time period, and include the remaining unamortized principal of the total amount financed for each time period specified above plus any prepayment charges.  Actual total termination costs will be negotiated.</t>
  </si>
  <si>
    <t>Estimated Annual Cost Savings</t>
  </si>
  <si>
    <t>Contractor Payments</t>
  </si>
  <si>
    <t>Estimated Cost Savings</t>
  </si>
  <si>
    <t>Implementation Period:</t>
  </si>
  <si>
    <t>Natural Gas</t>
  </si>
  <si>
    <t>Water</t>
  </si>
  <si>
    <t>O&amp;M</t>
  </si>
  <si>
    <t xml:space="preserve">Applicable Financial Index:  </t>
  </si>
  <si>
    <t xml:space="preserve">Index Rate:    </t>
  </si>
  <si>
    <t xml:space="preserve">Added Premium (adjusted for tax incentives):  </t>
  </si>
  <si>
    <t xml:space="preserve">Term (year):         </t>
  </si>
  <si>
    <t xml:space="preserve">Project Interest Rate:  </t>
  </si>
  <si>
    <t>Guaranteed Cost Savings</t>
  </si>
  <si>
    <t>Operation</t>
  </si>
  <si>
    <t>e1a</t>
  </si>
  <si>
    <t>e2a</t>
  </si>
  <si>
    <t>e1b</t>
  </si>
  <si>
    <t>e2b</t>
  </si>
  <si>
    <t>f = b1+d1+e1a+e1b</t>
  </si>
  <si>
    <t>g = b2+c2+d2+e2a+e2b</t>
  </si>
  <si>
    <t>(MMBtu/yr)</t>
  </si>
  <si>
    <t>O&amp;M cost savings</t>
  </si>
  <si>
    <t>Electric Energy</t>
  </si>
  <si>
    <t>Electric Demand</t>
  </si>
  <si>
    <t>Source (financier):</t>
  </si>
  <si>
    <t>ECM Description – Title</t>
  </si>
  <si>
    <t>Implementation price</t>
  </si>
  <si>
    <t>ECM Coverage (%)</t>
  </si>
  <si>
    <t>Guarantee % of Estimated Savings:</t>
  </si>
  <si>
    <t>Other Savings 1: &lt;&lt;Insert Name&gt;&gt;</t>
  </si>
  <si>
    <t>Other Savings 2: &lt;&lt;Insert Name&gt;&gt;</t>
  </si>
  <si>
    <t xml:space="preserve">IMPORTANT INFORMATION:  </t>
  </si>
  <si>
    <t>(kW/mo)</t>
  </si>
  <si>
    <t>Performance Period (Year):</t>
  </si>
  <si>
    <t>Total Performance Period:</t>
  </si>
  <si>
    <t>TOTALS:</t>
  </si>
  <si>
    <t>Total Amount Financed (Principal):</t>
  </si>
  <si>
    <t>Financing Terms:</t>
  </si>
  <si>
    <t>Interest ($)</t>
  </si>
  <si>
    <t>Total Debt Service (a)</t>
  </si>
  <si>
    <t>Principal Repayment</t>
  </si>
  <si>
    <t>Project Capitalization:</t>
  </si>
  <si>
    <t>Total Implementation Price (from Schedule-2 Total):</t>
  </si>
  <si>
    <t>BASIC PROJECT INFORMATION</t>
  </si>
  <si>
    <t>Baseline electricity use</t>
  </si>
  <si>
    <t>Baseline electricity demand</t>
  </si>
  <si>
    <t>Baseline water use</t>
  </si>
  <si>
    <t>Baseline natural gas use</t>
  </si>
  <si>
    <t>Baseline O&amp;M costs</t>
  </si>
  <si>
    <t>Baseline other non-energy costs</t>
  </si>
  <si>
    <t>(kGal/yr)</t>
  </si>
  <si>
    <t>Other non-energy cost savings</t>
  </si>
  <si>
    <t>Baseline energy and resource costs</t>
  </si>
  <si>
    <t>k</t>
  </si>
  <si>
    <t>l = g+i+j+k</t>
  </si>
  <si>
    <t>m</t>
  </si>
  <si>
    <t>n = m/l</t>
  </si>
  <si>
    <t>(years)</t>
  </si>
  <si>
    <t>Baseline Energy and Non-energy Consumption</t>
  </si>
  <si>
    <t>Costs &amp; Financials</t>
  </si>
  <si>
    <t>Market Segment (choose from list):</t>
  </si>
  <si>
    <t>Name:</t>
  </si>
  <si>
    <t>Email:</t>
  </si>
  <si>
    <t>Phone:</t>
  </si>
  <si>
    <t>Task Order #, if applicable:</t>
  </si>
  <si>
    <t>PERFORMANCE PERIOD CASH FLOW</t>
  </si>
  <si>
    <t>Finance Specialist, if applicable</t>
  </si>
  <si>
    <t>Project Facilitator, if applicable</t>
  </si>
  <si>
    <t>PLUS Financing Procurement Price--other expenses ($):</t>
  </si>
  <si>
    <t>PLUS Financing Procurement Price--capitalized construction period interest ($):</t>
  </si>
  <si>
    <t>Project Contact Information</t>
  </si>
  <si>
    <t>Role:</t>
  </si>
  <si>
    <t>Institution:</t>
  </si>
  <si>
    <t>Other Information</t>
  </si>
  <si>
    <t>Construction Period (months):</t>
  </si>
  <si>
    <t>LESS Implementation Period Payments (from Schedule-1, (c)):</t>
  </si>
  <si>
    <t>Project Identification &amp; Characteristics</t>
  </si>
  <si>
    <t>Project Identification:</t>
  </si>
  <si>
    <t>Project Characteristics:</t>
  </si>
  <si>
    <t>Other Non-energy Savings</t>
  </si>
  <si>
    <t>Enter values</t>
  </si>
  <si>
    <t>Loan amount</t>
  </si>
  <si>
    <t>Start date of loan</t>
  </si>
  <si>
    <t>Total of early payments</t>
  </si>
  <si>
    <t>No.</t>
  </si>
  <si>
    <t>Payment Date</t>
  </si>
  <si>
    <t>Beginning Balance</t>
  </si>
  <si>
    <t>Principal</t>
  </si>
  <si>
    <t>Interest</t>
  </si>
  <si>
    <t>Ending Balance</t>
  </si>
  <si>
    <t>From Summary Schedule</t>
  </si>
  <si>
    <t>If 1.0, then payment is in beginning.  If 0.0, then payment is at end.</t>
  </si>
  <si>
    <t>Amortization Calculator with Extra Payments</t>
  </si>
  <si>
    <t>SCHEDULE #1</t>
  </si>
  <si>
    <t>SCHEDULE #3</t>
  </si>
  <si>
    <t>SCHEDULE #4</t>
  </si>
  <si>
    <t>SCHEDULE #5</t>
  </si>
  <si>
    <t>SCHEDULE #2</t>
  </si>
  <si>
    <t>Initial loan period (default)</t>
  </si>
  <si>
    <t xml:space="preserve">Contract Term (years):   </t>
  </si>
  <si>
    <t>Performance Period (year)</t>
  </si>
  <si>
    <t>ANNUAL DOLLAR SAVINGS ESCALATION RATES</t>
  </si>
  <si>
    <t>COST SAVINGS AND CONTRACTOR PAYMENTS</t>
  </si>
  <si>
    <t>( a )</t>
  </si>
  <si>
    <t>( c )</t>
  </si>
  <si>
    <t>( d )</t>
  </si>
  <si>
    <t>Implementation Price:</t>
  </si>
  <si>
    <t>Needed Payment</t>
  </si>
  <si>
    <t>Year</t>
  </si>
  <si>
    <t>P+I</t>
  </si>
  <si>
    <t>Monthly interest rate</t>
  </si>
  <si>
    <t>Default loan period in Months</t>
  </si>
  <si>
    <t>CANCELLATION CEILINGS</t>
  </si>
  <si>
    <t>January</t>
  </si>
  <si>
    <t>February</t>
  </si>
  <si>
    <t>March</t>
  </si>
  <si>
    <t>April</t>
  </si>
  <si>
    <t>May</t>
  </si>
  <si>
    <t>June</t>
  </si>
  <si>
    <t>July</t>
  </si>
  <si>
    <t>August</t>
  </si>
  <si>
    <t>September</t>
  </si>
  <si>
    <t>October</t>
  </si>
  <si>
    <t>November</t>
  </si>
  <si>
    <t>December</t>
  </si>
  <si>
    <t>Guaranteed Annual Cost Savings</t>
  </si>
  <si>
    <t xml:space="preserve">ANNUAL ITEMIZED SAVINGS </t>
  </si>
  <si>
    <t>Calculated Payment</t>
  </si>
  <si>
    <t>Performance Period Margin (%)</t>
  </si>
  <si>
    <t>Performance Period Margin ($)</t>
  </si>
  <si>
    <t>SUBTOTAL Before Application of Margin</t>
  </si>
  <si>
    <t xml:space="preserve">IMPORTANT INFORMATION:   </t>
  </si>
  <si>
    <t>(1)  This schedule is not to be altered or changed in any way.  Please note any clarifications in the comments/explanations area below.</t>
  </si>
  <si>
    <t>(3)  Contractor shall attach adequate supporting information detailing total implementation expenses.</t>
  </si>
  <si>
    <t>PP Expenses-Incentives</t>
  </si>
  <si>
    <t>Actual Term in Years</t>
  </si>
  <si>
    <t>Actual Payment</t>
  </si>
  <si>
    <t>Scheduled number of payments (Yearly)</t>
  </si>
  <si>
    <t>Dollar Retained by the Customer</t>
  </si>
  <si>
    <t>Annual Payment Type</t>
  </si>
  <si>
    <t xml:space="preserve"> a/(1-b) - c</t>
  </si>
  <si>
    <t xml:space="preserve">Issue Date (mm/dd/yyyy):  </t>
  </si>
  <si>
    <t xml:space="preserve">Effective Through (mm/dd/yyyy):   </t>
  </si>
  <si>
    <t>End of Performance Period (year)</t>
  </si>
  <si>
    <t>Construction start through first year</t>
  </si>
  <si>
    <t>Installation acceptance</t>
  </si>
  <si>
    <t>End of Performance Period (Year):</t>
  </si>
  <si>
    <t> End of Performance Period (Year)</t>
  </si>
  <si>
    <t>Project Initiator (Customer)</t>
  </si>
  <si>
    <t>Project Margin (%) (see below)</t>
  </si>
  <si>
    <t>Contract #, if applicable:</t>
  </si>
  <si>
    <t>Other PP Expense 2: Property Taxes</t>
  </si>
  <si>
    <t>Other PP Expense 1: Other</t>
  </si>
  <si>
    <t>(1) "Construction start through first year" reflects cumulative escalation occurring during the length of the construction period through the first year of savings.  This may represent an annual escalation figure that is compounded or another formulation (e.g., actual forecasts from utility companies).</t>
  </si>
  <si>
    <t>(2) All estimated cost savings numbers reported in Schedule 4 ("First year estimated cost savings by ECM") are assumed to have already incorporated the "Construction start through first year" escalation rates reported above.</t>
  </si>
  <si>
    <t>(3) Please select other savings types from dropdown menu provided above, if applicable.</t>
  </si>
  <si>
    <t>FIRST YEAR ESTIMATED COST SAVINGS BY ENERGY CONSERVATION MEASURE</t>
  </si>
  <si>
    <t>Project Builder (Contractor)</t>
  </si>
  <si>
    <t>Primary Electric Utility</t>
  </si>
  <si>
    <t>Primary Natural Gas Utility</t>
  </si>
  <si>
    <t>Primary Water Utility</t>
  </si>
  <si>
    <t xml:space="preserve">(2)  Implementation expense shall include only direct costs for each ECM and no post-acceptance performance period expenses.  Margin % will be applied to the sum of direct expenses for all ECMs and project development to calculate total implementation price (d) for the project. </t>
  </si>
  <si>
    <t>Primary Financier, if applicable</t>
  </si>
  <si>
    <t>Implementation Cost (Direct)</t>
  </si>
  <si>
    <t>Project development costs (e.g., IGA)</t>
  </si>
  <si>
    <t>Other Savings Type 2: Chilled Water</t>
  </si>
  <si>
    <t>Other Non-energy Savings-Other Costs</t>
  </si>
  <si>
    <t>Primary Type of Financing (choose from list) :</t>
  </si>
  <si>
    <t>Project Agreement Type (choose from list):</t>
  </si>
  <si>
    <t>Annual Payment Type (beginning or end of term)</t>
  </si>
  <si>
    <t>Federal Contract Type, if applicable</t>
  </si>
  <si>
    <t>Total Floor Area Affected by project:</t>
  </si>
  <si>
    <t>Average Annual Energy Consumption of Affected Buildings (MMBtu/yr)</t>
  </si>
  <si>
    <t>Project Name:</t>
  </si>
  <si>
    <t>Primary Project Location-City:</t>
  </si>
  <si>
    <t>Primary Project Location-State:</t>
  </si>
  <si>
    <t>Primary Project Location-Zipcode:</t>
  </si>
  <si>
    <t xml:space="preserve">Agency Name (cabinet-level): </t>
  </si>
  <si>
    <t>List of Sites in Project (separated by commas):</t>
  </si>
  <si>
    <t>Number of Buildings in Project:</t>
  </si>
  <si>
    <t>List of Buildings in Project (separated by commas)</t>
  </si>
  <si>
    <t>Performance Bond Amount</t>
  </si>
  <si>
    <t>(4)  Attached supporting information shall be presented to identify portions of ECM or project expenses included in proposed bonded amount.</t>
  </si>
  <si>
    <t>(5)  For the following ECMs, enter the total installed capacity of new equipment in the units specified (e.g., chillers-150); chillers and packaged units in tons, VFDs in hp, boilers and furnaces in input Btu/hr, BAS/EMCS in number of points, transformers in kVA, generators in kW.  For lighting ECMs, specify baseline kW treated.</t>
  </si>
  <si>
    <t>(6)  ECM coverage (%) represents the percentage share of the total project floor area (see Summary Schedule) affected by the ECM.</t>
  </si>
  <si>
    <t>Less Performance Period Incentives and Other Payments</t>
  </si>
  <si>
    <t>(1) Guaranteed % of estimated savings is share of project estimated savings that ESCO is guaranteeing.</t>
  </si>
  <si>
    <t>(2) The guaranteed annual cost savings are based on the general description of M&amp;V plan proposed for the project.</t>
  </si>
  <si>
    <t>(3) The total of annual contractor payments represents the contract price and should be supported by information submitted.</t>
  </si>
  <si>
    <t>(4) If applicable, prior to the performance period, implementation period payments and energy savings are one-time amounts only.</t>
  </si>
  <si>
    <t>(5) The proposed guaranteed cost savings during the implementation and performance periods must exceed the contractor payments.</t>
  </si>
  <si>
    <t>(2)  If selected, the contractor shall complete the installation of all proposed ECMs not later than the construction period identified in the contract.</t>
  </si>
  <si>
    <t>(3)  Contractor shall propose bonded amount representing the basis of establishing performance and payment bonds per Section H of the contract, as required.</t>
  </si>
  <si>
    <t>(4)  Performance bond amount is assumed to include margin applied to implementation expenses above, unless otherwise specified by contractor.</t>
  </si>
  <si>
    <r>
      <t>(1)   Energy conversion factors for MMBtu:  MMBtu=10</t>
    </r>
    <r>
      <rPr>
        <vertAlign val="superscript"/>
        <sz val="10"/>
        <color rgb="FF000000"/>
        <rFont val="Century Gothic"/>
        <family val="2"/>
      </rPr>
      <t>6</t>
    </r>
    <r>
      <rPr>
        <sz val="10"/>
        <color rgb="FF000000"/>
        <rFont val="Century Gothic"/>
        <family val="2"/>
      </rPr>
      <t xml:space="preserve"> Btu; Electricity — 0.003413 MMBtu/kWh; Natural Gas — 0.1 MMBtu/therm ; #2 Oil — 0.128 MMBtu/gal.</t>
    </r>
  </si>
  <si>
    <t xml:space="preserve">(2)  All estimated cost savings numbers reported in this schedule are assumed to have already incorporated the "Construction start through first year" escalation rates reported in the Annual Escalation Rates schedule.   </t>
  </si>
  <si>
    <t xml:space="preserve">(2) In the event of contract cancellation or termination for convenience, and if applicable, FAR 52.217-2 or 52.249.2 will apply. </t>
  </si>
  <si>
    <t>(1)  These schedules should not be altered or changed in any way.  Please consult ePB documentation for assistance with completing these schedules, terminology, etc.</t>
  </si>
  <si>
    <t>(1)  The year 0 payment will be applied to reduce the principal repayment.</t>
  </si>
  <si>
    <t>(2)  Incentives and other payments examples include: RECs proceeds, DR payments, extra payments.  Incentives and payments are assumed to occur at the same time (beginning or arrears) that was identified in the "Summary Schedule"</t>
  </si>
  <si>
    <t>(3)  Prior to award, the stated interest rate is an indicative one only.  The final interest rate will be based on market conditions at the time of award.  The rate will be locked at time of award and will be fixed through the performance period.</t>
  </si>
  <si>
    <t xml:space="preserve">(6) Escalation rates (see Annual Escalation Rates) applied to initial estimated annual cost savings in column (d). </t>
  </si>
  <si>
    <t>ECM Type</t>
  </si>
  <si>
    <t>Boiler control, including new controls and retrofits to existing controls</t>
  </si>
  <si>
    <t>Replacement of existing boilers with high efficiency boilers</t>
  </si>
  <si>
    <t>Boiler decentralization</t>
  </si>
  <si>
    <t>Chiller retrofits or replacements</t>
  </si>
  <si>
    <t>Chiller plant pumping, piping, and controls retrofits and replacements</t>
  </si>
  <si>
    <t>Heating, Ventilating, and Air Conditioning (HVAC) upgrade from pneumatics to Direct Digital Control</t>
  </si>
  <si>
    <t>Upgrade or replacement of existing EMCS systems</t>
  </si>
  <si>
    <t>Packaged air conditioning unit replacements</t>
  </si>
  <si>
    <t>HVAC damper and controller repair or replacement</t>
  </si>
  <si>
    <t>Window air conditioning replacement with high efficiency units</t>
  </si>
  <si>
    <t>Cooling tower retrofits or replacements</t>
  </si>
  <si>
    <t>Economizer installation</t>
  </si>
  <si>
    <t>Fans and pump replacement or impeller trimming</t>
  </si>
  <si>
    <t>Thermal energy storage</t>
  </si>
  <si>
    <t>Variable air volume retrofit</t>
  </si>
  <si>
    <t>Interior and exterior lighting retrofits and replacements</t>
  </si>
  <si>
    <t>Intelligent lighting controls</t>
  </si>
  <si>
    <t>Occupancy sensors</t>
  </si>
  <si>
    <t>Light Emitting Diode technologies</t>
  </si>
  <si>
    <t>Daylighting</t>
  </si>
  <si>
    <t>Spectrally enhanced lighting</t>
  </si>
  <si>
    <t>Fiber optic lighting technologies</t>
  </si>
  <si>
    <t>Insulation installation</t>
  </si>
  <si>
    <t>Weatherization</t>
  </si>
  <si>
    <t>Window replacement</t>
  </si>
  <si>
    <t>Reflective solar window tinting</t>
  </si>
  <si>
    <t>Piping insulation installation</t>
  </si>
  <si>
    <t>Hot water heater repair and replacement</t>
  </si>
  <si>
    <t>Steam trap repair and replacement</t>
  </si>
  <si>
    <t>Repair or replacement of existing condensate return systems and installation of new condensate return systems</t>
  </si>
  <si>
    <t>Motor replacement with high efficiency motors</t>
  </si>
  <si>
    <t>Variable speed motors or drives</t>
  </si>
  <si>
    <t>Replacement of ice/refrigeration equipment with high efficiency units</t>
  </si>
  <si>
    <t>Cogeneration systems installation</t>
  </si>
  <si>
    <t>Microturbines installation</t>
  </si>
  <si>
    <t>Fuel cells installation</t>
  </si>
  <si>
    <t>Photovoltaic system installation</t>
  </si>
  <si>
    <t>Solar hot water system installation</t>
  </si>
  <si>
    <t>Solar ventilation preheating system installation</t>
  </si>
  <si>
    <t>Wind energy system installation</t>
  </si>
  <si>
    <t>Passive solar heating installation</t>
  </si>
  <si>
    <t>Landfill gas, wastewater treatment plant digester gas, and coalbed methane power plant installation</t>
  </si>
  <si>
    <t>Wood waste, other organic waste stream heating or power plant installation</t>
  </si>
  <si>
    <t>Replacement of AC and heating units with ground coupled heat pump systems</t>
  </si>
  <si>
    <t>Transformers installation</t>
  </si>
  <si>
    <t>Power quality upgrades</t>
  </si>
  <si>
    <t>Power factor correction</t>
  </si>
  <si>
    <t>Gas distribution systems installation</t>
  </si>
  <si>
    <t>Low-flow faucets and showerheads</t>
  </si>
  <si>
    <t>Low-flow plumbing equipment</t>
  </si>
  <si>
    <t>Water efficient irrigation</t>
  </si>
  <si>
    <t>On-site sewer treatment systems</t>
  </si>
  <si>
    <t>Gas cooling</t>
  </si>
  <si>
    <t>Change to more favorable rate schedule</t>
  </si>
  <si>
    <t>Lower energy cost supplier(s) (where applicable)</t>
  </si>
  <si>
    <t>Energy service billing and meter auditing recommendations</t>
  </si>
  <si>
    <t>Production and/or manufacturing improvements</t>
  </si>
  <si>
    <t>Recycling and other waste stream reductions</t>
  </si>
  <si>
    <t>Industrial process improvement</t>
  </si>
  <si>
    <t>Advanced Metering Systems</t>
  </si>
  <si>
    <t>Replace air-cooled ice/refrigeration equipment</t>
  </si>
  <si>
    <t>Replace refrigerators</t>
  </si>
  <si>
    <t>De-lamp vending machines</t>
  </si>
  <si>
    <t>Plug timers</t>
  </si>
  <si>
    <t>Energy Star® products</t>
  </si>
  <si>
    <t>Commissioning Measures</t>
  </si>
  <si>
    <t>Other</t>
  </si>
  <si>
    <t>None</t>
  </si>
  <si>
    <t>Other Savings Type 1: Gasoline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</si>
</sst>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quot;$&quot;#,##0"/>
    <numFmt numFmtId="166" formatCode="0.00_)"/>
    <numFmt numFmtId="167" formatCode="[$$-409]#,##0_);\([$$-409]#,##0\)"/>
    <numFmt numFmtId="168" formatCode="_([$$-409]* #,##0_);_([$$-409]* \(#,##0\);_([$$-409]* &quot;-&quot;??_);_(@_)"/>
    <numFmt numFmtId="169" formatCode="_(&quot;$&quot;* #,##0_);_(&quot;$&quot;* \(#,##0\);_(&quot;$&quot;* &quot;-&quot;??_);_(@_)"/>
    <numFmt numFmtId="170" formatCode="0.0%"/>
    <numFmt numFmtId="171" formatCode="_(* #,##0_);_(* \(#,##0\);_(* &quot;-&quot;??_);_(@_)"/>
    <numFmt numFmtId="172" formatCode="0.000%"/>
    <numFmt numFmtId="173" formatCode="#,##0.0000000_);\(#,##0.0000000\)"/>
    <numFmt numFmtId="174" formatCode="&quot;$&quot;#,##0.00"/>
    <numFmt numFmtId="175" formatCode="[&lt;=9999999]###\-####;\(###\)\ ###\-####"/>
    <numFmt numFmtId="176" formatCode="00000"/>
    <numFmt numFmtId="177" formatCode="m/d/yyyy;@"/>
  </numFmts>
  <fonts count="52" x14ac:knownFonts="1">
    <font>
      <sz val="12"/>
      <color theme="1"/>
      <name val="Calibri"/>
      <family val="2"/>
      <charset val="129"/>
      <scheme val="minor"/>
    </font>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name val="Arial"/>
      <family val="2"/>
    </font>
    <font>
      <sz val="8"/>
      <name val="Arial"/>
      <family val="2"/>
    </font>
    <font>
      <b/>
      <i/>
      <sz val="16"/>
      <name val="Helvetica"/>
    </font>
    <font>
      <sz val="10"/>
      <name val="Arial"/>
      <family val="2"/>
    </font>
    <font>
      <sz val="10"/>
      <name val="Century Gothic"/>
      <family val="2"/>
    </font>
    <font>
      <b/>
      <sz val="8"/>
      <name val="Century Gothic"/>
      <family val="2"/>
    </font>
    <font>
      <b/>
      <i/>
      <sz val="16"/>
      <color theme="1"/>
      <name val="Century Gothic"/>
      <family val="2"/>
    </font>
    <font>
      <sz val="12"/>
      <color theme="1"/>
      <name val="Century Gothic"/>
      <family val="2"/>
    </font>
    <font>
      <sz val="9"/>
      <color theme="1"/>
      <name val="Century Gothic"/>
      <family val="2"/>
    </font>
    <font>
      <b/>
      <sz val="12"/>
      <color theme="1"/>
      <name val="Century Gothic"/>
      <family val="2"/>
    </font>
    <font>
      <b/>
      <sz val="12"/>
      <name val="Century Gothic"/>
      <family val="2"/>
    </font>
    <font>
      <b/>
      <sz val="10"/>
      <color rgb="FFFF0000"/>
      <name val="Century Gothic"/>
      <family val="2"/>
    </font>
    <font>
      <b/>
      <i/>
      <sz val="16"/>
      <color rgb="FF000000"/>
      <name val="Century Gothic"/>
      <family val="2"/>
    </font>
    <font>
      <b/>
      <sz val="11"/>
      <color rgb="FF000000"/>
      <name val="Century Gothic"/>
      <family val="2"/>
    </font>
    <font>
      <b/>
      <sz val="11"/>
      <name val="Century Gothic"/>
      <family val="2"/>
    </font>
    <font>
      <sz val="11"/>
      <name val="Century Gothic"/>
      <family val="2"/>
    </font>
    <font>
      <sz val="12"/>
      <name val="Century Gothic"/>
      <family val="2"/>
    </font>
    <font>
      <b/>
      <sz val="11"/>
      <color theme="1"/>
      <name val="Century Gothic"/>
      <family val="2"/>
    </font>
    <font>
      <sz val="11"/>
      <color theme="1"/>
      <name val="Century Gothic"/>
      <family val="2"/>
    </font>
    <font>
      <b/>
      <sz val="11"/>
      <color rgb="FF00B050"/>
      <name val="Century Gothic"/>
      <family val="2"/>
    </font>
    <font>
      <b/>
      <sz val="12"/>
      <color rgb="FF000000"/>
      <name val="Century Gothic"/>
      <family val="2"/>
    </font>
    <font>
      <sz val="10"/>
      <color rgb="FF000000"/>
      <name val="Century Gothic"/>
      <family val="2"/>
    </font>
    <font>
      <vertAlign val="superscript"/>
      <sz val="10"/>
      <color rgb="FF000000"/>
      <name val="Century Gothic"/>
      <family val="2"/>
    </font>
    <font>
      <sz val="10"/>
      <color theme="1"/>
      <name val="Century Gothic"/>
      <family val="2"/>
    </font>
    <font>
      <b/>
      <i/>
      <sz val="16"/>
      <name val="Century Gothic"/>
      <family val="2"/>
    </font>
    <font>
      <b/>
      <i/>
      <sz val="11"/>
      <name val="Century Gothic"/>
      <family val="2"/>
    </font>
    <font>
      <i/>
      <sz val="11"/>
      <name val="Century Gothic"/>
      <family val="2"/>
    </font>
    <font>
      <b/>
      <sz val="10"/>
      <name val="Century Gothic"/>
      <family val="2"/>
    </font>
    <font>
      <b/>
      <sz val="12"/>
      <color rgb="FF00B050"/>
      <name val="Century Gothic"/>
      <family val="2"/>
    </font>
    <font>
      <b/>
      <i/>
      <sz val="14"/>
      <name val="Century Gothic"/>
      <family val="2"/>
    </font>
    <font>
      <b/>
      <i/>
      <sz val="12"/>
      <name val="Century Gothic"/>
      <family val="2"/>
    </font>
    <font>
      <b/>
      <sz val="16"/>
      <name val="Century Gothic"/>
      <family val="2"/>
    </font>
    <font>
      <b/>
      <sz val="18"/>
      <name val="Century Gothic"/>
      <family val="2"/>
    </font>
    <font>
      <sz val="10"/>
      <color rgb="FFFF0000"/>
      <name val="Century Gothic"/>
      <family val="2"/>
    </font>
    <font>
      <b/>
      <sz val="9"/>
      <name val="Times New Roman"/>
      <family val="1"/>
    </font>
    <font>
      <sz val="20"/>
      <name val="Century Gothic"/>
      <family val="2"/>
    </font>
    <font>
      <sz val="11"/>
      <color rgb="FF000000"/>
      <name val="Century Gothic"/>
      <family val="2"/>
    </font>
    <font>
      <sz val="16"/>
      <color rgb="FF3E3E3E"/>
      <name val="Courier New"/>
      <family val="3"/>
    </font>
    <font>
      <sz val="9"/>
      <name val="Geneva"/>
    </font>
    <font>
      <sz val="11"/>
      <name val="Times New Roman"/>
      <family val="1"/>
    </font>
    <font>
      <sz val="13"/>
      <color rgb="FF444444"/>
      <name val="Lucida Grande"/>
    </font>
    <font>
      <sz val="15"/>
      <color rgb="FF242424"/>
      <name val="Monaco"/>
    </font>
    <font>
      <sz val="13"/>
      <color rgb="FF333333"/>
      <name val="Verdana"/>
      <family val="2"/>
    </font>
    <font>
      <b/>
      <sz val="11"/>
      <name val="Times New Roman"/>
      <family val="1"/>
    </font>
    <font>
      <sz val="12"/>
      <color indexed="8"/>
      <name val="Calibri"/>
      <family val="2"/>
    </font>
    <font>
      <sz val="12"/>
      <color indexed="8"/>
      <name val="Times New Roman"/>
      <family val="1"/>
    </font>
    <font>
      <sz val="8"/>
      <name val="Century Gothic"/>
    </font>
  </fonts>
  <fills count="17">
    <fill>
      <patternFill patternType="none"/>
    </fill>
    <fill>
      <patternFill patternType="gray125"/>
    </fill>
    <fill>
      <patternFill patternType="solid">
        <fgColor rgb="FFEAEAEA"/>
        <bgColor indexed="64"/>
      </patternFill>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mediumGray">
        <fgColor auto="1"/>
        <bgColor auto="1"/>
      </patternFill>
    </fill>
    <fill>
      <patternFill patternType="mediumGray">
        <bgColor auto="1"/>
      </patternFill>
    </fill>
    <fill>
      <patternFill patternType="mediumGray"/>
    </fill>
    <fill>
      <patternFill patternType="mediumGray">
        <bgColor theme="0"/>
      </patternFill>
    </fill>
    <fill>
      <patternFill patternType="solid">
        <fgColor rgb="FF00B050"/>
        <bgColor indexed="64"/>
      </patternFill>
    </fill>
    <fill>
      <patternFill patternType="solid">
        <fgColor rgb="FFFFFF00"/>
        <bgColor auto="1"/>
      </patternFill>
    </fill>
    <fill>
      <patternFill patternType="solid">
        <fgColor rgb="FFBFBFBF"/>
        <bgColor rgb="FF000000"/>
      </patternFill>
    </fill>
    <fill>
      <patternFill patternType="solid">
        <fgColor theme="0" tint="-0.14996795556505021"/>
        <bgColor indexed="64"/>
      </patternFill>
    </fill>
  </fills>
  <borders count="7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rgb="FF000000"/>
      </right>
      <top style="medium">
        <color rgb="FF000000"/>
      </top>
      <bottom style="medium">
        <color auto="1"/>
      </bottom>
      <diagonal/>
    </border>
    <border>
      <left/>
      <right style="medium">
        <color auto="1"/>
      </right>
      <top style="medium">
        <color rgb="FF000000"/>
      </top>
      <bottom style="medium">
        <color rgb="FF000000"/>
      </bottom>
      <diagonal/>
    </border>
    <border>
      <left/>
      <right style="medium">
        <color auto="1"/>
      </right>
      <top style="medium">
        <color rgb="FF000000"/>
      </top>
      <bottom/>
      <diagonal/>
    </border>
    <border>
      <left style="medium">
        <color auto="1"/>
      </left>
      <right style="medium">
        <color auto="1"/>
      </right>
      <top style="medium">
        <color rgb="FF000000"/>
      </top>
      <bottom style="medium">
        <color rgb="FF000000"/>
      </bottom>
      <diagonal/>
    </border>
    <border>
      <left style="medium">
        <color auto="1"/>
      </left>
      <right style="medium">
        <color auto="1"/>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style="medium">
        <color auto="1"/>
      </left>
      <right/>
      <top style="medium">
        <color rgb="FF000000"/>
      </top>
      <bottom style="medium">
        <color rgb="FF000000"/>
      </bottom>
      <diagonal/>
    </border>
    <border>
      <left style="medium">
        <color auto="1"/>
      </left>
      <right/>
      <top style="medium">
        <color rgb="FF000000"/>
      </top>
      <bottom/>
      <diagonal/>
    </border>
    <border>
      <left style="medium">
        <color auto="1"/>
      </left>
      <right style="medium">
        <color rgb="FF000000"/>
      </right>
      <top style="medium">
        <color rgb="FF000000"/>
      </top>
      <bottom/>
      <diagonal/>
    </border>
    <border>
      <left style="medium">
        <color rgb="FF000000"/>
      </left>
      <right style="medium">
        <color auto="1"/>
      </right>
      <top style="medium">
        <color rgb="FF000000"/>
      </top>
      <bottom/>
      <diagonal/>
    </border>
    <border>
      <left style="medium">
        <color auto="1"/>
      </left>
      <right style="medium">
        <color rgb="FF000000"/>
      </right>
      <top/>
      <bottom/>
      <diagonal/>
    </border>
    <border>
      <left style="medium">
        <color rgb="FF000000"/>
      </left>
      <right style="medium">
        <color auto="1"/>
      </right>
      <top/>
      <bottom style="medium">
        <color rgb="FF000000"/>
      </bottom>
      <diagonal/>
    </border>
    <border>
      <left style="medium">
        <color auto="1"/>
      </left>
      <right style="medium">
        <color rgb="FF000000"/>
      </right>
      <top/>
      <bottom style="medium">
        <color rgb="FF000000"/>
      </bottom>
      <diagonal/>
    </border>
    <border>
      <left style="medium">
        <color rgb="FF000000"/>
      </left>
      <right style="medium">
        <color auto="1"/>
      </right>
      <top style="medium">
        <color rgb="FF000000"/>
      </top>
      <bottom style="medium">
        <color rgb="FF000000"/>
      </bottom>
      <diagonal/>
    </border>
    <border>
      <left/>
      <right style="medium">
        <color auto="1"/>
      </right>
      <top/>
      <bottom style="medium">
        <color rgb="FF000000"/>
      </bottom>
      <diagonal/>
    </border>
    <border>
      <left style="medium">
        <color auto="1"/>
      </left>
      <right style="medium">
        <color rgb="FF000000"/>
      </right>
      <top style="medium">
        <color rgb="FF000000"/>
      </top>
      <bottom style="medium">
        <color rgb="FF000000"/>
      </bottom>
      <diagonal/>
    </border>
    <border>
      <left style="medium">
        <color auto="1"/>
      </left>
      <right/>
      <top/>
      <bottom style="medium">
        <color rgb="FF000000"/>
      </bottom>
      <diagonal/>
    </border>
    <border>
      <left/>
      <right/>
      <top style="medium">
        <color auto="1"/>
      </top>
      <bottom style="medium">
        <color auto="1"/>
      </bottom>
      <diagonal/>
    </border>
    <border>
      <left style="medium">
        <color rgb="FF000000"/>
      </left>
      <right style="medium">
        <color auto="1"/>
      </right>
      <top/>
      <bottom/>
      <diagonal/>
    </border>
    <border>
      <left style="medium">
        <color auto="1"/>
      </left>
      <right style="medium">
        <color rgb="FF000000"/>
      </right>
      <top/>
      <bottom style="medium">
        <color auto="1"/>
      </bottom>
      <diagonal/>
    </border>
    <border>
      <left/>
      <right style="medium">
        <color rgb="FF000000"/>
      </right>
      <top/>
      <bottom style="medium">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style="medium">
        <color auto="1"/>
      </right>
      <top/>
      <bottom/>
      <diagonal/>
    </border>
    <border>
      <left/>
      <right/>
      <top/>
      <bottom style="hair">
        <color indexed="55"/>
      </bottom>
      <diagonal/>
    </border>
    <border>
      <left/>
      <right/>
      <top style="hair">
        <color indexed="55"/>
      </top>
      <bottom style="hair">
        <color indexed="55"/>
      </bottom>
      <diagonal/>
    </border>
    <border>
      <left style="medium">
        <color auto="1"/>
      </left>
      <right style="medium">
        <color auto="1"/>
      </right>
      <top style="medium">
        <color auto="1"/>
      </top>
      <bottom style="hair">
        <color indexed="55"/>
      </bottom>
      <diagonal/>
    </border>
    <border>
      <left style="medium">
        <color auto="1"/>
      </left>
      <right style="medium">
        <color auto="1"/>
      </right>
      <top style="hair">
        <color indexed="55"/>
      </top>
      <bottom style="hair">
        <color indexed="55"/>
      </bottom>
      <diagonal/>
    </border>
    <border>
      <left style="medium">
        <color auto="1"/>
      </left>
      <right style="medium">
        <color auto="1"/>
      </right>
      <top style="hair">
        <color indexed="55"/>
      </top>
      <bottom style="medium">
        <color auto="1"/>
      </bottom>
      <diagonal/>
    </border>
    <border>
      <left style="medium">
        <color rgb="FF000000"/>
      </left>
      <right style="medium">
        <color rgb="FF000000"/>
      </right>
      <top style="medium">
        <color auto="1"/>
      </top>
      <bottom/>
      <diagonal/>
    </border>
    <border>
      <left style="medium">
        <color rgb="FF000000"/>
      </left>
      <right style="medium">
        <color rgb="FF000000"/>
      </right>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style="thin">
        <color auto="1"/>
      </right>
      <top style="medium">
        <color rgb="FF000000"/>
      </top>
      <bottom style="medium">
        <color rgb="FF000000"/>
      </bottom>
      <diagonal/>
    </border>
    <border>
      <left style="medium">
        <color auto="1"/>
      </left>
      <right style="medium">
        <color auto="1"/>
      </right>
      <top style="hair">
        <color indexed="55"/>
      </top>
      <bottom/>
      <diagonal/>
    </border>
    <border>
      <left style="medium">
        <color auto="1"/>
      </left>
      <right style="medium">
        <color rgb="FF000000"/>
      </right>
      <top style="medium">
        <color auto="1"/>
      </top>
      <bottom/>
      <diagonal/>
    </border>
    <border>
      <left style="medium">
        <color rgb="FF000000"/>
      </left>
      <right/>
      <top style="medium">
        <color auto="1"/>
      </top>
      <bottom/>
      <diagonal/>
    </border>
    <border>
      <left style="medium">
        <color rgb="FF000000"/>
      </left>
      <right style="medium">
        <color rgb="FF000000"/>
      </right>
      <top style="medium">
        <color auto="1"/>
      </top>
      <bottom style="medium">
        <color rgb="FF000000"/>
      </bottom>
      <diagonal/>
    </border>
    <border>
      <left/>
      <right style="medium">
        <color rgb="FF000000"/>
      </right>
      <top style="medium">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50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38" fontId="6" fillId="3" borderId="0" applyNumberFormat="0" applyBorder="0" applyAlignment="0" applyProtection="0"/>
    <xf numFmtId="10" fontId="6" fillId="4" borderId="26" applyNumberFormat="0" applyBorder="0" applyAlignment="0" applyProtection="0"/>
    <xf numFmtId="166" fontId="7" fillId="0" borderId="0"/>
    <xf numFmtId="10" fontId="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xf numFmtId="44" fontId="8"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3" fillId="0" borderId="0"/>
    <xf numFmtId="43" fontId="43" fillId="0" borderId="0" applyFont="0" applyFill="0" applyBorder="0" applyAlignment="0" applyProtection="0"/>
    <xf numFmtId="44" fontId="43" fillId="0" borderId="0" applyFont="0" applyFill="0" applyBorder="0" applyAlignment="0" applyProtection="0"/>
    <xf numFmtId="0" fontId="43"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38">
    <xf numFmtId="0" fontId="0" fillId="0" borderId="0" xfId="0"/>
    <xf numFmtId="0" fontId="9" fillId="0" borderId="0" xfId="133" applyFont="1" applyBorder="1"/>
    <xf numFmtId="0" fontId="10" fillId="0" borderId="0" xfId="133" applyFont="1" applyBorder="1" applyAlignment="1">
      <alignment horizontal="right"/>
    </xf>
    <xf numFmtId="0" fontId="9" fillId="0" borderId="0" xfId="133" applyFont="1" applyBorder="1" applyAlignment="1">
      <alignment wrapText="1"/>
    </xf>
    <xf numFmtId="0" fontId="12" fillId="0" borderId="0" xfId="0" applyFont="1"/>
    <xf numFmtId="0" fontId="14" fillId="2" borderId="27" xfId="0" applyFont="1" applyFill="1" applyBorder="1" applyAlignment="1">
      <alignment horizontal="center" vertical="center" wrapText="1"/>
    </xf>
    <xf numFmtId="0" fontId="12" fillId="11" borderId="48" xfId="0" applyFont="1" applyFill="1" applyBorder="1" applyAlignment="1">
      <alignment vertical="center"/>
    </xf>
    <xf numFmtId="0" fontId="18" fillId="11" borderId="12"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2" fillId="11" borderId="15" xfId="0" applyFont="1" applyFill="1" applyBorder="1"/>
    <xf numFmtId="0" fontId="12" fillId="11" borderId="13" xfId="0" applyFont="1" applyFill="1" applyBorder="1"/>
    <xf numFmtId="0" fontId="19" fillId="0" borderId="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0" xfId="0" applyFont="1" applyBorder="1" applyAlignment="1">
      <alignment horizontal="center" vertical="center"/>
    </xf>
    <xf numFmtId="0" fontId="20" fillId="6" borderId="15"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5" xfId="0" applyFont="1" applyFill="1" applyBorder="1" applyAlignment="1">
      <alignment vertical="center" wrapText="1"/>
    </xf>
    <xf numFmtId="0" fontId="21" fillId="10" borderId="15" xfId="0" applyFont="1" applyFill="1" applyBorder="1"/>
    <xf numFmtId="0" fontId="20" fillId="10" borderId="13" xfId="0" applyFont="1" applyFill="1" applyBorder="1" applyAlignment="1">
      <alignment vertical="center" wrapText="1"/>
    </xf>
    <xf numFmtId="6" fontId="20" fillId="6" borderId="13" xfId="0" applyNumberFormat="1" applyFont="1" applyFill="1" applyBorder="1" applyAlignment="1">
      <alignment horizontal="center" vertical="center" wrapText="1"/>
    </xf>
    <xf numFmtId="164" fontId="20" fillId="6" borderId="13" xfId="0" applyNumberFormat="1" applyFont="1" applyFill="1" applyBorder="1" applyAlignment="1">
      <alignment horizontal="center" vertical="center" wrapText="1"/>
    </xf>
    <xf numFmtId="8" fontId="12" fillId="0" borderId="0" xfId="0" applyNumberFormat="1" applyFont="1"/>
    <xf numFmtId="3" fontId="19" fillId="10" borderId="9" xfId="0" applyNumberFormat="1" applyFont="1" applyFill="1" applyBorder="1" applyAlignment="1">
      <alignment horizontal="center" vertical="center" wrapText="1"/>
    </xf>
    <xf numFmtId="6" fontId="19" fillId="6" borderId="9" xfId="0" applyNumberFormat="1" applyFont="1" applyFill="1" applyBorder="1" applyAlignment="1">
      <alignment horizontal="center" vertical="center" wrapText="1"/>
    </xf>
    <xf numFmtId="171" fontId="19" fillId="6" borderId="9" xfId="132" applyNumberFormat="1" applyFont="1" applyFill="1" applyBorder="1" applyAlignment="1">
      <alignment horizontal="center" vertical="center" wrapText="1"/>
    </xf>
    <xf numFmtId="164" fontId="22" fillId="11" borderId="15" xfId="0" applyNumberFormat="1" applyFont="1" applyFill="1" applyBorder="1" applyAlignment="1">
      <alignment horizontal="center" vertical="center" wrapText="1"/>
    </xf>
    <xf numFmtId="0" fontId="21" fillId="0" borderId="0" xfId="0" applyFont="1"/>
    <xf numFmtId="0" fontId="20" fillId="10" borderId="16" xfId="0" applyFont="1" applyFill="1" applyBorder="1" applyAlignment="1">
      <alignment horizontal="right" vertical="center" wrapText="1"/>
    </xf>
    <xf numFmtId="0" fontId="20" fillId="10" borderId="48" xfId="0" applyFont="1" applyFill="1" applyBorder="1" applyAlignment="1">
      <alignment horizontal="right" vertical="center" wrapText="1"/>
    </xf>
    <xf numFmtId="0" fontId="20" fillId="10" borderId="48" xfId="0" applyFont="1" applyFill="1" applyBorder="1"/>
    <xf numFmtId="0" fontId="20" fillId="11" borderId="48" xfId="0" applyFont="1" applyFill="1" applyBorder="1"/>
    <xf numFmtId="0" fontId="21" fillId="11" borderId="48" xfId="0" applyFont="1" applyFill="1" applyBorder="1"/>
    <xf numFmtId="0" fontId="21" fillId="10" borderId="25" xfId="0" applyFont="1" applyFill="1" applyBorder="1"/>
    <xf numFmtId="0" fontId="30" fillId="10" borderId="43" xfId="0" applyFont="1" applyFill="1" applyBorder="1" applyAlignment="1">
      <alignment horizontal="left" vertical="center" wrapText="1"/>
    </xf>
    <xf numFmtId="0" fontId="19" fillId="0" borderId="10"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5" xfId="0" applyFont="1" applyBorder="1" applyAlignment="1">
      <alignment horizontal="center" vertical="center" wrapText="1"/>
    </xf>
    <xf numFmtId="0" fontId="20" fillId="0" borderId="10" xfId="0" applyFont="1" applyBorder="1" applyAlignment="1">
      <alignment horizontal="left" vertical="center" wrapText="1"/>
    </xf>
    <xf numFmtId="0" fontId="31" fillId="0" borderId="11" xfId="0" applyFont="1" applyBorder="1" applyAlignment="1">
      <alignment horizontal="left" vertical="center" wrapText="1"/>
    </xf>
    <xf numFmtId="0" fontId="21" fillId="10" borderId="37" xfId="0" applyFont="1" applyFill="1" applyBorder="1" applyAlignment="1">
      <alignment horizontal="center" vertical="center"/>
    </xf>
    <xf numFmtId="0" fontId="20" fillId="10" borderId="48" xfId="0" applyFont="1" applyFill="1" applyBorder="1" applyAlignment="1">
      <alignment horizontal="left" vertical="center" wrapText="1"/>
    </xf>
    <xf numFmtId="0" fontId="31" fillId="0" borderId="10" xfId="0" applyFont="1" applyBorder="1" applyAlignment="1">
      <alignment horizontal="left" vertical="center" wrapText="1"/>
    </xf>
    <xf numFmtId="0" fontId="31" fillId="0" borderId="1" xfId="0" applyFont="1" applyBorder="1" applyAlignment="1">
      <alignment horizontal="left" vertical="center" wrapText="1"/>
    </xf>
    <xf numFmtId="0" fontId="15" fillId="10" borderId="38" xfId="0" applyFont="1" applyFill="1" applyBorder="1" applyAlignment="1">
      <alignment horizontal="center" vertical="center"/>
    </xf>
    <xf numFmtId="0" fontId="20" fillId="10" borderId="15" xfId="0" applyFont="1" applyFill="1" applyBorder="1" applyAlignment="1">
      <alignment horizontal="left" vertical="center" wrapText="1"/>
    </xf>
    <xf numFmtId="6" fontId="20" fillId="10" borderId="15" xfId="0" applyNumberFormat="1" applyFont="1" applyFill="1" applyBorder="1" applyAlignment="1">
      <alignment horizontal="right" vertical="center" wrapText="1"/>
    </xf>
    <xf numFmtId="6" fontId="20" fillId="10" borderId="31" xfId="0" applyNumberFormat="1" applyFont="1" applyFill="1" applyBorder="1" applyAlignment="1">
      <alignment horizontal="right" vertical="center" wrapText="1"/>
    </xf>
    <xf numFmtId="0" fontId="15" fillId="0" borderId="46" xfId="0" applyFont="1" applyBorder="1" applyAlignment="1">
      <alignment horizontal="center" vertical="center" wrapText="1"/>
    </xf>
    <xf numFmtId="0" fontId="30" fillId="0" borderId="10" xfId="0" applyFont="1" applyBorder="1" applyAlignment="1">
      <alignment horizontal="left" vertical="center" wrapText="1"/>
    </xf>
    <xf numFmtId="0" fontId="20" fillId="10" borderId="21" xfId="0" applyFont="1" applyFill="1" applyBorder="1" applyAlignment="1">
      <alignment vertical="center" wrapText="1"/>
    </xf>
    <xf numFmtId="6" fontId="20" fillId="10" borderId="22" xfId="0" applyNumberFormat="1" applyFont="1" applyFill="1" applyBorder="1" applyAlignment="1">
      <alignment horizontal="right" vertical="center" wrapText="1"/>
    </xf>
    <xf numFmtId="6" fontId="20" fillId="10" borderId="54" xfId="0" applyNumberFormat="1" applyFont="1" applyFill="1" applyBorder="1" applyAlignment="1">
      <alignment horizontal="right" vertical="center" wrapText="1"/>
    </xf>
    <xf numFmtId="0" fontId="21" fillId="10" borderId="55" xfId="0" applyFont="1" applyFill="1" applyBorder="1"/>
    <xf numFmtId="0" fontId="20" fillId="0" borderId="0" xfId="0" applyFont="1" applyAlignment="1">
      <alignment vertical="center"/>
    </xf>
    <xf numFmtId="0" fontId="20" fillId="0" borderId="0" xfId="0" applyFont="1"/>
    <xf numFmtId="8" fontId="20" fillId="0" borderId="0" xfId="0" applyNumberFormat="1" applyFont="1"/>
    <xf numFmtId="6" fontId="20" fillId="10" borderId="48" xfId="0" applyNumberFormat="1" applyFont="1" applyFill="1" applyBorder="1" applyAlignment="1">
      <alignment horizontal="center" vertical="center" wrapText="1"/>
    </xf>
    <xf numFmtId="6" fontId="20" fillId="10" borderId="25" xfId="0" applyNumberFormat="1" applyFont="1" applyFill="1" applyBorder="1" applyAlignment="1">
      <alignment horizontal="center" vertical="center" wrapText="1"/>
    </xf>
    <xf numFmtId="6" fontId="19" fillId="6" borderId="45" xfId="0" applyNumberFormat="1"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40" xfId="0" applyNumberFormat="1" applyFont="1" applyBorder="1" applyAlignment="1">
      <alignment horizontal="center" vertical="center" wrapText="1"/>
    </xf>
    <xf numFmtId="0" fontId="19" fillId="0" borderId="42" xfId="0" applyFont="1" applyBorder="1" applyAlignment="1">
      <alignment horizontal="center" vertical="center" wrapText="1"/>
    </xf>
    <xf numFmtId="9" fontId="20" fillId="10" borderId="15" xfId="7" applyFont="1" applyFill="1" applyBorder="1" applyAlignment="1">
      <alignment horizontal="center" vertical="center" wrapText="1"/>
    </xf>
    <xf numFmtId="0" fontId="20" fillId="10" borderId="13" xfId="0" applyFont="1" applyFill="1" applyBorder="1" applyAlignment="1">
      <alignment horizontal="center" vertical="center" wrapText="1"/>
    </xf>
    <xf numFmtId="168" fontId="20" fillId="9" borderId="20" xfId="0" applyNumberFormat="1" applyFont="1" applyFill="1" applyBorder="1" applyAlignment="1">
      <alignment horizontal="right" vertical="center" wrapText="1"/>
    </xf>
    <xf numFmtId="6" fontId="19" fillId="6" borderId="1" xfId="0" applyNumberFormat="1" applyFont="1" applyFill="1" applyBorder="1" applyAlignment="1">
      <alignment horizontal="center" vertical="center" wrapText="1"/>
    </xf>
    <xf numFmtId="5" fontId="20" fillId="11" borderId="3" xfId="131" applyNumberFormat="1" applyFont="1" applyFill="1" applyBorder="1" applyAlignment="1">
      <alignment horizontal="center" vertical="center" wrapText="1"/>
    </xf>
    <xf numFmtId="0" fontId="20" fillId="11" borderId="0" xfId="0" applyFont="1" applyFill="1" applyBorder="1" applyAlignment="1">
      <alignment horizontal="right" vertical="center" wrapText="1"/>
    </xf>
    <xf numFmtId="0" fontId="9" fillId="0" borderId="0" xfId="0" applyFont="1"/>
    <xf numFmtId="9" fontId="12" fillId="0" borderId="0" xfId="7" applyFont="1"/>
    <xf numFmtId="165" fontId="12" fillId="0" borderId="0" xfId="0" applyNumberFormat="1" applyFont="1"/>
    <xf numFmtId="6" fontId="12" fillId="0" borderId="0" xfId="0" applyNumberFormat="1" applyFont="1"/>
    <xf numFmtId="0" fontId="12" fillId="0" borderId="0" xfId="0" applyFont="1" applyFill="1"/>
    <xf numFmtId="6" fontId="22" fillId="7" borderId="45" xfId="0" applyNumberFormat="1" applyFont="1" applyFill="1" applyBorder="1" applyAlignment="1">
      <alignment horizontal="center" vertical="center" wrapText="1"/>
    </xf>
    <xf numFmtId="167" fontId="12" fillId="0" borderId="0" xfId="0" applyNumberFormat="1" applyFont="1"/>
    <xf numFmtId="0" fontId="24" fillId="12" borderId="21" xfId="0" applyFont="1" applyFill="1" applyBorder="1" applyAlignment="1">
      <alignment horizontal="left" vertical="center"/>
    </xf>
    <xf numFmtId="0" fontId="12" fillId="11" borderId="22" xfId="0" applyFont="1" applyFill="1" applyBorder="1" applyAlignment="1">
      <alignment vertical="center"/>
    </xf>
    <xf numFmtId="0" fontId="22" fillId="12" borderId="22" xfId="0" applyNumberFormat="1" applyFont="1" applyFill="1" applyBorder="1" applyAlignment="1">
      <alignment horizontal="center" vertical="center" wrapText="1"/>
    </xf>
    <xf numFmtId="6" fontId="22" fillId="12" borderId="23" xfId="0" applyNumberFormat="1" applyFont="1" applyFill="1" applyBorder="1" applyAlignment="1">
      <alignment horizontal="center" vertical="center" wrapText="1"/>
    </xf>
    <xf numFmtId="0" fontId="34" fillId="0" borderId="0" xfId="0" applyFont="1" applyBorder="1" applyAlignment="1">
      <alignment vertical="center"/>
    </xf>
    <xf numFmtId="0" fontId="21" fillId="11" borderId="16" xfId="0" applyFont="1" applyFill="1" applyBorder="1"/>
    <xf numFmtId="0" fontId="34" fillId="11" borderId="17" xfId="0" applyFont="1" applyFill="1" applyBorder="1" applyAlignment="1">
      <alignment horizontal="center" vertical="center"/>
    </xf>
    <xf numFmtId="0" fontId="34" fillId="11" borderId="18" xfId="0" applyFont="1" applyFill="1" applyBorder="1" applyAlignment="1">
      <alignment horizontal="center" vertical="center"/>
    </xf>
    <xf numFmtId="0" fontId="34" fillId="0" borderId="0" xfId="0" applyFont="1" applyBorder="1" applyAlignment="1">
      <alignment horizontal="center" vertical="center"/>
    </xf>
    <xf numFmtId="0" fontId="19" fillId="0" borderId="33" xfId="0" applyFont="1" applyBorder="1" applyAlignment="1">
      <alignment vertical="center" wrapText="1"/>
    </xf>
    <xf numFmtId="0" fontId="20" fillId="0" borderId="43" xfId="0" applyFont="1" applyBorder="1" applyAlignment="1">
      <alignment vertical="center" wrapText="1"/>
    </xf>
    <xf numFmtId="0" fontId="20" fillId="0" borderId="53" xfId="0" applyFont="1" applyBorder="1" applyAlignment="1">
      <alignment vertical="center" wrapText="1"/>
    </xf>
    <xf numFmtId="0" fontId="20" fillId="0" borderId="27" xfId="0" applyFont="1" applyBorder="1" applyAlignment="1">
      <alignment vertical="center" wrapText="1"/>
    </xf>
    <xf numFmtId="0" fontId="21" fillId="11" borderId="19" xfId="0" applyFont="1" applyFill="1" applyBorder="1"/>
    <xf numFmtId="0" fontId="34" fillId="11" borderId="0" xfId="0" applyFont="1" applyFill="1" applyBorder="1" applyAlignment="1">
      <alignment horizontal="center" vertical="center"/>
    </xf>
    <xf numFmtId="0" fontId="34" fillId="11" borderId="20" xfId="0" applyFont="1" applyFill="1" applyBorder="1" applyAlignment="1">
      <alignment horizontal="center" vertical="center"/>
    </xf>
    <xf numFmtId="0" fontId="21" fillId="11" borderId="40" xfId="0" applyFont="1" applyFill="1" applyBorder="1"/>
    <xf numFmtId="0" fontId="21" fillId="11" borderId="0" xfId="0" applyFont="1" applyFill="1" applyBorder="1"/>
    <xf numFmtId="0" fontId="20" fillId="8" borderId="33" xfId="0" applyFont="1" applyFill="1" applyBorder="1" applyAlignment="1">
      <alignment vertical="center" wrapText="1"/>
    </xf>
    <xf numFmtId="0" fontId="20" fillId="0" borderId="33" xfId="0" applyFont="1" applyFill="1" applyBorder="1" applyAlignment="1">
      <alignment vertical="center" wrapText="1"/>
    </xf>
    <xf numFmtId="0" fontId="20" fillId="0" borderId="50" xfId="0" applyFont="1" applyBorder="1" applyAlignment="1">
      <alignment vertical="center" wrapText="1"/>
    </xf>
    <xf numFmtId="0" fontId="20" fillId="0" borderId="34" xfId="0" applyFont="1" applyFill="1" applyBorder="1" applyAlignment="1">
      <alignment vertical="center" wrapText="1"/>
    </xf>
    <xf numFmtId="0" fontId="20" fillId="0" borderId="52" xfId="0" applyFont="1" applyBorder="1" applyAlignment="1">
      <alignment vertical="center" wrapText="1"/>
    </xf>
    <xf numFmtId="0" fontId="20" fillId="0" borderId="41" xfId="0" applyFont="1" applyBorder="1" applyAlignment="1">
      <alignment vertical="center" wrapText="1"/>
    </xf>
    <xf numFmtId="0" fontId="20" fillId="8" borderId="53" xfId="0" applyFont="1" applyFill="1" applyBorder="1" applyAlignment="1">
      <alignment vertical="center" wrapText="1"/>
    </xf>
    <xf numFmtId="0" fontId="20" fillId="0" borderId="46" xfId="0" applyFont="1" applyBorder="1" applyAlignment="1">
      <alignment horizontal="left" vertical="center" wrapText="1"/>
    </xf>
    <xf numFmtId="0" fontId="21" fillId="11" borderId="20" xfId="0" applyFont="1" applyFill="1" applyBorder="1"/>
    <xf numFmtId="0" fontId="21" fillId="11" borderId="7" xfId="0" applyFont="1" applyFill="1" applyBorder="1"/>
    <xf numFmtId="0" fontId="21" fillId="11" borderId="8" xfId="0" applyFont="1" applyFill="1" applyBorder="1"/>
    <xf numFmtId="0" fontId="20" fillId="10" borderId="0" xfId="0" applyFont="1" applyFill="1" applyBorder="1" applyAlignment="1">
      <alignment horizontal="left" vertical="center" wrapText="1"/>
    </xf>
    <xf numFmtId="6" fontId="20" fillId="10" borderId="0" xfId="0" applyNumberFormat="1" applyFont="1" applyFill="1" applyBorder="1" applyAlignment="1">
      <alignment horizontal="center" vertical="center" wrapText="1"/>
    </xf>
    <xf numFmtId="0" fontId="21" fillId="11" borderId="28" xfId="0" applyFont="1" applyFill="1" applyBorder="1"/>
    <xf numFmtId="0" fontId="20" fillId="11" borderId="0" xfId="0" applyFont="1" applyFill="1" applyBorder="1" applyAlignment="1">
      <alignment horizontal="left" vertical="center" wrapText="1"/>
    </xf>
    <xf numFmtId="6" fontId="20" fillId="11" borderId="0" xfId="0" applyNumberFormat="1" applyFont="1" applyFill="1" applyBorder="1" applyAlignment="1">
      <alignment horizontal="right" vertical="center" wrapText="1"/>
    </xf>
    <xf numFmtId="0" fontId="21" fillId="11" borderId="0" xfId="0" applyFont="1" applyFill="1"/>
    <xf numFmtId="0" fontId="20" fillId="6" borderId="10" xfId="0" applyFont="1" applyFill="1" applyBorder="1" applyAlignment="1">
      <alignment horizontal="center" vertical="center" wrapText="1"/>
    </xf>
    <xf numFmtId="0" fontId="22" fillId="11" borderId="12" xfId="0" applyFont="1" applyFill="1" applyBorder="1" applyAlignment="1">
      <alignment horizontal="center" vertical="center" wrapText="1"/>
    </xf>
    <xf numFmtId="0" fontId="23" fillId="11" borderId="8" xfId="0" applyFont="1" applyFill="1" applyBorder="1" applyAlignment="1">
      <alignment vertical="center" wrapText="1"/>
    </xf>
    <xf numFmtId="3" fontId="22" fillId="11" borderId="8" xfId="0" applyNumberFormat="1" applyFont="1" applyFill="1" applyBorder="1" applyAlignment="1">
      <alignment horizontal="right" vertical="center" wrapText="1"/>
    </xf>
    <xf numFmtId="6" fontId="22" fillId="11" borderId="8" xfId="0" applyNumberFormat="1" applyFont="1" applyFill="1" applyBorder="1" applyAlignment="1">
      <alignment horizontal="right" vertical="center" wrapText="1"/>
    </xf>
    <xf numFmtId="0" fontId="22" fillId="11" borderId="8" xfId="0" applyFont="1" applyFill="1" applyBorder="1" applyAlignment="1">
      <alignment horizontal="right" vertical="center" wrapText="1"/>
    </xf>
    <xf numFmtId="0" fontId="22" fillId="11" borderId="8" xfId="0" applyFont="1" applyFill="1" applyBorder="1" applyAlignment="1">
      <alignment horizontal="center" vertical="center" wrapText="1"/>
    </xf>
    <xf numFmtId="3" fontId="24" fillId="11" borderId="8" xfId="0" applyNumberFormat="1" applyFont="1" applyFill="1" applyBorder="1" applyAlignment="1">
      <alignment horizontal="right" vertical="center" wrapText="1"/>
    </xf>
    <xf numFmtId="0" fontId="12" fillId="10" borderId="8" xfId="0" applyFont="1" applyFill="1" applyBorder="1"/>
    <xf numFmtId="0" fontId="12" fillId="10" borderId="9" xfId="0" applyFont="1" applyFill="1" applyBorder="1"/>
    <xf numFmtId="8" fontId="12" fillId="0" borderId="0" xfId="132" applyNumberFormat="1" applyFont="1"/>
    <xf numFmtId="44" fontId="9" fillId="0" borderId="0" xfId="133" applyNumberFormat="1" applyFont="1" applyBorder="1"/>
    <xf numFmtId="8" fontId="9" fillId="0" borderId="0" xfId="133" applyNumberFormat="1" applyFont="1" applyBorder="1"/>
    <xf numFmtId="0" fontId="32" fillId="0" borderId="0" xfId="133" applyFont="1" applyBorder="1"/>
    <xf numFmtId="0" fontId="32" fillId="0" borderId="57" xfId="133" applyFont="1" applyBorder="1" applyAlignment="1">
      <alignment horizontal="left"/>
    </xf>
    <xf numFmtId="0" fontId="10" fillId="0" borderId="57" xfId="133" applyFont="1" applyBorder="1" applyAlignment="1">
      <alignment horizontal="left"/>
    </xf>
    <xf numFmtId="14" fontId="10" fillId="0" borderId="57" xfId="133" applyNumberFormat="1" applyFont="1" applyBorder="1" applyAlignment="1">
      <alignment horizontal="left"/>
    </xf>
    <xf numFmtId="2" fontId="10" fillId="6" borderId="27" xfId="133" applyNumberFormat="1" applyFont="1" applyFill="1" applyBorder="1" applyAlignment="1">
      <alignment horizontal="center"/>
    </xf>
    <xf numFmtId="0" fontId="32" fillId="0" borderId="0" xfId="133" applyFont="1" applyBorder="1" applyAlignment="1">
      <alignment wrapText="1"/>
    </xf>
    <xf numFmtId="0" fontId="32" fillId="0" borderId="0" xfId="133" applyFont="1" applyBorder="1" applyAlignment="1">
      <alignment horizontal="center"/>
    </xf>
    <xf numFmtId="9" fontId="38" fillId="0" borderId="0" xfId="7" applyFont="1" applyBorder="1"/>
    <xf numFmtId="173" fontId="39" fillId="0" borderId="0" xfId="28" applyNumberFormat="1" applyFont="1" applyBorder="1"/>
    <xf numFmtId="0" fontId="19" fillId="0" borderId="9" xfId="0" applyFont="1" applyBorder="1" applyAlignment="1">
      <alignment horizontal="center" vertical="center" wrapText="1"/>
    </xf>
    <xf numFmtId="8" fontId="10" fillId="0" borderId="0" xfId="133" applyNumberFormat="1" applyFont="1" applyBorder="1" applyAlignment="1">
      <alignment horizontal="left"/>
    </xf>
    <xf numFmtId="0" fontId="10" fillId="0" borderId="0" xfId="133" applyFont="1" applyBorder="1" applyAlignment="1">
      <alignment horizontal="left"/>
    </xf>
    <xf numFmtId="0" fontId="12" fillId="11" borderId="16" xfId="0" applyFont="1" applyFill="1" applyBorder="1" applyAlignment="1">
      <alignment horizontal="center" vertical="center" wrapText="1"/>
    </xf>
    <xf numFmtId="0" fontId="12" fillId="11" borderId="17" xfId="0" applyFont="1" applyFill="1" applyBorder="1" applyAlignment="1">
      <alignment horizontal="center" vertical="center"/>
    </xf>
    <xf numFmtId="0" fontId="12" fillId="11" borderId="18" xfId="0" applyFont="1" applyFill="1" applyBorder="1" applyAlignment="1">
      <alignment horizontal="center" vertical="center"/>
    </xf>
    <xf numFmtId="0" fontId="12" fillId="0" borderId="27" xfId="0" applyFont="1" applyBorder="1" applyAlignment="1">
      <alignment horizontal="center"/>
    </xf>
    <xf numFmtId="0" fontId="14" fillId="0" borderId="27" xfId="0" applyFont="1" applyBorder="1" applyAlignment="1">
      <alignment horizontal="center" wrapText="1"/>
    </xf>
    <xf numFmtId="0" fontId="20" fillId="11" borderId="30" xfId="0" applyFont="1" applyFill="1" applyBorder="1" applyAlignment="1">
      <alignment horizontal="right" vertical="center" wrapText="1"/>
    </xf>
    <xf numFmtId="0" fontId="21" fillId="11" borderId="5" xfId="0" applyFont="1" applyFill="1" applyBorder="1"/>
    <xf numFmtId="0" fontId="21" fillId="11" borderId="6" xfId="0" applyFont="1" applyFill="1" applyBorder="1"/>
    <xf numFmtId="0" fontId="21" fillId="11" borderId="9" xfId="0" applyFont="1" applyFill="1" applyBorder="1"/>
    <xf numFmtId="6" fontId="21" fillId="0" borderId="0" xfId="0" applyNumberFormat="1" applyFont="1"/>
    <xf numFmtId="0" fontId="12" fillId="11" borderId="25" xfId="0" applyFont="1" applyFill="1" applyBorder="1" applyAlignment="1">
      <alignment vertical="center"/>
    </xf>
    <xf numFmtId="170" fontId="33" fillId="11" borderId="17" xfId="7" applyNumberFormat="1" applyFont="1" applyFill="1" applyBorder="1" applyAlignment="1">
      <alignment horizontal="center" vertical="center"/>
    </xf>
    <xf numFmtId="0" fontId="23" fillId="0" borderId="27" xfId="0" applyFont="1" applyBorder="1" applyAlignment="1">
      <alignment horizontal="center" vertical="center" wrapText="1"/>
    </xf>
    <xf numFmtId="0" fontId="22" fillId="0" borderId="64" xfId="0" applyFont="1" applyBorder="1" applyAlignment="1">
      <alignment horizontal="center" vertical="center" wrapText="1"/>
    </xf>
    <xf numFmtId="6" fontId="22" fillId="7" borderId="64" xfId="0" applyNumberFormat="1" applyFont="1" applyFill="1" applyBorder="1" applyAlignment="1">
      <alignment horizontal="center" vertical="center" wrapText="1"/>
    </xf>
    <xf numFmtId="0" fontId="22" fillId="0" borderId="27" xfId="0" applyFont="1" applyBorder="1" applyAlignment="1">
      <alignment horizontal="center" vertical="center" wrapText="1"/>
    </xf>
    <xf numFmtId="165" fontId="23" fillId="7" borderId="27" xfId="0" applyNumberFormat="1" applyFont="1" applyFill="1" applyBorder="1" applyAlignment="1">
      <alignment horizontal="center" vertical="center" wrapText="1"/>
    </xf>
    <xf numFmtId="165" fontId="41" fillId="15" borderId="23" xfId="0" applyNumberFormat="1" applyFont="1" applyFill="1" applyBorder="1" applyAlignment="1">
      <alignment horizontal="center" vertical="center" wrapText="1"/>
    </xf>
    <xf numFmtId="0" fontId="41" fillId="0" borderId="29" xfId="0" applyFont="1" applyBorder="1" applyAlignment="1">
      <alignment horizontal="center" vertical="center" wrapText="1"/>
    </xf>
    <xf numFmtId="6" fontId="22" fillId="7" borderId="65" xfId="0" applyNumberFormat="1" applyFont="1" applyFill="1" applyBorder="1" applyAlignment="1">
      <alignment horizontal="center" vertical="center" wrapText="1"/>
    </xf>
    <xf numFmtId="0" fontId="15" fillId="0" borderId="16" xfId="0" applyFont="1" applyBorder="1" applyAlignment="1"/>
    <xf numFmtId="0" fontId="15" fillId="0" borderId="17" xfId="0" applyFont="1" applyBorder="1" applyAlignment="1"/>
    <xf numFmtId="0" fontId="15" fillId="0" borderId="18" xfId="0" applyFont="1" applyBorder="1" applyAlignment="1"/>
    <xf numFmtId="174" fontId="12" fillId="6" borderId="27" xfId="0" applyNumberFormat="1" applyFont="1" applyFill="1" applyBorder="1" applyAlignment="1">
      <alignment horizontal="center"/>
    </xf>
    <xf numFmtId="0" fontId="18" fillId="0" borderId="27" xfId="0" applyFont="1" applyBorder="1" applyAlignment="1">
      <alignment horizontal="center" vertical="center" wrapText="1"/>
    </xf>
    <xf numFmtId="0" fontId="18" fillId="0" borderId="25" xfId="0" applyFont="1" applyBorder="1" applyAlignment="1">
      <alignment horizontal="center" vertical="center" wrapText="1"/>
    </xf>
    <xf numFmtId="44" fontId="10" fillId="0" borderId="0" xfId="133" applyNumberFormat="1" applyFont="1" applyFill="1" applyBorder="1" applyAlignment="1">
      <alignment horizontal="left"/>
    </xf>
    <xf numFmtId="174" fontId="32" fillId="0" borderId="0" xfId="133" applyNumberFormat="1" applyFont="1" applyBorder="1" applyAlignment="1">
      <alignment horizontal="center"/>
    </xf>
    <xf numFmtId="0" fontId="42" fillId="0" borderId="0" xfId="0" applyFont="1"/>
    <xf numFmtId="0" fontId="10" fillId="0" borderId="0" xfId="133" applyFont="1" applyBorder="1" applyAlignment="1">
      <alignment horizontal="left"/>
    </xf>
    <xf numFmtId="14" fontId="9" fillId="0" borderId="0" xfId="133" applyNumberFormat="1" applyFont="1" applyBorder="1"/>
    <xf numFmtId="0" fontId="9" fillId="0" borderId="26" xfId="133" applyFont="1" applyBorder="1" applyAlignment="1">
      <alignment horizontal="center" wrapText="1"/>
    </xf>
    <xf numFmtId="0" fontId="9" fillId="0" borderId="26" xfId="133" applyFont="1" applyBorder="1" applyAlignment="1">
      <alignment wrapText="1"/>
    </xf>
    <xf numFmtId="0" fontId="9" fillId="0" borderId="26" xfId="133" applyFont="1" applyBorder="1" applyAlignment="1">
      <alignment horizontal="center"/>
    </xf>
    <xf numFmtId="174" fontId="9" fillId="0" borderId="26" xfId="133" applyNumberFormat="1" applyFont="1" applyBorder="1" applyAlignment="1">
      <alignment horizontal="center"/>
    </xf>
    <xf numFmtId="0" fontId="9" fillId="0" borderId="26" xfId="133" applyFont="1" applyBorder="1"/>
    <xf numFmtId="165" fontId="41" fillId="15" borderId="27" xfId="0" applyNumberFormat="1" applyFont="1" applyFill="1" applyBorder="1" applyAlignment="1">
      <alignment horizontal="center" vertical="center" wrapText="1"/>
    </xf>
    <xf numFmtId="165" fontId="41" fillId="15" borderId="29" xfId="0" applyNumberFormat="1" applyFont="1" applyFill="1" applyBorder="1" applyAlignment="1">
      <alignment horizontal="center" vertical="center" wrapText="1"/>
    </xf>
    <xf numFmtId="174" fontId="9" fillId="0" borderId="0" xfId="133" applyNumberFormat="1" applyFont="1" applyBorder="1"/>
    <xf numFmtId="165" fontId="20" fillId="6" borderId="13" xfId="131" applyNumberFormat="1" applyFont="1" applyFill="1" applyBorder="1" applyAlignment="1">
      <alignment horizontal="center" vertical="center" wrapText="1"/>
    </xf>
    <xf numFmtId="165" fontId="19" fillId="6" borderId="9" xfId="131" applyNumberFormat="1" applyFont="1" applyFill="1" applyBorder="1" applyAlignment="1">
      <alignment horizontal="center" vertical="center" wrapText="1"/>
    </xf>
    <xf numFmtId="165" fontId="19" fillId="6" borderId="9" xfId="0" applyNumberFormat="1" applyFont="1" applyFill="1" applyBorder="1" applyAlignment="1">
      <alignment horizontal="center" vertical="center" wrapText="1"/>
    </xf>
    <xf numFmtId="165" fontId="19" fillId="6" borderId="9" xfId="132" applyNumberFormat="1" applyFont="1" applyFill="1" applyBorder="1" applyAlignment="1">
      <alignment horizontal="center" vertical="center" wrapText="1"/>
    </xf>
    <xf numFmtId="165" fontId="19" fillId="6" borderId="8" xfId="132" applyNumberFormat="1" applyFont="1" applyFill="1" applyBorder="1" applyAlignment="1">
      <alignment horizontal="center" vertical="center" wrapText="1"/>
    </xf>
    <xf numFmtId="0" fontId="10" fillId="0" borderId="57" xfId="133" applyFont="1" applyFill="1" applyBorder="1" applyAlignment="1" applyProtection="1">
      <alignment horizontal="right" wrapText="1"/>
    </xf>
    <xf numFmtId="1" fontId="10" fillId="6" borderId="60" xfId="133" applyNumberFormat="1" applyFont="1" applyFill="1" applyBorder="1" applyAlignment="1">
      <alignment horizontal="center"/>
    </xf>
    <xf numFmtId="44" fontId="10" fillId="6" borderId="60" xfId="134" applyFont="1" applyFill="1" applyBorder="1" applyAlignment="1">
      <alignment horizontal="center"/>
    </xf>
    <xf numFmtId="44" fontId="10" fillId="6" borderId="66" xfId="134" applyFont="1" applyFill="1" applyBorder="1" applyAlignment="1">
      <alignment horizontal="center"/>
    </xf>
    <xf numFmtId="174" fontId="10" fillId="6" borderId="29" xfId="133" applyNumberFormat="1" applyFont="1" applyFill="1" applyBorder="1" applyAlignment="1">
      <alignment horizontal="center"/>
    </xf>
    <xf numFmtId="6" fontId="10" fillId="6" borderId="59" xfId="133" applyNumberFormat="1" applyFont="1" applyFill="1" applyBorder="1" applyAlignment="1">
      <alignment horizontal="center"/>
    </xf>
    <xf numFmtId="172" fontId="10" fillId="6" borderId="60" xfId="133" applyNumberFormat="1" applyFont="1" applyFill="1" applyBorder="1" applyAlignment="1">
      <alignment horizontal="center"/>
    </xf>
    <xf numFmtId="14" fontId="10" fillId="6" borderId="61" xfId="133" applyNumberFormat="1" applyFont="1" applyFill="1" applyBorder="1" applyAlignment="1">
      <alignment horizontal="center"/>
    </xf>
    <xf numFmtId="171" fontId="20" fillId="6" borderId="13" xfId="132" applyNumberFormat="1" applyFont="1" applyFill="1" applyBorder="1" applyAlignment="1">
      <alignment horizontal="center" vertical="center" wrapText="1"/>
    </xf>
    <xf numFmtId="0" fontId="44" fillId="0" borderId="0" xfId="411" applyFont="1" applyFill="1" applyBorder="1"/>
    <xf numFmtId="165" fontId="20" fillId="6" borderId="9" xfId="0" applyNumberFormat="1" applyFont="1" applyFill="1" applyBorder="1" applyAlignment="1">
      <alignment horizontal="center" vertical="center" wrapText="1"/>
    </xf>
    <xf numFmtId="165" fontId="20" fillId="6" borderId="45" xfId="0" applyNumberFormat="1" applyFont="1" applyFill="1" applyBorder="1" applyAlignment="1">
      <alignment horizontal="center" vertical="center" wrapText="1"/>
    </xf>
    <xf numFmtId="165" fontId="20" fillId="6" borderId="6" xfId="131" applyNumberFormat="1" applyFont="1" applyFill="1" applyBorder="1" applyAlignment="1">
      <alignment horizontal="center" vertical="center" wrapText="1"/>
    </xf>
    <xf numFmtId="165" fontId="19" fillId="10" borderId="45" xfId="0" applyNumberFormat="1" applyFont="1" applyFill="1" applyBorder="1" applyAlignment="1">
      <alignment horizontal="center" vertical="center" wrapText="1"/>
    </xf>
    <xf numFmtId="165" fontId="20" fillId="6" borderId="45" xfId="131" applyNumberFormat="1" applyFont="1" applyFill="1" applyBorder="1" applyAlignment="1">
      <alignment horizontal="center" vertical="center" wrapText="1"/>
    </xf>
    <xf numFmtId="165" fontId="20" fillId="6" borderId="13" xfId="0" applyNumberFormat="1" applyFont="1" applyFill="1" applyBorder="1" applyAlignment="1">
      <alignment horizontal="center" vertical="center" wrapText="1"/>
    </xf>
    <xf numFmtId="165" fontId="20" fillId="6" borderId="31" xfId="0" applyNumberFormat="1" applyFont="1" applyFill="1" applyBorder="1" applyAlignment="1">
      <alignment horizontal="center" vertical="center" wrapText="1"/>
    </xf>
    <xf numFmtId="0" fontId="9" fillId="0" borderId="0" xfId="133" applyFont="1" applyBorder="1" applyAlignment="1">
      <alignment horizontal="center"/>
    </xf>
    <xf numFmtId="174" fontId="9" fillId="0" borderId="0" xfId="133" applyNumberFormat="1" applyFont="1" applyBorder="1" applyAlignment="1">
      <alignment horizontal="center"/>
    </xf>
    <xf numFmtId="14" fontId="9" fillId="0" borderId="0" xfId="133" applyNumberFormat="1" applyFont="1" applyBorder="1" applyAlignment="1">
      <alignment horizontal="center"/>
    </xf>
    <xf numFmtId="0" fontId="10" fillId="0" borderId="58" xfId="133" applyFont="1" applyFill="1" applyBorder="1" applyAlignment="1" applyProtection="1">
      <alignment horizontal="center" wrapText="1"/>
    </xf>
    <xf numFmtId="0" fontId="28" fillId="0" borderId="27" xfId="0" applyFont="1" applyBorder="1" applyAlignment="1">
      <alignment horizontal="center"/>
    </xf>
    <xf numFmtId="0" fontId="20" fillId="6" borderId="1" xfId="0" applyFont="1" applyFill="1" applyBorder="1" applyAlignment="1">
      <alignment horizontal="center" vertical="center" wrapText="1"/>
    </xf>
    <xf numFmtId="0" fontId="20" fillId="10" borderId="14"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0" fillId="10" borderId="10" xfId="0" applyFont="1" applyFill="1" applyBorder="1" applyAlignment="1">
      <alignment horizontal="left" vertical="center" wrapText="1"/>
    </xf>
    <xf numFmtId="0" fontId="19" fillId="10" borderId="12" xfId="0" applyFont="1" applyFill="1" applyBorder="1" applyAlignment="1">
      <alignment horizontal="center" vertical="center" wrapText="1"/>
    </xf>
    <xf numFmtId="0" fontId="21" fillId="11" borderId="21" xfId="0" applyFont="1" applyFill="1" applyBorder="1"/>
    <xf numFmtId="0" fontId="21" fillId="11" borderId="22" xfId="0" applyFont="1" applyFill="1" applyBorder="1"/>
    <xf numFmtId="0" fontId="21" fillId="11" borderId="23" xfId="0" applyFont="1" applyFill="1" applyBorder="1"/>
    <xf numFmtId="0" fontId="45" fillId="0" borderId="0" xfId="0" applyFont="1"/>
    <xf numFmtId="0" fontId="46" fillId="0" borderId="0" xfId="0" applyFont="1"/>
    <xf numFmtId="0" fontId="47" fillId="0" borderId="0" xfId="0" applyFont="1"/>
    <xf numFmtId="0" fontId="20" fillId="8" borderId="33" xfId="0" applyFont="1" applyFill="1" applyBorder="1" applyAlignment="1">
      <alignment horizontal="left" vertical="center" wrapText="1"/>
    </xf>
    <xf numFmtId="0" fontId="20" fillId="0" borderId="33" xfId="0" applyFont="1" applyFill="1" applyBorder="1" applyAlignment="1">
      <alignment horizontal="left" vertical="center" wrapText="1"/>
    </xf>
    <xf numFmtId="0" fontId="20" fillId="0" borderId="34" xfId="0" applyFont="1" applyFill="1" applyBorder="1" applyAlignment="1">
      <alignment horizontal="left" vertical="center" wrapText="1"/>
    </xf>
    <xf numFmtId="0" fontId="20" fillId="8" borderId="34" xfId="0" applyFont="1" applyFill="1" applyBorder="1" applyAlignment="1">
      <alignment horizontal="left" vertical="center" wrapText="1"/>
    </xf>
    <xf numFmtId="0" fontId="20" fillId="8" borderId="27" xfId="0" applyFont="1" applyFill="1" applyBorder="1" applyAlignment="1">
      <alignment horizontal="left" vertical="center" wrapText="1"/>
    </xf>
    <xf numFmtId="0" fontId="20" fillId="0" borderId="1" xfId="0" applyFont="1" applyBorder="1" applyAlignment="1">
      <alignment horizontal="left" vertical="center" wrapText="1"/>
    </xf>
    <xf numFmtId="0" fontId="20" fillId="0" borderId="51" xfId="0" applyFont="1" applyBorder="1" applyAlignment="1">
      <alignment horizontal="left" vertical="center" wrapText="1"/>
    </xf>
    <xf numFmtId="0" fontId="19" fillId="16" borderId="6" xfId="0" applyFont="1" applyFill="1" applyBorder="1" applyAlignment="1">
      <alignment horizontal="center" vertical="center" wrapText="1"/>
    </xf>
    <xf numFmtId="0" fontId="20" fillId="10" borderId="69" xfId="0" applyFont="1" applyFill="1" applyBorder="1" applyAlignment="1">
      <alignment horizontal="center" vertical="center" wrapText="1"/>
    </xf>
    <xf numFmtId="0" fontId="44" fillId="0" borderId="75" xfId="0" applyFont="1" applyFill="1" applyBorder="1" applyAlignment="1">
      <alignment horizontal="right" vertical="center" wrapText="1" indent="1"/>
    </xf>
    <xf numFmtId="0" fontId="44" fillId="0" borderId="76" xfId="495" applyFont="1" applyFill="1" applyBorder="1" applyAlignment="1">
      <alignment horizontal="left" vertical="center" wrapText="1" indent="1"/>
    </xf>
    <xf numFmtId="0" fontId="48" fillId="0" borderId="25" xfId="0" applyFont="1" applyFill="1" applyBorder="1" applyAlignment="1">
      <alignment horizontal="right" vertical="center" wrapText="1"/>
    </xf>
    <xf numFmtId="0" fontId="48" fillId="0" borderId="25" xfId="0" applyFont="1" applyFill="1" applyBorder="1" applyAlignment="1">
      <alignment horizontal="left" vertical="center" wrapText="1" indent="1"/>
    </xf>
    <xf numFmtId="0" fontId="44" fillId="0" borderId="71" xfId="0" applyFont="1" applyFill="1" applyBorder="1" applyAlignment="1">
      <alignment horizontal="right" vertical="center" wrapText="1" indent="1"/>
    </xf>
    <xf numFmtId="0" fontId="44" fillId="0" borderId="72" xfId="495" applyFont="1" applyFill="1" applyBorder="1" applyAlignment="1">
      <alignment horizontal="left" vertical="center" wrapText="1" indent="1"/>
    </xf>
    <xf numFmtId="0" fontId="44" fillId="0" borderId="26" xfId="0" applyFont="1" applyFill="1" applyBorder="1" applyAlignment="1">
      <alignment horizontal="right" vertical="center" wrapText="1" indent="1"/>
    </xf>
    <xf numFmtId="0" fontId="44" fillId="0" borderId="73" xfId="495" applyFont="1" applyFill="1" applyBorder="1" applyAlignment="1">
      <alignment horizontal="left" vertical="center" wrapText="1" indent="1"/>
    </xf>
    <xf numFmtId="0" fontId="44" fillId="0" borderId="74" xfId="495" applyFont="1" applyFill="1" applyBorder="1" applyAlignment="1">
      <alignment horizontal="left" vertical="center" wrapText="1" indent="1"/>
    </xf>
    <xf numFmtId="0" fontId="50" fillId="0" borderId="0" xfId="0" applyFont="1" applyFill="1"/>
    <xf numFmtId="0" fontId="44" fillId="0" borderId="20" xfId="495" applyFont="1" applyFill="1" applyBorder="1" applyAlignment="1">
      <alignment horizontal="left" vertical="center" wrapText="1" indent="1"/>
    </xf>
    <xf numFmtId="0" fontId="44" fillId="0" borderId="73" xfId="0" applyFont="1" applyFill="1" applyBorder="1" applyAlignment="1">
      <alignment horizontal="left" vertical="center" wrapText="1" indent="1"/>
    </xf>
    <xf numFmtId="0" fontId="44" fillId="0" borderId="0" xfId="0" applyFont="1" applyFill="1" applyBorder="1" applyAlignment="1">
      <alignment horizontal="right" vertical="center" wrapText="1" indent="1"/>
    </xf>
    <xf numFmtId="0" fontId="48" fillId="0" borderId="26" xfId="0" applyFont="1" applyFill="1" applyBorder="1" applyAlignment="1">
      <alignment horizontal="right" vertical="center" wrapText="1"/>
    </xf>
    <xf numFmtId="0" fontId="20" fillId="7" borderId="43" xfId="0" applyFont="1" applyFill="1" applyBorder="1" applyAlignment="1">
      <alignment horizontal="center" vertical="center" wrapText="1"/>
    </xf>
    <xf numFmtId="0" fontId="35" fillId="0" borderId="28" xfId="0" applyFont="1" applyBorder="1" applyAlignment="1">
      <alignment horizontal="center" vertical="center" wrapText="1"/>
    </xf>
    <xf numFmtId="0" fontId="35" fillId="0" borderId="56" xfId="0" applyFont="1" applyBorder="1" applyAlignment="1">
      <alignment horizontal="center" vertical="center" wrapText="1"/>
    </xf>
    <xf numFmtId="0" fontId="35" fillId="0" borderId="29" xfId="0" applyFont="1" applyBorder="1" applyAlignment="1">
      <alignment horizontal="center" vertical="center" wrapText="1"/>
    </xf>
    <xf numFmtId="0" fontId="29" fillId="13" borderId="0" xfId="0" applyFont="1" applyFill="1" applyBorder="1" applyAlignment="1">
      <alignment horizontal="center" vertical="center"/>
    </xf>
    <xf numFmtId="0" fontId="19" fillId="0" borderId="35"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8" xfId="0" applyFont="1" applyBorder="1" applyAlignment="1">
      <alignment horizontal="center"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9" fillId="0" borderId="5" xfId="0" applyFont="1" applyBorder="1" applyAlignment="1">
      <alignment vertical="center" wrapText="1"/>
    </xf>
    <xf numFmtId="0" fontId="9" fillId="0" borderId="0" xfId="0" applyFont="1" applyBorder="1" applyAlignment="1">
      <alignment vertical="center" wrapText="1"/>
    </xf>
    <xf numFmtId="0" fontId="9" fillId="0" borderId="6" xfId="0" applyFont="1" applyBorder="1" applyAlignment="1">
      <alignment vertical="center" wrapText="1"/>
    </xf>
    <xf numFmtId="0" fontId="9" fillId="0" borderId="5" xfId="0" applyFont="1" applyBorder="1" applyAlignment="1">
      <alignment horizontal="left"/>
    </xf>
    <xf numFmtId="0" fontId="9" fillId="0" borderId="0" xfId="0" applyFont="1" applyBorder="1" applyAlignment="1">
      <alignment horizontal="left"/>
    </xf>
    <xf numFmtId="0" fontId="9" fillId="0" borderId="6" xfId="0" applyFont="1" applyBorder="1" applyAlignment="1">
      <alignment horizontal="left"/>
    </xf>
    <xf numFmtId="0" fontId="9" fillId="0" borderId="7" xfId="0" applyFont="1" applyBorder="1" applyAlignment="1">
      <alignment horizontal="left"/>
    </xf>
    <xf numFmtId="0" fontId="9" fillId="0" borderId="8" xfId="0" applyFont="1" applyBorder="1" applyAlignment="1">
      <alignment horizontal="left"/>
    </xf>
    <xf numFmtId="0" fontId="9" fillId="0" borderId="9" xfId="0" applyFont="1" applyBorder="1" applyAlignment="1">
      <alignment horizontal="left"/>
    </xf>
    <xf numFmtId="0" fontId="11" fillId="13" borderId="19"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11" fillId="13" borderId="20" xfId="0" applyFont="1" applyFill="1" applyBorder="1" applyAlignment="1">
      <alignment horizontal="center" vertical="center" wrapText="1"/>
    </xf>
    <xf numFmtId="0" fontId="11" fillId="13" borderId="21" xfId="0" applyFont="1" applyFill="1" applyBorder="1" applyAlignment="1">
      <alignment horizontal="center" vertical="center" wrapText="1"/>
    </xf>
    <xf numFmtId="0" fontId="11" fillId="13" borderId="22" xfId="0" applyFont="1" applyFill="1" applyBorder="1" applyAlignment="1">
      <alignment horizontal="center" vertical="center" wrapText="1"/>
    </xf>
    <xf numFmtId="0" fontId="11" fillId="13" borderId="23" xfId="0" applyFont="1" applyFill="1" applyBorder="1" applyAlignment="1">
      <alignment horizontal="center" vertical="center" wrapText="1"/>
    </xf>
    <xf numFmtId="0" fontId="28" fillId="0" borderId="19" xfId="0" applyFont="1" applyBorder="1" applyAlignment="1">
      <alignment wrapText="1"/>
    </xf>
    <xf numFmtId="0" fontId="28" fillId="0" borderId="0" xfId="0" applyFont="1" applyBorder="1" applyAlignment="1">
      <alignment wrapText="1"/>
    </xf>
    <xf numFmtId="0" fontId="28" fillId="0" borderId="20" xfId="0" applyFont="1" applyBorder="1" applyAlignment="1">
      <alignment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28" fillId="0" borderId="21" xfId="0" applyFont="1" applyBorder="1" applyAlignment="1">
      <alignment horizontal="left"/>
    </xf>
    <xf numFmtId="0" fontId="28" fillId="0" borderId="22" xfId="0" applyFont="1" applyBorder="1" applyAlignment="1">
      <alignment horizontal="left"/>
    </xf>
    <xf numFmtId="0" fontId="28" fillId="0" borderId="23" xfId="0" applyFont="1" applyBorder="1" applyAlignment="1">
      <alignment horizontal="left"/>
    </xf>
    <xf numFmtId="0" fontId="14" fillId="0" borderId="68" xfId="0" applyFont="1" applyBorder="1" applyAlignment="1">
      <alignment vertical="center" wrapText="1"/>
    </xf>
    <xf numFmtId="0" fontId="14" fillId="0" borderId="17" xfId="0" applyFont="1" applyBorder="1" applyAlignment="1">
      <alignment vertical="center" wrapText="1"/>
    </xf>
    <xf numFmtId="0" fontId="14" fillId="0" borderId="70" xfId="0" applyFont="1" applyBorder="1" applyAlignment="1">
      <alignment vertical="center" wrapText="1"/>
    </xf>
    <xf numFmtId="0" fontId="22" fillId="0" borderId="27" xfId="0" applyFont="1" applyBorder="1" applyAlignment="1">
      <alignment horizontal="center" vertical="center" wrapText="1"/>
    </xf>
    <xf numFmtId="0" fontId="22" fillId="0" borderId="40" xfId="0" applyFont="1" applyBorder="1" applyAlignment="1">
      <alignment horizontal="center" vertical="center" wrapText="1"/>
    </xf>
    <xf numFmtId="0" fontId="22" fillId="0" borderId="42" xfId="0" applyFont="1" applyBorder="1" applyAlignment="1">
      <alignment horizontal="center" vertical="center" wrapText="1"/>
    </xf>
    <xf numFmtId="0" fontId="22" fillId="0" borderId="38"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4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7" xfId="0" applyFont="1" applyBorder="1" applyAlignment="1">
      <alignment horizontal="center" vertical="center" wrapText="1"/>
    </xf>
    <xf numFmtId="0" fontId="9" fillId="0" borderId="21" xfId="0" applyFont="1" applyBorder="1" applyAlignment="1">
      <alignment horizontal="left"/>
    </xf>
    <xf numFmtId="0" fontId="9" fillId="0" borderId="22" xfId="0" applyFont="1" applyBorder="1" applyAlignment="1">
      <alignment horizontal="left"/>
    </xf>
    <xf numFmtId="0" fontId="9" fillId="0" borderId="23" xfId="0" applyFont="1" applyBorder="1" applyAlignment="1">
      <alignment horizontal="left"/>
    </xf>
    <xf numFmtId="0" fontId="9" fillId="0" borderId="19" xfId="0" applyFont="1" applyBorder="1" applyAlignment="1">
      <alignment horizontal="left"/>
    </xf>
    <xf numFmtId="0" fontId="9" fillId="0" borderId="20" xfId="0" applyFont="1" applyBorder="1" applyAlignment="1">
      <alignment horizontal="left"/>
    </xf>
    <xf numFmtId="0" fontId="19" fillId="0" borderId="12" xfId="0" applyFont="1" applyBorder="1" applyAlignment="1">
      <alignment horizontal="center" vertical="center" wrapText="1"/>
    </xf>
    <xf numFmtId="0" fontId="19" fillId="0" borderId="15" xfId="0" applyFont="1" applyBorder="1" applyAlignment="1">
      <alignment horizontal="center" vertical="center"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20" xfId="0" applyFont="1" applyBorder="1" applyAlignment="1">
      <alignment horizontal="left" wrapText="1"/>
    </xf>
    <xf numFmtId="0" fontId="17" fillId="13" borderId="0" xfId="0" applyFont="1" applyFill="1" applyBorder="1" applyAlignment="1">
      <alignment horizontal="center" vertical="center" wrapText="1"/>
    </xf>
    <xf numFmtId="0" fontId="20" fillId="11" borderId="0" xfId="0" applyFont="1" applyFill="1" applyBorder="1" applyAlignment="1">
      <alignment horizontal="center" vertical="center" wrapText="1"/>
    </xf>
    <xf numFmtId="0" fontId="19" fillId="0" borderId="49"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63" xfId="0" applyFont="1" applyBorder="1" applyAlignment="1">
      <alignment horizontal="center" vertical="center" wrapText="1"/>
    </xf>
    <xf numFmtId="0" fontId="19" fillId="0" borderId="14" xfId="0" applyNumberFormat="1" applyFont="1" applyBorder="1" applyAlignment="1">
      <alignment horizontal="center" vertical="center" wrapText="1"/>
    </xf>
    <xf numFmtId="0" fontId="19" fillId="0" borderId="63" xfId="0" applyNumberFormat="1" applyFont="1" applyBorder="1" applyAlignment="1">
      <alignment horizontal="center" vertical="center" wrapText="1"/>
    </xf>
    <xf numFmtId="0" fontId="19" fillId="0" borderId="11" xfId="0" applyFont="1" applyBorder="1" applyAlignment="1">
      <alignment horizontal="center" vertical="center" wrapText="1"/>
    </xf>
    <xf numFmtId="0" fontId="19" fillId="0" borderId="67"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43" xfId="0" applyFont="1" applyBorder="1" applyAlignment="1">
      <alignment horizontal="center" vertical="center" wrapText="1"/>
    </xf>
    <xf numFmtId="0" fontId="19" fillId="0" borderId="68"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7" xfId="0" applyFont="1" applyBorder="1" applyAlignment="1">
      <alignment horizontal="center" vertical="center" wrapText="1"/>
    </xf>
    <xf numFmtId="0" fontId="29" fillId="13" borderId="0"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0" fillId="0" borderId="19" xfId="0" applyFont="1" applyBorder="1" applyAlignment="1">
      <alignment horizontal="left" vertical="center"/>
    </xf>
    <xf numFmtId="0" fontId="20" fillId="0" borderId="0" xfId="0" applyFont="1" applyBorder="1" applyAlignment="1">
      <alignment horizontal="left" vertical="center"/>
    </xf>
    <xf numFmtId="0" fontId="20" fillId="0" borderId="20" xfId="0" applyFont="1" applyBorder="1" applyAlignment="1">
      <alignment horizontal="left" vertical="center"/>
    </xf>
    <xf numFmtId="0" fontId="20" fillId="0" borderId="21" xfId="0" applyFont="1" applyBorder="1" applyAlignment="1">
      <alignment horizontal="left" vertical="center"/>
    </xf>
    <xf numFmtId="0" fontId="20" fillId="0" borderId="22" xfId="0" applyFont="1" applyBorder="1" applyAlignment="1">
      <alignment horizontal="left" vertical="center"/>
    </xf>
    <xf numFmtId="0" fontId="20" fillId="0" borderId="23" xfId="0" applyFont="1" applyBorder="1" applyAlignment="1">
      <alignment horizontal="left" vertical="center"/>
    </xf>
    <xf numFmtId="0" fontId="19" fillId="0" borderId="16" xfId="0" applyFont="1" applyBorder="1" applyAlignment="1">
      <alignment horizontal="left" vertical="center" wrapText="1"/>
    </xf>
    <xf numFmtId="0" fontId="19" fillId="0" borderId="17" xfId="0" applyFont="1" applyBorder="1" applyAlignment="1">
      <alignment horizontal="left" vertical="center" wrapText="1"/>
    </xf>
    <xf numFmtId="0" fontId="19" fillId="0" borderId="18" xfId="0" applyFont="1" applyBorder="1" applyAlignment="1">
      <alignment horizontal="left" vertical="center" wrapText="1"/>
    </xf>
    <xf numFmtId="0" fontId="15" fillId="0" borderId="39" xfId="0" applyFont="1" applyBorder="1" applyAlignment="1">
      <alignment horizontal="center" vertical="center" wrapText="1"/>
    </xf>
    <xf numFmtId="0" fontId="15" fillId="0" borderId="41" xfId="0" applyFont="1" applyBorder="1" applyAlignment="1">
      <alignment horizontal="center" vertical="center" wrapText="1"/>
    </xf>
    <xf numFmtId="0" fontId="15" fillId="0" borderId="43" xfId="0" applyFont="1" applyBorder="1" applyAlignment="1">
      <alignment horizontal="center" vertical="center" wrapText="1"/>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6" fillId="0" borderId="5" xfId="0" applyFont="1" applyBorder="1" applyAlignment="1">
      <alignment horizontal="left" vertical="center" wrapText="1"/>
    </xf>
    <xf numFmtId="0" fontId="26" fillId="0" borderId="0" xfId="0" applyFont="1" applyBorder="1" applyAlignment="1">
      <alignment horizontal="left" vertical="center" wrapText="1"/>
    </xf>
    <xf numFmtId="0" fontId="26" fillId="0" borderId="6" xfId="0" applyFont="1" applyBorder="1" applyAlignment="1">
      <alignment horizontal="left" vertical="center" wrapText="1"/>
    </xf>
    <xf numFmtId="0" fontId="28" fillId="0" borderId="7" xfId="0" applyFont="1" applyBorder="1" applyAlignment="1">
      <alignment horizontal="left" vertical="center" wrapText="1"/>
    </xf>
    <xf numFmtId="0" fontId="28" fillId="0" borderId="8" xfId="0" applyFont="1" applyBorder="1" applyAlignment="1">
      <alignment horizontal="left" vertical="center" wrapText="1"/>
    </xf>
    <xf numFmtId="0" fontId="28" fillId="0" borderId="9" xfId="0" applyFont="1" applyBorder="1" applyAlignment="1">
      <alignment horizontal="left"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3" xfId="0" applyFont="1" applyBorder="1" applyAlignment="1">
      <alignment horizontal="center" vertical="center" wrapText="1"/>
    </xf>
    <xf numFmtId="0" fontId="17" fillId="13" borderId="8" xfId="0" applyFont="1" applyFill="1" applyBorder="1" applyAlignment="1">
      <alignment horizontal="center" vertical="center" wrapText="1"/>
    </xf>
    <xf numFmtId="0" fontId="19" fillId="0" borderId="9" xfId="0" applyFont="1" applyBorder="1" applyAlignment="1">
      <alignment horizontal="center" vertical="center" wrapText="1"/>
    </xf>
    <xf numFmtId="0" fontId="12" fillId="11" borderId="24" xfId="0" applyFont="1" applyFill="1" applyBorder="1" applyAlignment="1">
      <alignment horizontal="center" vertical="center"/>
    </xf>
    <xf numFmtId="0" fontId="12" fillId="11" borderId="48" xfId="0" applyFont="1" applyFill="1" applyBorder="1" applyAlignment="1">
      <alignment horizontal="center" vertical="center"/>
    </xf>
    <xf numFmtId="0" fontId="12" fillId="11" borderId="25" xfId="0" applyFont="1" applyFill="1" applyBorder="1" applyAlignment="1">
      <alignment horizontal="center"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8" xfId="0" applyFont="1" applyBorder="1" applyAlignment="1">
      <alignment horizontal="left"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11" fillId="13" borderId="0" xfId="0" applyFont="1" applyFill="1" applyBorder="1" applyAlignment="1">
      <alignment horizontal="center" vertical="center"/>
    </xf>
    <xf numFmtId="0" fontId="13" fillId="11" borderId="21" xfId="0" applyFont="1" applyFill="1" applyBorder="1" applyAlignment="1">
      <alignment horizontal="center" vertical="center"/>
    </xf>
    <xf numFmtId="0" fontId="13" fillId="11" borderId="22" xfId="0" applyFont="1" applyFill="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16" fillId="0" borderId="0" xfId="0" applyFont="1" applyBorder="1" applyAlignment="1">
      <alignment horizontal="left" vertical="center"/>
    </xf>
    <xf numFmtId="0" fontId="9" fillId="0" borderId="19" xfId="0" applyFont="1" applyBorder="1" applyAlignment="1">
      <alignment horizontal="left" vertical="center" wrapText="1"/>
    </xf>
    <xf numFmtId="0" fontId="9" fillId="0" borderId="0" xfId="0" applyFont="1" applyBorder="1" applyAlignment="1">
      <alignment horizontal="left" vertical="center" wrapText="1"/>
    </xf>
    <xf numFmtId="0" fontId="9" fillId="0" borderId="20" xfId="0" applyFont="1" applyBorder="1" applyAlignment="1">
      <alignment horizontal="left" vertical="center" wrapText="1"/>
    </xf>
    <xf numFmtId="0" fontId="14" fillId="2" borderId="24" xfId="0" applyFont="1" applyFill="1" applyBorder="1" applyAlignment="1">
      <alignment horizontal="center" vertical="center" wrapText="1"/>
    </xf>
    <xf numFmtId="0" fontId="14" fillId="2" borderId="25" xfId="0" applyFont="1" applyFill="1" applyBorder="1" applyAlignment="1">
      <alignment horizontal="center" vertical="center" wrapText="1"/>
    </xf>
    <xf numFmtId="0" fontId="28" fillId="0" borderId="24" xfId="0" applyFont="1" applyBorder="1" applyAlignment="1">
      <alignment horizontal="center" vertical="center"/>
    </xf>
    <xf numFmtId="0" fontId="28" fillId="0" borderId="25" xfId="0" applyFont="1" applyBorder="1" applyAlignment="1">
      <alignment horizontal="center" vertical="center"/>
    </xf>
    <xf numFmtId="0" fontId="10" fillId="0" borderId="0" xfId="133" applyFont="1" applyBorder="1" applyAlignment="1">
      <alignment horizontal="left"/>
    </xf>
    <xf numFmtId="0" fontId="36" fillId="13" borderId="0" xfId="133" applyFont="1" applyFill="1" applyBorder="1" applyAlignment="1">
      <alignment horizontal="center"/>
    </xf>
    <xf numFmtId="0" fontId="37" fillId="13" borderId="0" xfId="133" applyFont="1" applyFill="1" applyBorder="1" applyAlignment="1">
      <alignment horizont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56" xfId="0" applyFont="1" applyBorder="1" applyAlignment="1">
      <alignment horizontal="center" vertical="center" wrapText="1"/>
    </xf>
    <xf numFmtId="0" fontId="20" fillId="6" borderId="31" xfId="0" applyNumberFormat="1" applyFont="1" applyFill="1" applyBorder="1" applyAlignment="1" applyProtection="1">
      <alignment horizontal="center" vertical="center" wrapText="1"/>
      <protection hidden="1"/>
    </xf>
    <xf numFmtId="0" fontId="20" fillId="5" borderId="1" xfId="0" applyFont="1" applyFill="1" applyBorder="1" applyAlignment="1" applyProtection="1">
      <alignment vertical="center" wrapText="1"/>
      <protection locked="0"/>
    </xf>
    <xf numFmtId="0" fontId="20" fillId="5" borderId="44" xfId="0" applyFont="1" applyFill="1" applyBorder="1" applyAlignment="1" applyProtection="1">
      <alignment horizontal="left" vertical="center" wrapText="1"/>
      <protection locked="0"/>
    </xf>
    <xf numFmtId="175" fontId="20" fillId="5" borderId="31" xfId="0" applyNumberFormat="1" applyFont="1" applyFill="1" applyBorder="1" applyAlignment="1" applyProtection="1">
      <alignment horizontal="center" vertical="center" wrapText="1"/>
      <protection locked="0"/>
    </xf>
    <xf numFmtId="0" fontId="20" fillId="5" borderId="53" xfId="0" applyFont="1" applyFill="1" applyBorder="1" applyAlignment="1" applyProtection="1">
      <alignment vertical="center" wrapText="1"/>
      <protection locked="0"/>
    </xf>
    <xf numFmtId="0" fontId="20" fillId="5" borderId="53" xfId="0" applyFont="1" applyFill="1" applyBorder="1" applyProtection="1">
      <protection locked="0"/>
    </xf>
    <xf numFmtId="175" fontId="20" fillId="5" borderId="53" xfId="0" applyNumberFormat="1" applyFont="1" applyFill="1" applyBorder="1" applyAlignment="1" applyProtection="1">
      <alignment horizontal="center" vertical="center" wrapText="1"/>
      <protection locked="0"/>
    </xf>
    <xf numFmtId="0" fontId="20" fillId="5" borderId="27" xfId="0" applyFont="1" applyFill="1" applyBorder="1" applyAlignment="1" applyProtection="1">
      <alignment vertical="center" wrapText="1"/>
      <protection locked="0"/>
    </xf>
    <xf numFmtId="0" fontId="20" fillId="5" borderId="27" xfId="0" applyFont="1" applyFill="1" applyBorder="1" applyProtection="1">
      <protection locked="0"/>
    </xf>
    <xf numFmtId="175" fontId="20" fillId="5" borderId="27" xfId="0" applyNumberFormat="1" applyFont="1" applyFill="1" applyBorder="1" applyAlignment="1" applyProtection="1">
      <alignment horizontal="center" vertical="center" wrapText="1"/>
      <protection locked="0"/>
    </xf>
    <xf numFmtId="0" fontId="20" fillId="5" borderId="27" xfId="0" applyFont="1" applyFill="1" applyBorder="1" applyAlignment="1" applyProtection="1">
      <alignment horizontal="left" vertical="center"/>
      <protection locked="0"/>
    </xf>
    <xf numFmtId="0" fontId="20" fillId="5" borderId="27" xfId="0" applyFont="1" applyFill="1" applyBorder="1" applyAlignment="1" applyProtection="1">
      <alignment horizontal="left" vertical="center" wrapText="1"/>
      <protection locked="0"/>
    </xf>
    <xf numFmtId="0" fontId="20" fillId="5" borderId="31" xfId="0" applyFont="1" applyFill="1" applyBorder="1" applyAlignment="1" applyProtection="1">
      <alignment horizontal="center" vertical="center" wrapText="1"/>
      <protection locked="0"/>
    </xf>
    <xf numFmtId="0" fontId="20" fillId="5" borderId="13" xfId="0" applyFont="1" applyFill="1" applyBorder="1" applyAlignment="1" applyProtection="1">
      <alignment horizontal="center" vertical="center" wrapText="1"/>
      <protection locked="0"/>
    </xf>
    <xf numFmtId="6" fontId="20" fillId="5" borderId="9" xfId="0" applyNumberFormat="1" applyFont="1" applyFill="1" applyBorder="1" applyAlignment="1" applyProtection="1">
      <alignment horizontal="center" vertical="center" wrapText="1"/>
      <protection locked="0"/>
    </xf>
    <xf numFmtId="6" fontId="20" fillId="5" borderId="51" xfId="0" applyNumberFormat="1" applyFont="1" applyFill="1" applyBorder="1" applyAlignment="1" applyProtection="1">
      <alignment horizontal="center" vertical="center" wrapText="1"/>
      <protection locked="0"/>
    </xf>
    <xf numFmtId="176" fontId="20" fillId="5" borderId="6" xfId="131" applyNumberFormat="1" applyFont="1" applyFill="1" applyBorder="1" applyAlignment="1" applyProtection="1">
      <alignment horizontal="center" vertical="center" wrapText="1"/>
      <protection locked="0"/>
    </xf>
    <xf numFmtId="165" fontId="20" fillId="5" borderId="4" xfId="0" applyNumberFormat="1" applyFont="1" applyFill="1" applyBorder="1" applyAlignment="1" applyProtection="1">
      <alignment horizontal="center" vertical="center" wrapText="1"/>
      <protection locked="0"/>
    </xf>
    <xf numFmtId="6" fontId="20" fillId="6" borderId="13" xfId="0" applyNumberFormat="1" applyFont="1" applyFill="1" applyBorder="1" applyAlignment="1" applyProtection="1">
      <alignment horizontal="center" vertical="center" wrapText="1"/>
    </xf>
    <xf numFmtId="10" fontId="20" fillId="5" borderId="32" xfId="0" applyNumberFormat="1" applyFont="1" applyFill="1" applyBorder="1" applyAlignment="1" applyProtection="1">
      <alignment horizontal="center" vertical="center" wrapText="1"/>
      <protection locked="0"/>
    </xf>
    <xf numFmtId="10" fontId="20" fillId="5" borderId="25" xfId="0" applyNumberFormat="1" applyFont="1" applyFill="1" applyBorder="1" applyAlignment="1" applyProtection="1">
      <alignment horizontal="center" vertical="center" wrapText="1"/>
      <protection locked="0"/>
    </xf>
    <xf numFmtId="171" fontId="20" fillId="5" borderId="18" xfId="132" applyNumberFormat="1" applyFont="1" applyFill="1" applyBorder="1" applyAlignment="1" applyProtection="1">
      <alignment horizontal="center" vertical="center" wrapText="1"/>
      <protection locked="0"/>
    </xf>
    <xf numFmtId="171" fontId="20" fillId="5" borderId="31" xfId="132" applyNumberFormat="1" applyFont="1" applyFill="1" applyBorder="1" applyAlignment="1" applyProtection="1">
      <alignment horizontal="center" vertical="center" wrapText="1"/>
      <protection locked="0"/>
    </xf>
    <xf numFmtId="0" fontId="20" fillId="5" borderId="55" xfId="0" applyFont="1" applyFill="1" applyBorder="1" applyAlignment="1" applyProtection="1">
      <alignment horizontal="center" vertical="center" wrapText="1"/>
      <protection locked="0"/>
    </xf>
    <xf numFmtId="0" fontId="20" fillId="5" borderId="31" xfId="0" applyFont="1" applyFill="1" applyBorder="1" applyAlignment="1" applyProtection="1">
      <alignment vertical="center" wrapText="1"/>
      <protection locked="0"/>
    </xf>
    <xf numFmtId="177" fontId="20" fillId="5" borderId="30" xfId="0" applyNumberFormat="1" applyFont="1" applyFill="1" applyBorder="1" applyAlignment="1" applyProtection="1">
      <alignment horizontal="center" vertical="center" wrapText="1"/>
      <protection locked="0"/>
    </xf>
    <xf numFmtId="10" fontId="20" fillId="6" borderId="18" xfId="0" applyNumberFormat="1" applyFont="1" applyFill="1" applyBorder="1" applyAlignment="1" applyProtection="1">
      <alignment horizontal="center" vertical="center" wrapText="1"/>
    </xf>
    <xf numFmtId="0" fontId="20" fillId="6" borderId="32" xfId="0" applyFont="1" applyFill="1" applyBorder="1" applyAlignment="1" applyProtection="1">
      <alignment horizontal="center" vertical="center" wrapText="1"/>
    </xf>
    <xf numFmtId="0" fontId="20" fillId="5" borderId="25" xfId="0" applyFont="1" applyFill="1" applyBorder="1" applyAlignment="1" applyProtection="1">
      <alignment horizontal="center" vertical="center" wrapText="1"/>
      <protection locked="0"/>
    </xf>
    <xf numFmtId="0" fontId="20" fillId="5" borderId="27" xfId="0" applyFont="1" applyFill="1" applyBorder="1" applyAlignment="1" applyProtection="1">
      <alignment horizontal="center" vertical="center" wrapText="1"/>
      <protection locked="0"/>
    </xf>
    <xf numFmtId="9" fontId="20" fillId="5" borderId="1" xfId="0" applyNumberFormat="1" applyFont="1" applyFill="1" applyBorder="1" applyAlignment="1" applyProtection="1">
      <alignment horizontal="center" vertical="center" wrapText="1"/>
      <protection locked="0"/>
    </xf>
    <xf numFmtId="14" fontId="20" fillId="5" borderId="4" xfId="0" applyNumberFormat="1" applyFont="1" applyFill="1" applyBorder="1" applyAlignment="1" applyProtection="1">
      <alignment horizontal="center" vertical="center" wrapText="1"/>
      <protection locked="0"/>
    </xf>
    <xf numFmtId="14" fontId="20" fillId="5" borderId="30" xfId="0" applyNumberFormat="1" applyFont="1" applyFill="1" applyBorder="1" applyAlignment="1" applyProtection="1">
      <alignment horizontal="center" vertical="center" wrapText="1"/>
      <protection locked="0"/>
    </xf>
    <xf numFmtId="6" fontId="20" fillId="5" borderId="45" xfId="0" applyNumberFormat="1" applyFont="1" applyFill="1" applyBorder="1" applyAlignment="1" applyProtection="1">
      <alignment horizontal="center" vertical="center" wrapText="1"/>
      <protection locked="0"/>
    </xf>
    <xf numFmtId="6" fontId="20" fillId="5" borderId="31" xfId="0" applyNumberFormat="1" applyFont="1" applyFill="1" applyBorder="1" applyAlignment="1" applyProtection="1">
      <alignment horizontal="right" vertical="center" wrapText="1"/>
      <protection locked="0"/>
    </xf>
    <xf numFmtId="165" fontId="20" fillId="6" borderId="32" xfId="0" applyNumberFormat="1" applyFont="1" applyFill="1" applyBorder="1" applyAlignment="1" applyProtection="1">
      <alignment horizontal="center" vertical="center" wrapText="1"/>
    </xf>
    <xf numFmtId="6" fontId="20" fillId="6" borderId="31" xfId="0" applyNumberFormat="1" applyFont="1" applyFill="1" applyBorder="1" applyAlignment="1" applyProtection="1">
      <alignment horizontal="center" vertical="center" wrapText="1"/>
    </xf>
    <xf numFmtId="6" fontId="20" fillId="6" borderId="45" xfId="0" applyNumberFormat="1" applyFont="1" applyFill="1" applyBorder="1" applyAlignment="1" applyProtection="1">
      <alignment horizontal="center" vertical="center" wrapText="1"/>
    </xf>
    <xf numFmtId="170" fontId="12" fillId="5" borderId="27" xfId="0" applyNumberFormat="1" applyFont="1" applyFill="1" applyBorder="1" applyAlignment="1" applyProtection="1">
      <alignment horizontal="center"/>
      <protection locked="0"/>
    </xf>
    <xf numFmtId="0" fontId="14" fillId="5" borderId="27" xfId="0" applyFont="1" applyFill="1" applyBorder="1" applyAlignment="1" applyProtection="1">
      <alignment horizontal="center" wrapText="1"/>
      <protection locked="0"/>
    </xf>
    <xf numFmtId="6" fontId="23" fillId="5" borderId="27" xfId="0" applyNumberFormat="1" applyFont="1" applyFill="1" applyBorder="1" applyAlignment="1" applyProtection="1">
      <alignment horizontal="center" vertical="center" wrapText="1"/>
      <protection locked="0"/>
    </xf>
    <xf numFmtId="0" fontId="51" fillId="5" borderId="1" xfId="0" applyFont="1" applyFill="1" applyBorder="1" applyAlignment="1" applyProtection="1">
      <alignment vertical="center" wrapText="1"/>
      <protection locked="0"/>
    </xf>
    <xf numFmtId="0" fontId="20" fillId="5" borderId="9" xfId="0" applyFont="1" applyFill="1" applyBorder="1" applyAlignment="1" applyProtection="1">
      <alignment horizontal="center" vertical="center" wrapText="1"/>
      <protection locked="0"/>
    </xf>
    <xf numFmtId="9" fontId="20" fillId="5" borderId="9" xfId="7" applyFont="1" applyFill="1" applyBorder="1" applyAlignment="1" applyProtection="1">
      <alignment horizontal="center" vertical="center" wrapText="1"/>
      <protection locked="0"/>
    </xf>
    <xf numFmtId="9" fontId="20" fillId="5" borderId="13" xfId="7" applyFont="1" applyFill="1" applyBorder="1" applyAlignment="1" applyProtection="1">
      <alignment horizontal="center" vertical="center" wrapText="1"/>
      <protection locked="0"/>
    </xf>
    <xf numFmtId="9" fontId="40" fillId="14" borderId="14" xfId="0" applyNumberFormat="1" applyFont="1" applyFill="1" applyBorder="1" applyAlignment="1" applyProtection="1">
      <alignment horizontal="center" vertical="center" wrapText="1"/>
      <protection locked="0"/>
    </xf>
    <xf numFmtId="9" fontId="40" fillId="14" borderId="11" xfId="0" applyNumberFormat="1" applyFont="1" applyFill="1" applyBorder="1" applyAlignment="1" applyProtection="1">
      <alignment horizontal="center" vertical="center" wrapText="1"/>
      <protection locked="0"/>
    </xf>
    <xf numFmtId="9" fontId="40" fillId="14" borderId="10" xfId="0" applyNumberFormat="1" applyFont="1" applyFill="1" applyBorder="1" applyAlignment="1" applyProtection="1">
      <alignment horizontal="center" vertical="center" wrapText="1"/>
      <protection locked="0"/>
    </xf>
    <xf numFmtId="0" fontId="20" fillId="5" borderId="10" xfId="0" applyFont="1" applyFill="1" applyBorder="1" applyAlignment="1" applyProtection="1">
      <alignment horizontal="left" vertical="center" wrapText="1"/>
      <protection locked="0"/>
    </xf>
    <xf numFmtId="165" fontId="20" fillId="5" borderId="9" xfId="0" applyNumberFormat="1" applyFont="1" applyFill="1" applyBorder="1" applyAlignment="1" applyProtection="1">
      <alignment horizontal="center" vertical="center" wrapText="1"/>
      <protection locked="0"/>
    </xf>
    <xf numFmtId="165" fontId="20" fillId="5" borderId="1" xfId="0" applyNumberFormat="1" applyFont="1" applyFill="1" applyBorder="1" applyAlignment="1" applyProtection="1">
      <alignment horizontal="center" vertical="center" wrapText="1"/>
      <protection locked="0"/>
    </xf>
    <xf numFmtId="165" fontId="20" fillId="5" borderId="9" xfId="131" applyNumberFormat="1" applyFont="1" applyFill="1" applyBorder="1" applyAlignment="1" applyProtection="1">
      <alignment horizontal="center" vertical="center" wrapText="1"/>
      <protection locked="0"/>
    </xf>
    <xf numFmtId="165" fontId="20" fillId="5" borderId="1" xfId="131" applyNumberFormat="1" applyFont="1" applyFill="1" applyBorder="1" applyAlignment="1" applyProtection="1">
      <alignment horizontal="center" vertical="center" wrapText="1"/>
      <protection locked="0"/>
    </xf>
    <xf numFmtId="170" fontId="20" fillId="5" borderId="9" xfId="0" applyNumberFormat="1" applyFont="1" applyFill="1" applyBorder="1" applyAlignment="1" applyProtection="1">
      <alignment horizontal="center" vertical="center" wrapText="1"/>
      <protection locked="0"/>
    </xf>
    <xf numFmtId="0" fontId="20" fillId="5" borderId="1" xfId="0" applyFont="1" applyFill="1" applyBorder="1" applyAlignment="1" applyProtection="1">
      <alignment horizontal="center" vertical="center" wrapText="1"/>
      <protection locked="0"/>
    </xf>
    <xf numFmtId="171" fontId="20" fillId="5" borderId="13" xfId="132" applyNumberFormat="1" applyFont="1" applyFill="1" applyBorder="1" applyAlignment="1" applyProtection="1">
      <alignment horizontal="center" vertical="center" wrapText="1"/>
      <protection locked="0"/>
    </xf>
    <xf numFmtId="3" fontId="20" fillId="5" borderId="13" xfId="0" applyNumberFormat="1" applyFont="1" applyFill="1" applyBorder="1" applyAlignment="1" applyProtection="1">
      <alignment horizontal="center" vertical="center" wrapText="1"/>
      <protection locked="0"/>
    </xf>
    <xf numFmtId="165" fontId="20" fillId="5" borderId="13" xfId="0" applyNumberFormat="1" applyFont="1" applyFill="1" applyBorder="1" applyAlignment="1" applyProtection="1">
      <alignment horizontal="center" vertical="center" wrapText="1"/>
      <protection locked="0"/>
    </xf>
    <xf numFmtId="6" fontId="20" fillId="5" borderId="13" xfId="0" applyNumberFormat="1" applyFont="1" applyFill="1" applyBorder="1" applyAlignment="1" applyProtection="1">
      <alignment horizontal="center" vertical="center" wrapText="1"/>
      <protection locked="0"/>
    </xf>
    <xf numFmtId="171" fontId="20" fillId="5" borderId="9" xfId="132" applyNumberFormat="1" applyFont="1" applyFill="1" applyBorder="1" applyAlignment="1" applyProtection="1">
      <alignment horizontal="center" vertical="center" wrapText="1"/>
      <protection locked="0"/>
    </xf>
    <xf numFmtId="165" fontId="20" fillId="5" borderId="9" xfId="132" applyNumberFormat="1" applyFont="1" applyFill="1" applyBorder="1" applyAlignment="1" applyProtection="1">
      <alignment horizontal="center" vertical="center" wrapText="1"/>
      <protection locked="0"/>
    </xf>
    <xf numFmtId="3" fontId="20" fillId="5" borderId="9" xfId="0" applyNumberFormat="1" applyFont="1" applyFill="1" applyBorder="1" applyAlignment="1" applyProtection="1">
      <alignment horizontal="center" vertical="center" wrapText="1"/>
      <protection locked="0"/>
    </xf>
    <xf numFmtId="169" fontId="12" fillId="5" borderId="23" xfId="131" applyNumberFormat="1" applyFont="1" applyFill="1" applyBorder="1" applyAlignment="1" applyProtection="1">
      <alignment horizontal="center" vertical="center"/>
      <protection locked="0"/>
    </xf>
    <xf numFmtId="169" fontId="12" fillId="5" borderId="23" xfId="0" applyNumberFormat="1" applyFont="1" applyFill="1" applyBorder="1" applyAlignment="1" applyProtection="1">
      <alignment horizontal="center" vertical="center"/>
      <protection locked="0"/>
    </xf>
  </cellXfs>
  <cellStyles count="508">
    <cellStyle name="Comma" xfId="132" builtinId="3"/>
    <cellStyle name="Comma 2" xfId="412"/>
    <cellStyle name="Currency" xfId="131" builtinId="4"/>
    <cellStyle name="Currency 2" xfId="134"/>
    <cellStyle name="Currency 3" xfId="413"/>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Grey" xfId="29"/>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Input [yellow]" xfId="30"/>
    <cellStyle name="Normal" xfId="0" builtinId="0"/>
    <cellStyle name="Normal - Style1" xfId="31"/>
    <cellStyle name="Normal 2" xfId="28"/>
    <cellStyle name="Normal 3" xfId="133"/>
    <cellStyle name="Normal 4" xfId="411"/>
    <cellStyle name="Normal 5" xfId="414"/>
    <cellStyle name="Normal_ECM Number" xfId="495"/>
    <cellStyle name="Percent" xfId="7" builtinId="5"/>
    <cellStyle name="Percent [2]" xfId="3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523874</xdr:colOff>
      <xdr:row>1</xdr:row>
      <xdr:rowOff>266699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3874" cy="523874"/>
        </a:xfrm>
        <a:prstGeom prst="rect">
          <a:avLst/>
        </a:prstGeom>
      </xdr:spPr>
    </xdr:pic>
    <xdr:clientData/>
  </xdr:twoCellAnchor>
  <xdr:twoCellAnchor editAs="oneCell">
    <xdr:from>
      <xdr:col>5</xdr:col>
      <xdr:colOff>581025</xdr:colOff>
      <xdr:row>0</xdr:row>
      <xdr:rowOff>0</xdr:rowOff>
    </xdr:from>
    <xdr:to>
      <xdr:col>6</xdr:col>
      <xdr:colOff>28574</xdr:colOff>
      <xdr:row>1</xdr:row>
      <xdr:rowOff>266699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15625" y="0"/>
          <a:ext cx="523874" cy="523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523874</xdr:colOff>
      <xdr:row>1</xdr:row>
      <xdr:rowOff>266699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3874" cy="523874"/>
        </a:xfrm>
        <a:prstGeom prst="rect">
          <a:avLst/>
        </a:prstGeom>
      </xdr:spPr>
    </xdr:pic>
    <xdr:clientData/>
  </xdr:twoCellAnchor>
  <xdr:twoCellAnchor editAs="oneCell">
    <xdr:from>
      <xdr:col>8</xdr:col>
      <xdr:colOff>371475</xdr:colOff>
      <xdr:row>0</xdr:row>
      <xdr:rowOff>0</xdr:rowOff>
    </xdr:from>
    <xdr:to>
      <xdr:col>9</xdr:col>
      <xdr:colOff>9524</xdr:colOff>
      <xdr:row>1</xdr:row>
      <xdr:rowOff>266699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24975" y="0"/>
          <a:ext cx="523874" cy="5238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523874</xdr:colOff>
      <xdr:row>1</xdr:row>
      <xdr:rowOff>266699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3874" cy="523874"/>
        </a:xfrm>
        <a:prstGeom prst="rect">
          <a:avLst/>
        </a:prstGeom>
      </xdr:spPr>
    </xdr:pic>
    <xdr:clientData/>
  </xdr:twoCellAnchor>
  <xdr:twoCellAnchor editAs="oneCell">
    <xdr:from>
      <xdr:col>3</xdr:col>
      <xdr:colOff>2105025</xdr:colOff>
      <xdr:row>0</xdr:row>
      <xdr:rowOff>0</xdr:rowOff>
    </xdr:from>
    <xdr:to>
      <xdr:col>4</xdr:col>
      <xdr:colOff>9524</xdr:colOff>
      <xdr:row>1</xdr:row>
      <xdr:rowOff>266699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91475" y="0"/>
          <a:ext cx="523874" cy="523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485775</xdr:colOff>
      <xdr:row>2</xdr:row>
      <xdr:rowOff>9525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85775" cy="485775"/>
        </a:xfrm>
        <a:prstGeom prst="rect">
          <a:avLst/>
        </a:prstGeom>
      </xdr:spPr>
    </xdr:pic>
    <xdr:clientData/>
  </xdr:twoCellAnchor>
  <xdr:twoCellAnchor editAs="oneCell">
    <xdr:from>
      <xdr:col>7</xdr:col>
      <xdr:colOff>971550</xdr:colOff>
      <xdr:row>0</xdr:row>
      <xdr:rowOff>0</xdr:rowOff>
    </xdr:from>
    <xdr:to>
      <xdr:col>8</xdr:col>
      <xdr:colOff>9525</xdr:colOff>
      <xdr:row>2</xdr:row>
      <xdr:rowOff>9525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1825" y="0"/>
          <a:ext cx="485775" cy="485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457201</xdr:colOff>
      <xdr:row>2</xdr:row>
      <xdr:rowOff>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457200" cy="457200"/>
        </a:xfrm>
        <a:prstGeom prst="rect">
          <a:avLst/>
        </a:prstGeom>
      </xdr:spPr>
    </xdr:pic>
    <xdr:clientData/>
  </xdr:twoCellAnchor>
  <xdr:twoCellAnchor editAs="oneCell">
    <xdr:from>
      <xdr:col>28</xdr:col>
      <xdr:colOff>847726</xdr:colOff>
      <xdr:row>0</xdr:row>
      <xdr:rowOff>0</xdr:rowOff>
    </xdr:from>
    <xdr:to>
      <xdr:col>29</xdr:col>
      <xdr:colOff>9526</xdr:colOff>
      <xdr:row>2</xdr:row>
      <xdr:rowOff>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680276" y="0"/>
          <a:ext cx="457200" cy="457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xdr:colOff>
      <xdr:row>0</xdr:row>
      <xdr:rowOff>0</xdr:rowOff>
    </xdr:from>
    <xdr:to>
      <xdr:col>0</xdr:col>
      <xdr:colOff>546100</xdr:colOff>
      <xdr:row>1</xdr:row>
      <xdr:rowOff>266700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0"/>
          <a:ext cx="533400" cy="533400"/>
        </a:xfrm>
        <a:prstGeom prst="rect">
          <a:avLst/>
        </a:prstGeom>
      </xdr:spPr>
    </xdr:pic>
    <xdr:clientData/>
  </xdr:twoCellAnchor>
  <xdr:twoCellAnchor editAs="oneCell">
    <xdr:from>
      <xdr:col>31</xdr:col>
      <xdr:colOff>317500</xdr:colOff>
      <xdr:row>0</xdr:row>
      <xdr:rowOff>12700</xdr:rowOff>
    </xdr:from>
    <xdr:to>
      <xdr:col>32</xdr:col>
      <xdr:colOff>12701</xdr:colOff>
      <xdr:row>2</xdr:row>
      <xdr:rowOff>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29200" y="12700"/>
          <a:ext cx="533400" cy="533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533400</xdr:colOff>
      <xdr:row>2</xdr:row>
      <xdr:rowOff>9525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33400" cy="533400"/>
        </a:xfrm>
        <a:prstGeom prst="rect">
          <a:avLst/>
        </a:prstGeom>
      </xdr:spPr>
    </xdr:pic>
    <xdr:clientData/>
  </xdr:twoCellAnchor>
  <xdr:twoCellAnchor editAs="oneCell">
    <xdr:from>
      <xdr:col>13</xdr:col>
      <xdr:colOff>400050</xdr:colOff>
      <xdr:row>0</xdr:row>
      <xdr:rowOff>0</xdr:rowOff>
    </xdr:from>
    <xdr:to>
      <xdr:col>14</xdr:col>
      <xdr:colOff>9525</xdr:colOff>
      <xdr:row>2</xdr:row>
      <xdr:rowOff>9525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53825" y="0"/>
          <a:ext cx="533400"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46"/>
  <sheetViews>
    <sheetView workbookViewId="0">
      <selection activeCell="C14" sqref="C14"/>
    </sheetView>
  </sheetViews>
  <sheetFormatPr baseColWidth="10" defaultColWidth="11" defaultRowHeight="16" x14ac:dyDescent="0"/>
  <cols>
    <col min="1" max="1" width="16.5" style="26" customWidth="1"/>
    <col min="2" max="2" width="32.6640625" style="26" bestFit="1" customWidth="1"/>
    <col min="3" max="3" width="31.83203125" style="26" customWidth="1"/>
    <col min="4" max="4" width="21.83203125" style="26" customWidth="1"/>
    <col min="5" max="5" width="30.1640625" style="26" customWidth="1"/>
    <col min="6" max="7" width="14.1640625" style="26" customWidth="1"/>
    <col min="8" max="16384" width="11" style="26"/>
  </cols>
  <sheetData>
    <row r="1" spans="1:8" ht="21">
      <c r="A1" s="240" t="str">
        <f>"SUMMARY SCHEDULE:  "&amp;"'"&amp;C14&amp;"'"</f>
        <v>SUMMARY SCHEDULE:  ''</v>
      </c>
      <c r="B1" s="240"/>
      <c r="C1" s="240"/>
      <c r="D1" s="240"/>
      <c r="E1" s="240"/>
      <c r="F1" s="240"/>
      <c r="G1" s="80"/>
    </row>
    <row r="2" spans="1:8" ht="22" thickBot="1">
      <c r="A2" s="240" t="s">
        <v>94</v>
      </c>
      <c r="B2" s="240"/>
      <c r="C2" s="240"/>
      <c r="D2" s="240"/>
      <c r="E2" s="240"/>
      <c r="F2" s="240"/>
      <c r="G2" s="80"/>
    </row>
    <row r="3" spans="1:8" ht="19" thickBot="1">
      <c r="A3" s="81"/>
      <c r="B3" s="82"/>
      <c r="C3" s="82"/>
      <c r="D3" s="82"/>
      <c r="E3" s="82"/>
      <c r="F3" s="83"/>
      <c r="G3" s="84"/>
    </row>
    <row r="4" spans="1:8" ht="19" thickBot="1">
      <c r="A4" s="237" t="s">
        <v>121</v>
      </c>
      <c r="B4" s="85" t="s">
        <v>122</v>
      </c>
      <c r="C4" s="85" t="s">
        <v>123</v>
      </c>
      <c r="D4" s="85" t="s">
        <v>112</v>
      </c>
      <c r="E4" s="85" t="s">
        <v>113</v>
      </c>
      <c r="F4" s="85" t="s">
        <v>114</v>
      </c>
      <c r="G4" s="84"/>
      <c r="H4" s="84"/>
    </row>
    <row r="5" spans="1:8" ht="42.75" customHeight="1" thickBot="1">
      <c r="A5" s="238"/>
      <c r="B5" s="86" t="s">
        <v>118</v>
      </c>
      <c r="C5" s="375"/>
      <c r="D5" s="375"/>
      <c r="E5" s="376"/>
      <c r="F5" s="377"/>
      <c r="G5" s="84"/>
      <c r="H5" s="84"/>
    </row>
    <row r="6" spans="1:8" ht="42.75" customHeight="1" thickBot="1">
      <c r="A6" s="238"/>
      <c r="B6" s="87" t="s">
        <v>199</v>
      </c>
      <c r="C6" s="378"/>
      <c r="D6" s="378"/>
      <c r="E6" s="379"/>
      <c r="F6" s="380"/>
      <c r="G6" s="84"/>
      <c r="H6" s="84"/>
    </row>
    <row r="7" spans="1:8" ht="41.25" customHeight="1" thickBot="1">
      <c r="A7" s="238"/>
      <c r="B7" s="88" t="s">
        <v>208</v>
      </c>
      <c r="C7" s="381"/>
      <c r="D7" s="381"/>
      <c r="E7" s="382"/>
      <c r="F7" s="383"/>
      <c r="G7" s="84"/>
      <c r="H7" s="84"/>
    </row>
    <row r="8" spans="1:8" ht="45" customHeight="1" thickBot="1">
      <c r="A8" s="238"/>
      <c r="B8" s="88" t="s">
        <v>117</v>
      </c>
      <c r="C8" s="384"/>
      <c r="D8" s="385"/>
      <c r="E8" s="382"/>
      <c r="F8" s="383"/>
      <c r="G8" s="84"/>
    </row>
    <row r="9" spans="1:8" ht="40.5" customHeight="1" thickBot="1">
      <c r="A9" s="239"/>
      <c r="B9" s="88" t="s">
        <v>213</v>
      </c>
      <c r="C9" s="384"/>
      <c r="D9" s="378"/>
      <c r="E9" s="382"/>
      <c r="F9" s="380"/>
      <c r="G9" s="84"/>
    </row>
    <row r="10" spans="1:8" ht="19" thickBot="1">
      <c r="A10" s="89"/>
      <c r="B10" s="90"/>
      <c r="C10" s="90"/>
      <c r="D10" s="90"/>
      <c r="E10" s="90"/>
      <c r="F10" s="91"/>
      <c r="G10" s="84"/>
    </row>
    <row r="11" spans="1:8" ht="18" customHeight="1" thickBot="1">
      <c r="A11" s="237" t="s">
        <v>127</v>
      </c>
      <c r="B11" s="243" t="s">
        <v>128</v>
      </c>
      <c r="C11" s="245"/>
      <c r="D11" s="92"/>
      <c r="E11" s="241" t="s">
        <v>129</v>
      </c>
      <c r="F11" s="242"/>
    </row>
    <row r="12" spans="1:8" ht="29" thickBot="1">
      <c r="A12" s="238"/>
      <c r="B12" s="86" t="s">
        <v>115</v>
      </c>
      <c r="C12" s="386"/>
      <c r="D12" s="93"/>
      <c r="E12" s="94" t="s">
        <v>229</v>
      </c>
      <c r="F12" s="386"/>
    </row>
    <row r="13" spans="1:8" ht="17" thickBot="1">
      <c r="A13" s="238"/>
      <c r="B13" s="86" t="s">
        <v>201</v>
      </c>
      <c r="C13" s="386"/>
      <c r="D13" s="93"/>
      <c r="E13" s="95" t="s">
        <v>230</v>
      </c>
      <c r="F13" s="386"/>
    </row>
    <row r="14" spans="1:8" ht="29" thickBot="1">
      <c r="A14" s="238"/>
      <c r="B14" s="96" t="s">
        <v>224</v>
      </c>
      <c r="C14" s="387"/>
      <c r="D14" s="93"/>
      <c r="E14" s="95" t="s">
        <v>231</v>
      </c>
      <c r="F14" s="393"/>
    </row>
    <row r="15" spans="1:8" ht="29" thickBot="1">
      <c r="A15" s="238"/>
      <c r="B15" s="96" t="s">
        <v>225</v>
      </c>
      <c r="C15" s="388"/>
      <c r="D15" s="93"/>
      <c r="E15" s="95" t="s">
        <v>111</v>
      </c>
      <c r="F15" s="394"/>
      <c r="H15" s="189"/>
    </row>
    <row r="16" spans="1:8" ht="29" thickBot="1">
      <c r="A16" s="238"/>
      <c r="B16" s="96" t="s">
        <v>226</v>
      </c>
      <c r="C16" s="389"/>
      <c r="D16" s="93"/>
      <c r="E16" s="97" t="s">
        <v>222</v>
      </c>
      <c r="F16" s="395"/>
      <c r="H16" s="189"/>
    </row>
    <row r="17" spans="1:8" ht="43" thickBot="1">
      <c r="A17" s="238"/>
      <c r="B17" s="98" t="s">
        <v>227</v>
      </c>
      <c r="C17" s="390"/>
      <c r="D17" s="93"/>
      <c r="E17" s="94" t="s">
        <v>223</v>
      </c>
      <c r="F17" s="396"/>
      <c r="H17" s="189"/>
    </row>
    <row r="18" spans="1:8" ht="17" thickBot="1">
      <c r="A18" s="238"/>
      <c r="B18" s="99" t="s">
        <v>228</v>
      </c>
      <c r="C18" s="391"/>
      <c r="D18" s="93"/>
      <c r="E18" s="100" t="s">
        <v>125</v>
      </c>
      <c r="F18" s="397"/>
      <c r="H18" s="189"/>
    </row>
    <row r="19" spans="1:8" ht="17" thickBot="1">
      <c r="A19" s="238"/>
      <c r="B19" s="87" t="s">
        <v>199</v>
      </c>
      <c r="C19" s="392" t="str">
        <f>IF(C6="","",C6)</f>
        <v/>
      </c>
      <c r="D19" s="93"/>
      <c r="E19" s="93"/>
      <c r="F19" s="102"/>
      <c r="H19" s="189"/>
    </row>
    <row r="20" spans="1:8" ht="17" thickBot="1">
      <c r="A20" s="239"/>
      <c r="B20" s="88" t="s">
        <v>208</v>
      </c>
      <c r="C20" s="392" t="str">
        <f>IF(C7="","",C7)</f>
        <v/>
      </c>
      <c r="D20" s="208"/>
      <c r="E20" s="208"/>
      <c r="F20" s="209"/>
      <c r="H20" s="189"/>
    </row>
    <row r="21" spans="1:8">
      <c r="A21" s="81"/>
      <c r="B21" s="93"/>
      <c r="C21" s="93"/>
      <c r="D21" s="93"/>
      <c r="E21" s="93"/>
      <c r="F21" s="102"/>
      <c r="H21" s="189"/>
    </row>
    <row r="22" spans="1:8" ht="17" thickBot="1">
      <c r="A22" s="207"/>
      <c r="B22" s="105"/>
      <c r="C22" s="106"/>
      <c r="D22" s="93"/>
      <c r="E22" s="93"/>
      <c r="F22" s="102"/>
      <c r="H22" s="189"/>
    </row>
    <row r="23" spans="1:8" ht="17" thickBot="1">
      <c r="A23" s="237" t="s">
        <v>110</v>
      </c>
      <c r="B23" s="246" t="s">
        <v>88</v>
      </c>
      <c r="C23" s="247"/>
      <c r="D23" s="107"/>
      <c r="E23" s="243" t="s">
        <v>92</v>
      </c>
      <c r="F23" s="244"/>
      <c r="H23" s="189"/>
    </row>
    <row r="24" spans="1:8" ht="29" thickBot="1">
      <c r="A24" s="238"/>
      <c r="B24" s="213" t="s">
        <v>58</v>
      </c>
      <c r="C24" s="398"/>
      <c r="D24" s="93"/>
      <c r="E24" s="86" t="s">
        <v>93</v>
      </c>
      <c r="F24" s="411">
        <f>'Schedule-2'!H34</f>
        <v>0</v>
      </c>
      <c r="H24" s="189"/>
    </row>
    <row r="25" spans="1:8" ht="43" thickBot="1">
      <c r="A25" s="238"/>
      <c r="B25" s="214" t="s">
        <v>150</v>
      </c>
      <c r="C25" s="374">
        <f>'Amortization-HIDDEN'!D11</f>
        <v>0</v>
      </c>
      <c r="D25" s="93"/>
      <c r="E25" s="96" t="s">
        <v>120</v>
      </c>
      <c r="F25" s="407"/>
      <c r="H25" s="189"/>
    </row>
    <row r="26" spans="1:8" ht="29" thickBot="1">
      <c r="A26" s="238"/>
      <c r="B26" s="214" t="s">
        <v>59</v>
      </c>
      <c r="C26" s="393"/>
      <c r="D26" s="93"/>
      <c r="E26" s="96" t="s">
        <v>119</v>
      </c>
      <c r="F26" s="407"/>
      <c r="H26" s="189"/>
    </row>
    <row r="27" spans="1:8" ht="43" thickBot="1">
      <c r="A27" s="238"/>
      <c r="B27" s="214" t="s">
        <v>60</v>
      </c>
      <c r="C27" s="394"/>
      <c r="D27" s="93"/>
      <c r="E27" s="99" t="s">
        <v>126</v>
      </c>
      <c r="F27" s="409">
        <f>'Schedule-1'!D6</f>
        <v>0</v>
      </c>
      <c r="H27" s="189"/>
    </row>
    <row r="28" spans="1:8" ht="29" thickBot="1">
      <c r="A28" s="238"/>
      <c r="B28" s="215" t="s">
        <v>62</v>
      </c>
      <c r="C28" s="400">
        <f>SUM(C26:C27)</f>
        <v>0</v>
      </c>
      <c r="D28" s="93"/>
      <c r="E28" s="101" t="s">
        <v>87</v>
      </c>
      <c r="F28" s="410">
        <f>F24+F25+F26-F27</f>
        <v>0</v>
      </c>
      <c r="H28" s="189"/>
    </row>
    <row r="29" spans="1:8" ht="17" thickBot="1">
      <c r="A29" s="238"/>
      <c r="B29" s="213" t="s">
        <v>192</v>
      </c>
      <c r="C29" s="399"/>
      <c r="D29" s="93"/>
      <c r="E29" s="101" t="s">
        <v>232</v>
      </c>
      <c r="F29" s="408"/>
    </row>
    <row r="30" spans="1:8" ht="17" thickBot="1">
      <c r="A30" s="238"/>
      <c r="B30" s="216" t="s">
        <v>75</v>
      </c>
      <c r="C30" s="401" t="str">
        <f>IF(C9="","",C9)</f>
        <v/>
      </c>
      <c r="D30" s="93"/>
      <c r="E30" s="93"/>
      <c r="F30" s="102"/>
    </row>
    <row r="31" spans="1:8" ht="17" thickBot="1">
      <c r="A31" s="238"/>
      <c r="B31" s="217" t="s">
        <v>193</v>
      </c>
      <c r="C31" s="399"/>
      <c r="D31" s="93"/>
      <c r="E31" s="93"/>
      <c r="F31" s="102"/>
    </row>
    <row r="32" spans="1:8" ht="29" thickBot="1">
      <c r="A32" s="238"/>
      <c r="B32" s="217" t="s">
        <v>218</v>
      </c>
      <c r="C32" s="402"/>
      <c r="D32" s="93"/>
      <c r="E32" s="93"/>
      <c r="F32" s="102"/>
    </row>
    <row r="33" spans="1:6" ht="29" thickBot="1">
      <c r="A33" s="238"/>
      <c r="B33" s="217" t="s">
        <v>219</v>
      </c>
      <c r="C33" s="402"/>
      <c r="D33" s="93"/>
      <c r="E33" s="93"/>
      <c r="F33" s="102"/>
    </row>
    <row r="34" spans="1:6" ht="29" thickBot="1">
      <c r="A34" s="239"/>
      <c r="B34" s="217" t="s">
        <v>220</v>
      </c>
      <c r="C34" s="403"/>
      <c r="D34" s="89"/>
      <c r="E34" s="93"/>
      <c r="F34" s="102"/>
    </row>
    <row r="35" spans="1:6" ht="17" thickBot="1">
      <c r="A35" s="89"/>
      <c r="B35" s="93"/>
      <c r="C35" s="93"/>
      <c r="D35" s="93"/>
      <c r="E35" s="93"/>
      <c r="F35" s="102"/>
    </row>
    <row r="36" spans="1:6" ht="17" thickBot="1">
      <c r="A36" s="237" t="s">
        <v>124</v>
      </c>
      <c r="B36" s="218" t="s">
        <v>79</v>
      </c>
      <c r="C36" s="404"/>
      <c r="D36" s="142"/>
      <c r="E36" s="93"/>
      <c r="F36" s="143"/>
    </row>
    <row r="37" spans="1:6" ht="29" thickBot="1">
      <c r="A37" s="238"/>
      <c r="B37" s="218" t="s">
        <v>221</v>
      </c>
      <c r="C37" s="404"/>
      <c r="D37" s="142"/>
      <c r="E37" s="93"/>
      <c r="F37" s="143"/>
    </row>
    <row r="38" spans="1:6" ht="17" thickBot="1">
      <c r="A38" s="238"/>
      <c r="B38" s="219" t="s">
        <v>209</v>
      </c>
      <c r="C38" s="405"/>
      <c r="D38" s="142"/>
      <c r="E38" s="93"/>
      <c r="F38" s="143"/>
    </row>
    <row r="39" spans="1:6" ht="17" thickBot="1">
      <c r="A39" s="238"/>
      <c r="B39" s="219" t="s">
        <v>210</v>
      </c>
      <c r="C39" s="405"/>
      <c r="D39" s="142"/>
      <c r="E39" s="93"/>
      <c r="F39" s="143"/>
    </row>
    <row r="40" spans="1:6" ht="17" thickBot="1">
      <c r="A40" s="239"/>
      <c r="B40" s="219" t="s">
        <v>211</v>
      </c>
      <c r="C40" s="406"/>
      <c r="D40" s="103"/>
      <c r="E40" s="104"/>
      <c r="F40" s="144"/>
    </row>
    <row r="41" spans="1:6" ht="17" thickBot="1">
      <c r="A41" s="81"/>
      <c r="B41" s="108"/>
      <c r="C41" s="109"/>
      <c r="D41" s="110"/>
      <c r="E41" s="110"/>
      <c r="F41" s="102"/>
    </row>
    <row r="42" spans="1:6">
      <c r="A42" s="248" t="s">
        <v>18</v>
      </c>
      <c r="B42" s="249"/>
      <c r="C42" s="249"/>
      <c r="D42" s="249"/>
      <c r="E42" s="249"/>
      <c r="F42" s="250"/>
    </row>
    <row r="43" spans="1:6">
      <c r="A43" s="251" t="s">
        <v>248</v>
      </c>
      <c r="B43" s="252"/>
      <c r="C43" s="252"/>
      <c r="D43" s="252"/>
      <c r="E43" s="252"/>
      <c r="F43" s="253"/>
    </row>
    <row r="44" spans="1:6">
      <c r="A44" s="251" t="s">
        <v>242</v>
      </c>
      <c r="B44" s="252"/>
      <c r="C44" s="252"/>
      <c r="D44" s="252"/>
      <c r="E44" s="252"/>
      <c r="F44" s="253"/>
    </row>
    <row r="45" spans="1:6">
      <c r="A45" s="254" t="s">
        <v>243</v>
      </c>
      <c r="B45" s="255"/>
      <c r="C45" s="255"/>
      <c r="D45" s="255"/>
      <c r="E45" s="255"/>
      <c r="F45" s="256"/>
    </row>
    <row r="46" spans="1:6" ht="17" thickBot="1">
      <c r="A46" s="257" t="s">
        <v>244</v>
      </c>
      <c r="B46" s="258"/>
      <c r="C46" s="258"/>
      <c r="D46" s="258"/>
      <c r="E46" s="258"/>
      <c r="F46" s="259"/>
    </row>
  </sheetData>
  <sheetProtection password="C298" sheet="1" objects="1" scenarios="1"/>
  <mergeCells count="15">
    <mergeCell ref="A42:F42"/>
    <mergeCell ref="A43:F43"/>
    <mergeCell ref="A45:F45"/>
    <mergeCell ref="A46:F46"/>
    <mergeCell ref="A44:F44"/>
    <mergeCell ref="A4:A9"/>
    <mergeCell ref="A23:A34"/>
    <mergeCell ref="A36:A40"/>
    <mergeCell ref="A1:F1"/>
    <mergeCell ref="A2:F2"/>
    <mergeCell ref="E11:F11"/>
    <mergeCell ref="E23:F23"/>
    <mergeCell ref="B11:C11"/>
    <mergeCell ref="B23:C23"/>
    <mergeCell ref="A11:A20"/>
  </mergeCells>
  <dataValidations count="13">
    <dataValidation type="list" allowBlank="1" showInputMessage="1" showErrorMessage="1" sqref="C34">
      <formula1>"Beginning, End"</formula1>
    </dataValidation>
    <dataValidation type="list" allowBlank="1" showInputMessage="1" showErrorMessage="1" sqref="C16">
      <formula1>"AL,AK,AZ,AR,CA,CO,CT,DE,DC,FL,GA,HI,ID,IL,IN,IA,KS,KY,LA,ME,MD,MA,MI,MN,MS,MO,MT,NE,NV,NH,NJ,NM,NY,NC,ND,OH,OK,OR,PA,RI,SC,SD,TN,TX,UT,VT,VA,WA,WV,WI,WY"</formula1>
    </dataValidation>
    <dataValidation type="whole" allowBlank="1" showInputMessage="1" showErrorMessage="1" sqref="F18">
      <formula1>1</formula1>
      <formula2>60</formula2>
    </dataValidation>
    <dataValidation type="whole" allowBlank="1" showInputMessage="1" showErrorMessage="1" sqref="F13">
      <formula1>1</formula1>
      <formula2>250</formula2>
    </dataValidation>
    <dataValidation type="date" operator="greaterThan" allowBlank="1" showInputMessage="1" showErrorMessage="1" sqref="C31 C29">
      <formula1>36526</formula1>
    </dataValidation>
    <dataValidation type="decimal" allowBlank="1" showInputMessage="1" showErrorMessage="1" error="Please enter a value between 0% and 100%." sqref="C26:C27">
      <formula1>0</formula1>
      <formula2>1</formula2>
    </dataValidation>
    <dataValidation type="whole" operator="greaterThanOrEqual" allowBlank="1" showInputMessage="1" showErrorMessage="1" error="Please enter a value greater than or equal to zero." sqref="F29 F25:F26">
      <formula1>0</formula1>
    </dataValidation>
    <dataValidation type="list" allowBlank="1" showInputMessage="1" showErrorMessage="1" sqref="F15">
      <formula1>"Federal Government, State/Local Government, Healthcare, Hotel/Hospitality, Other, Industrial, K-12 School, Commercial (Leased), Commercial (Owner-occupied), Public Housing, Residential, Retail (Leased), Retail (Owner-occupied), University/College"</formula1>
    </dataValidation>
    <dataValidation type="list" allowBlank="1" showInputMessage="1" showErrorMessage="1" sqref="C33">
      <formula1>"Guaranteed Savings,Build-own-operate/Chauffage, Shared Savings,Fee-for-service, PPA, Other"</formula1>
    </dataValidation>
    <dataValidation type="list" allowBlank="1" showInputMessage="1" showErrorMessage="1" sqref="C32">
      <formula1>"Appropriation/Cash,Grant,Loan (ESCO),Loan (Customer),State/Local Bond,Lease,Other"</formula1>
    </dataValidation>
    <dataValidation type="textLength" operator="equal" allowBlank="1" showInputMessage="1" showErrorMessage="1" error="Please enter a phone number as 10 digits." sqref="F5:F9">
      <formula1>10</formula1>
    </dataValidation>
    <dataValidation type="textLength" operator="equal" allowBlank="1" showInputMessage="1" showErrorMessage="1" error="Please enter a five digit zipcode." sqref="C17">
      <formula1>5</formula1>
    </dataValidation>
    <dataValidation type="list" allowBlank="1" showInputMessage="1" showErrorMessage="1" sqref="C37">
      <formula1>"Department of Energy-IDIQ,ENABLE,GSA Schedule,Army Corps of Engineers-MATOC,UESC,Other"</formula1>
    </dataValidation>
  </dataValidations>
  <pageMargins left="0.75" right="0.75" top="1" bottom="1" header="0.5" footer="0.5"/>
  <pageSetup scale="52" orientation="portrait"/>
  <ignoredErrors>
    <ignoredError sqref="C28" formulaRange="1"/>
  </ignoredError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opLeftCell="A7" workbookViewId="0">
      <selection activeCell="A38" sqref="A38:XFD38"/>
    </sheetView>
  </sheetViews>
  <sheetFormatPr baseColWidth="10" defaultRowHeight="15" x14ac:dyDescent="0"/>
  <cols>
    <col min="1" max="1" width="79.33203125" style="231" customWidth="1"/>
    <col min="2" max="2" width="12.6640625" style="231" customWidth="1"/>
  </cols>
  <sheetData>
    <row r="1" spans="1:2" ht="16" customHeight="1" thickBot="1">
      <c r="A1" s="225" t="s">
        <v>253</v>
      </c>
      <c r="B1" s="224" t="s">
        <v>30</v>
      </c>
    </row>
    <row r="2" spans="1:2" ht="16" customHeight="1">
      <c r="A2" s="232" t="s">
        <v>313</v>
      </c>
      <c r="B2" s="234">
        <v>17.100000000000001</v>
      </c>
    </row>
    <row r="3" spans="1:2">
      <c r="A3" s="227" t="s">
        <v>254</v>
      </c>
      <c r="B3" s="226">
        <v>1.1000000000000001</v>
      </c>
    </row>
    <row r="4" spans="1:2">
      <c r="A4" s="229" t="s">
        <v>256</v>
      </c>
      <c r="B4" s="228">
        <v>1.3</v>
      </c>
    </row>
    <row r="5" spans="1:2">
      <c r="A5" s="229" t="s">
        <v>307</v>
      </c>
      <c r="B5" s="228">
        <v>15.1</v>
      </c>
    </row>
    <row r="6" spans="1:2">
      <c r="A6" s="229" t="s">
        <v>258</v>
      </c>
      <c r="B6" s="228">
        <v>2.2000000000000002</v>
      </c>
    </row>
    <row r="7" spans="1:2">
      <c r="A7" s="229" t="s">
        <v>257</v>
      </c>
      <c r="B7" s="228">
        <v>2.1</v>
      </c>
    </row>
    <row r="8" spans="1:2" ht="15" customHeight="1">
      <c r="A8" s="229" t="s">
        <v>287</v>
      </c>
      <c r="B8" s="228">
        <v>10.1</v>
      </c>
    </row>
    <row r="9" spans="1:2">
      <c r="A9" s="229" t="s">
        <v>319</v>
      </c>
      <c r="B9" s="228">
        <v>19.100000000000001</v>
      </c>
    </row>
    <row r="10" spans="1:2" ht="15" customHeight="1">
      <c r="A10" s="229" t="s">
        <v>264</v>
      </c>
      <c r="B10" s="228">
        <v>4.4000000000000004</v>
      </c>
    </row>
    <row r="11" spans="1:2">
      <c r="A11" s="229" t="s">
        <v>273</v>
      </c>
      <c r="B11" s="228">
        <v>5.5</v>
      </c>
    </row>
    <row r="12" spans="1:2">
      <c r="A12" s="229" t="s">
        <v>316</v>
      </c>
      <c r="B12" s="228">
        <v>18.3</v>
      </c>
    </row>
    <row r="13" spans="1:2">
      <c r="A13" s="229" t="s">
        <v>265</v>
      </c>
      <c r="B13" s="228">
        <v>4.5</v>
      </c>
    </row>
    <row r="14" spans="1:2">
      <c r="A14" s="229" t="s">
        <v>309</v>
      </c>
      <c r="B14" s="228">
        <v>15.3</v>
      </c>
    </row>
    <row r="15" spans="1:2">
      <c r="A15" s="229" t="s">
        <v>318</v>
      </c>
      <c r="B15" s="228">
        <v>18.399999999999999</v>
      </c>
    </row>
    <row r="16" spans="1:2">
      <c r="A16" s="229" t="s">
        <v>266</v>
      </c>
      <c r="B16" s="228">
        <v>4.5999999999999996</v>
      </c>
    </row>
    <row r="17" spans="1:2">
      <c r="A17" s="229" t="s">
        <v>275</v>
      </c>
      <c r="B17" s="228">
        <v>5.7</v>
      </c>
    </row>
    <row r="18" spans="1:2">
      <c r="A18" s="229" t="s">
        <v>289</v>
      </c>
      <c r="B18" s="228">
        <v>10.3</v>
      </c>
    </row>
    <row r="19" spans="1:2">
      <c r="A19" s="229" t="s">
        <v>306</v>
      </c>
      <c r="B19" s="228">
        <v>14.2</v>
      </c>
    </row>
    <row r="20" spans="1:2">
      <c r="A20" s="229" t="s">
        <v>301</v>
      </c>
      <c r="B20" s="228">
        <v>12.4</v>
      </c>
    </row>
    <row r="21" spans="1:2">
      <c r="A21" s="229" t="s">
        <v>259</v>
      </c>
      <c r="B21" s="228">
        <v>3.1</v>
      </c>
    </row>
    <row r="22" spans="1:2">
      <c r="A22" s="229" t="s">
        <v>281</v>
      </c>
      <c r="B22" s="228">
        <v>7.2</v>
      </c>
    </row>
    <row r="23" spans="1:2">
      <c r="A23" s="229" t="s">
        <v>262</v>
      </c>
      <c r="B23" s="228">
        <v>4.2</v>
      </c>
    </row>
    <row r="24" spans="1:2">
      <c r="A24" s="229" t="s">
        <v>312</v>
      </c>
      <c r="B24" s="228">
        <v>16.3</v>
      </c>
    </row>
    <row r="25" spans="1:2">
      <c r="A25" s="229" t="s">
        <v>276</v>
      </c>
      <c r="B25" s="228">
        <v>6.1</v>
      </c>
    </row>
    <row r="26" spans="1:2">
      <c r="A26" s="229" t="s">
        <v>270</v>
      </c>
      <c r="B26" s="228">
        <v>5.2</v>
      </c>
    </row>
    <row r="27" spans="1:2">
      <c r="A27" s="229" t="s">
        <v>269</v>
      </c>
      <c r="B27" s="228">
        <v>5.0999999999999996</v>
      </c>
    </row>
    <row r="28" spans="1:2">
      <c r="A28" s="229" t="s">
        <v>295</v>
      </c>
      <c r="B28" s="228">
        <v>11.6</v>
      </c>
    </row>
    <row r="29" spans="1:2" ht="15" customHeight="1">
      <c r="A29" s="229" t="s">
        <v>272</v>
      </c>
      <c r="B29" s="228">
        <v>5.4</v>
      </c>
    </row>
    <row r="30" spans="1:2">
      <c r="A30" s="229" t="s">
        <v>302</v>
      </c>
      <c r="B30" s="228">
        <v>13.1</v>
      </c>
    </row>
    <row r="31" spans="1:2">
      <c r="A31" s="229" t="s">
        <v>303</v>
      </c>
      <c r="B31" s="228">
        <v>13.2</v>
      </c>
    </row>
    <row r="32" spans="1:2">
      <c r="A32" s="229" t="s">
        <v>308</v>
      </c>
      <c r="B32" s="228">
        <v>15.2</v>
      </c>
    </row>
    <row r="33" spans="1:2">
      <c r="A33" s="229" t="s">
        <v>288</v>
      </c>
      <c r="B33" s="228">
        <v>10.199999999999999</v>
      </c>
    </row>
    <row r="34" spans="1:2">
      <c r="A34" s="229" t="s">
        <v>284</v>
      </c>
      <c r="B34" s="228">
        <v>8.1</v>
      </c>
    </row>
    <row r="35" spans="1:2">
      <c r="A35" s="233" t="s">
        <v>321</v>
      </c>
      <c r="B35" s="235"/>
    </row>
    <row r="36" spans="1:2">
      <c r="A36" s="229" t="s">
        <v>271</v>
      </c>
      <c r="B36" s="228">
        <v>5.3</v>
      </c>
    </row>
    <row r="37" spans="1:2">
      <c r="A37" s="229" t="s">
        <v>305</v>
      </c>
      <c r="B37" s="228">
        <v>13.4</v>
      </c>
    </row>
    <row r="38" spans="1:2">
      <c r="A38" s="229" t="s">
        <v>320</v>
      </c>
      <c r="B38" s="228">
        <v>20.100000000000001</v>
      </c>
    </row>
    <row r="39" spans="1:2">
      <c r="A39" s="229" t="s">
        <v>261</v>
      </c>
      <c r="B39" s="228">
        <v>4.0999999999999996</v>
      </c>
    </row>
    <row r="40" spans="1:2">
      <c r="A40" s="229" t="s">
        <v>294</v>
      </c>
      <c r="B40" s="228">
        <v>11.5</v>
      </c>
    </row>
    <row r="41" spans="1:2">
      <c r="A41" s="229" t="s">
        <v>290</v>
      </c>
      <c r="B41" s="228">
        <v>11.1</v>
      </c>
    </row>
    <row r="42" spans="1:2">
      <c r="A42" s="229" t="s">
        <v>280</v>
      </c>
      <c r="B42" s="228">
        <v>7.1</v>
      </c>
    </row>
    <row r="43" spans="1:2">
      <c r="A43" s="229" t="s">
        <v>317</v>
      </c>
      <c r="B43" s="228">
        <v>18.399999999999999</v>
      </c>
    </row>
    <row r="44" spans="1:2">
      <c r="A44" s="229" t="s">
        <v>300</v>
      </c>
      <c r="B44" s="228">
        <v>12.3</v>
      </c>
    </row>
    <row r="45" spans="1:2">
      <c r="A45" s="229" t="s">
        <v>299</v>
      </c>
      <c r="B45" s="228">
        <v>12.2</v>
      </c>
    </row>
    <row r="46" spans="1:2">
      <c r="A46" s="229" t="s">
        <v>310</v>
      </c>
      <c r="B46" s="228">
        <v>16.100000000000001</v>
      </c>
    </row>
    <row r="47" spans="1:2">
      <c r="A47" s="229" t="s">
        <v>311</v>
      </c>
      <c r="B47" s="228">
        <v>16.2</v>
      </c>
    </row>
    <row r="48" spans="1:2">
      <c r="A48" s="229" t="s">
        <v>279</v>
      </c>
      <c r="B48" s="228">
        <v>6.4</v>
      </c>
    </row>
    <row r="49" spans="1:2" ht="26">
      <c r="A49" s="229" t="s">
        <v>283</v>
      </c>
      <c r="B49" s="228">
        <v>7.4</v>
      </c>
    </row>
    <row r="50" spans="1:2">
      <c r="A50" s="229" t="s">
        <v>314</v>
      </c>
      <c r="B50" s="228">
        <v>18.100000000000001</v>
      </c>
    </row>
    <row r="51" spans="1:2">
      <c r="A51" s="229" t="s">
        <v>315</v>
      </c>
      <c r="B51" s="228">
        <v>18.2</v>
      </c>
    </row>
    <row r="52" spans="1:2">
      <c r="A52" s="229" t="s">
        <v>297</v>
      </c>
      <c r="B52" s="228">
        <v>11.8</v>
      </c>
    </row>
    <row r="53" spans="1:2">
      <c r="A53" s="229" t="s">
        <v>255</v>
      </c>
      <c r="B53" s="228">
        <v>1.2</v>
      </c>
    </row>
    <row r="54" spans="1:2">
      <c r="A54" s="229" t="s">
        <v>286</v>
      </c>
      <c r="B54" s="228">
        <v>9.1</v>
      </c>
    </row>
    <row r="55" spans="1:2">
      <c r="A55" s="229" t="s">
        <v>291</v>
      </c>
      <c r="B55" s="228">
        <v>11.2</v>
      </c>
    </row>
    <row r="56" spans="1:2">
      <c r="A56" s="229" t="s">
        <v>292</v>
      </c>
      <c r="B56" s="228">
        <v>11.3</v>
      </c>
    </row>
    <row r="57" spans="1:2" ht="15" customHeight="1">
      <c r="A57" s="229" t="s">
        <v>274</v>
      </c>
      <c r="B57" s="228">
        <v>5.6</v>
      </c>
    </row>
    <row r="58" spans="1:2">
      <c r="A58" s="229" t="s">
        <v>282</v>
      </c>
      <c r="B58" s="228">
        <v>7.3</v>
      </c>
    </row>
    <row r="59" spans="1:2">
      <c r="A59" s="229" t="s">
        <v>267</v>
      </c>
      <c r="B59" s="228">
        <v>4.7</v>
      </c>
    </row>
    <row r="60" spans="1:2">
      <c r="A60" s="229" t="s">
        <v>267</v>
      </c>
      <c r="B60" s="228">
        <v>14.1</v>
      </c>
    </row>
    <row r="61" spans="1:2">
      <c r="A61" s="229" t="s">
        <v>298</v>
      </c>
      <c r="B61" s="228">
        <v>12.1</v>
      </c>
    </row>
    <row r="62" spans="1:2">
      <c r="A62" s="229" t="s">
        <v>260</v>
      </c>
      <c r="B62" s="228">
        <v>3.2</v>
      </c>
    </row>
    <row r="63" spans="1:2">
      <c r="A63" s="229" t="s">
        <v>268</v>
      </c>
      <c r="B63" s="228">
        <v>4.8</v>
      </c>
    </row>
    <row r="64" spans="1:2">
      <c r="A64" s="229" t="s">
        <v>285</v>
      </c>
      <c r="B64" s="228">
        <v>8.1999999999999993</v>
      </c>
    </row>
    <row r="65" spans="1:2">
      <c r="A65" s="229" t="s">
        <v>304</v>
      </c>
      <c r="B65" s="228">
        <v>13.3</v>
      </c>
    </row>
    <row r="66" spans="1:2">
      <c r="A66" s="229" t="s">
        <v>277</v>
      </c>
      <c r="B66" s="228">
        <v>6.2</v>
      </c>
    </row>
    <row r="67" spans="1:2">
      <c r="A67" s="229" t="s">
        <v>293</v>
      </c>
      <c r="B67" s="228">
        <v>11.4</v>
      </c>
    </row>
    <row r="68" spans="1:2">
      <c r="A68" s="229" t="s">
        <v>263</v>
      </c>
      <c r="B68" s="228">
        <v>4.3</v>
      </c>
    </row>
    <row r="69" spans="1:2">
      <c r="A69" s="230" t="s">
        <v>278</v>
      </c>
      <c r="B69" s="228">
        <v>6.3</v>
      </c>
    </row>
    <row r="70" spans="1:2" ht="16" thickBot="1">
      <c r="A70" s="223" t="s">
        <v>296</v>
      </c>
      <c r="B70" s="222">
        <v>11.7</v>
      </c>
    </row>
  </sheetData>
  <sortState ref="A2:B7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4"/>
  <sheetViews>
    <sheetView topLeftCell="A19" workbookViewId="0">
      <selection activeCell="E4" sqref="E4"/>
    </sheetView>
  </sheetViews>
  <sheetFormatPr baseColWidth="10" defaultColWidth="8.83203125" defaultRowHeight="15" x14ac:dyDescent="0"/>
  <cols>
    <col min="1" max="1" width="31.83203125" customWidth="1"/>
    <col min="2" max="2" width="10.1640625" customWidth="1"/>
    <col min="3" max="3" width="10.6640625" customWidth="1"/>
    <col min="4" max="4" width="11.33203125" customWidth="1"/>
    <col min="5" max="5" width="20.33203125" customWidth="1"/>
    <col min="6" max="6" width="18.33203125" customWidth="1"/>
    <col min="7" max="7" width="8.1640625" customWidth="1"/>
    <col min="8" max="8" width="6.6640625" customWidth="1"/>
    <col min="9" max="9" width="11.6640625" bestFit="1" customWidth="1"/>
    <col min="12" max="12" width="42.1640625" customWidth="1"/>
  </cols>
  <sheetData>
    <row r="1" spans="1:12" ht="20.25" customHeight="1">
      <c r="A1" s="260" t="s">
        <v>152</v>
      </c>
      <c r="B1" s="261"/>
      <c r="C1" s="261"/>
      <c r="D1" s="261"/>
      <c r="E1" s="261"/>
      <c r="F1" s="261"/>
      <c r="G1" s="261"/>
      <c r="H1" s="261"/>
      <c r="I1" s="262"/>
    </row>
    <row r="2" spans="1:12" ht="21" customHeight="1" thickBot="1">
      <c r="A2" s="263"/>
      <c r="B2" s="264"/>
      <c r="C2" s="264"/>
      <c r="D2" s="264"/>
      <c r="E2" s="264"/>
      <c r="F2" s="264"/>
      <c r="G2" s="264"/>
      <c r="H2" s="264"/>
      <c r="I2" s="265"/>
    </row>
    <row r="3" spans="1:12" ht="17" thickBot="1">
      <c r="A3" s="136"/>
      <c r="B3" s="137"/>
      <c r="C3" s="137"/>
      <c r="D3" s="137"/>
      <c r="E3" s="137"/>
      <c r="F3" s="137"/>
      <c r="G3" s="137"/>
      <c r="H3" s="137"/>
      <c r="I3" s="138"/>
    </row>
    <row r="4" spans="1:12" ht="69" customHeight="1" thickBot="1">
      <c r="A4" s="140" t="s">
        <v>194</v>
      </c>
      <c r="B4" s="140" t="s">
        <v>73</v>
      </c>
      <c r="C4" s="140" t="s">
        <v>74</v>
      </c>
      <c r="D4" s="140" t="s">
        <v>55</v>
      </c>
      <c r="E4" s="413" t="s">
        <v>322</v>
      </c>
      <c r="F4" s="413" t="s">
        <v>216</v>
      </c>
      <c r="G4" s="140" t="s">
        <v>56</v>
      </c>
      <c r="H4" s="140" t="s">
        <v>57</v>
      </c>
      <c r="I4" s="413" t="s">
        <v>217</v>
      </c>
    </row>
    <row r="5" spans="1:12" ht="17" thickBot="1">
      <c r="A5" s="201" t="s">
        <v>195</v>
      </c>
      <c r="B5" s="412"/>
      <c r="C5" s="412"/>
      <c r="D5" s="412"/>
      <c r="E5" s="412"/>
      <c r="F5" s="412"/>
      <c r="G5" s="412"/>
      <c r="H5" s="412"/>
      <c r="I5" s="412"/>
    </row>
    <row r="6" spans="1:12" ht="17" thickBot="1">
      <c r="A6" s="139">
        <v>2</v>
      </c>
      <c r="B6" s="412"/>
      <c r="C6" s="412"/>
      <c r="D6" s="412"/>
      <c r="E6" s="412"/>
      <c r="F6" s="412"/>
      <c r="G6" s="412"/>
      <c r="H6" s="412"/>
      <c r="I6" s="412"/>
    </row>
    <row r="7" spans="1:12" ht="18" thickBot="1">
      <c r="A7" s="139">
        <v>3</v>
      </c>
      <c r="B7" s="412"/>
      <c r="C7" s="412"/>
      <c r="D7" s="412"/>
      <c r="E7" s="412"/>
      <c r="F7" s="412"/>
      <c r="G7" s="412"/>
      <c r="H7" s="412"/>
      <c r="I7" s="412"/>
      <c r="L7" s="210"/>
    </row>
    <row r="8" spans="1:12" ht="17" thickBot="1">
      <c r="A8" s="139">
        <v>4</v>
      </c>
      <c r="B8" s="412"/>
      <c r="C8" s="412"/>
      <c r="D8" s="412"/>
      <c r="E8" s="412"/>
      <c r="F8" s="412"/>
      <c r="G8" s="412"/>
      <c r="H8" s="412"/>
      <c r="I8" s="412"/>
    </row>
    <row r="9" spans="1:12" ht="17" thickBot="1">
      <c r="A9" s="139">
        <v>5</v>
      </c>
      <c r="B9" s="412"/>
      <c r="C9" s="412"/>
      <c r="D9" s="412"/>
      <c r="E9" s="412"/>
      <c r="F9" s="412"/>
      <c r="G9" s="412"/>
      <c r="H9" s="412"/>
      <c r="I9" s="412"/>
    </row>
    <row r="10" spans="1:12" ht="17" thickBot="1">
      <c r="A10" s="139">
        <v>6</v>
      </c>
      <c r="B10" s="412"/>
      <c r="C10" s="412"/>
      <c r="D10" s="412"/>
      <c r="E10" s="412"/>
      <c r="F10" s="412"/>
      <c r="G10" s="412"/>
      <c r="H10" s="412"/>
      <c r="I10" s="412"/>
    </row>
    <row r="11" spans="1:12" ht="17" thickBot="1">
      <c r="A11" s="139">
        <v>7</v>
      </c>
      <c r="B11" s="412"/>
      <c r="C11" s="412"/>
      <c r="D11" s="412"/>
      <c r="E11" s="412"/>
      <c r="F11" s="412"/>
      <c r="G11" s="412"/>
      <c r="H11" s="412"/>
      <c r="I11" s="412"/>
    </row>
    <row r="12" spans="1:12" ht="17" thickBot="1">
      <c r="A12" s="139">
        <v>8</v>
      </c>
      <c r="B12" s="412"/>
      <c r="C12" s="412"/>
      <c r="D12" s="412"/>
      <c r="E12" s="412"/>
      <c r="F12" s="412"/>
      <c r="G12" s="412"/>
      <c r="H12" s="412"/>
      <c r="I12" s="412"/>
    </row>
    <row r="13" spans="1:12" ht="17" thickBot="1">
      <c r="A13" s="139">
        <v>9</v>
      </c>
      <c r="B13" s="412"/>
      <c r="C13" s="412"/>
      <c r="D13" s="412"/>
      <c r="E13" s="412"/>
      <c r="F13" s="412"/>
      <c r="G13" s="412"/>
      <c r="H13" s="412"/>
      <c r="I13" s="412"/>
    </row>
    <row r="14" spans="1:12" ht="17" thickBot="1">
      <c r="A14" s="139">
        <v>10</v>
      </c>
      <c r="B14" s="412"/>
      <c r="C14" s="412"/>
      <c r="D14" s="412"/>
      <c r="E14" s="412"/>
      <c r="F14" s="412"/>
      <c r="G14" s="412"/>
      <c r="H14" s="412"/>
      <c r="I14" s="412"/>
    </row>
    <row r="15" spans="1:12" ht="17" thickBot="1">
      <c r="A15" s="139">
        <v>11</v>
      </c>
      <c r="B15" s="412"/>
      <c r="C15" s="412"/>
      <c r="D15" s="412"/>
      <c r="E15" s="412"/>
      <c r="F15" s="412"/>
      <c r="G15" s="412"/>
      <c r="H15" s="412"/>
      <c r="I15" s="412"/>
    </row>
    <row r="16" spans="1:12" ht="17" thickBot="1">
      <c r="A16" s="139">
        <v>12</v>
      </c>
      <c r="B16" s="412"/>
      <c r="C16" s="412"/>
      <c r="D16" s="412"/>
      <c r="E16" s="412"/>
      <c r="F16" s="412"/>
      <c r="G16" s="412"/>
      <c r="H16" s="412"/>
      <c r="I16" s="412"/>
    </row>
    <row r="17" spans="1:9" ht="17" thickBot="1">
      <c r="A17" s="139">
        <v>13</v>
      </c>
      <c r="B17" s="412"/>
      <c r="C17" s="412"/>
      <c r="D17" s="412"/>
      <c r="E17" s="412"/>
      <c r="F17" s="412"/>
      <c r="G17" s="412"/>
      <c r="H17" s="412"/>
      <c r="I17" s="412"/>
    </row>
    <row r="18" spans="1:9" ht="17" thickBot="1">
      <c r="A18" s="139">
        <v>14</v>
      </c>
      <c r="B18" s="412"/>
      <c r="C18" s="412"/>
      <c r="D18" s="412"/>
      <c r="E18" s="412"/>
      <c r="F18" s="412"/>
      <c r="G18" s="412"/>
      <c r="H18" s="412"/>
      <c r="I18" s="412"/>
    </row>
    <row r="19" spans="1:9" ht="17" thickBot="1">
      <c r="A19" s="139">
        <v>15</v>
      </c>
      <c r="B19" s="412"/>
      <c r="C19" s="412"/>
      <c r="D19" s="412"/>
      <c r="E19" s="412"/>
      <c r="F19" s="412"/>
      <c r="G19" s="412"/>
      <c r="H19" s="412"/>
      <c r="I19" s="412"/>
    </row>
    <row r="20" spans="1:9" ht="17" thickBot="1">
      <c r="A20" s="139">
        <v>16</v>
      </c>
      <c r="B20" s="412"/>
      <c r="C20" s="412"/>
      <c r="D20" s="412"/>
      <c r="E20" s="412"/>
      <c r="F20" s="412"/>
      <c r="G20" s="412"/>
      <c r="H20" s="412"/>
      <c r="I20" s="412"/>
    </row>
    <row r="21" spans="1:9" ht="17" thickBot="1">
      <c r="A21" s="139">
        <v>17</v>
      </c>
      <c r="B21" s="412"/>
      <c r="C21" s="412"/>
      <c r="D21" s="412"/>
      <c r="E21" s="412"/>
      <c r="F21" s="412"/>
      <c r="G21" s="412"/>
      <c r="H21" s="412"/>
      <c r="I21" s="412"/>
    </row>
    <row r="22" spans="1:9" ht="17" thickBot="1">
      <c r="A22" s="139">
        <v>18</v>
      </c>
      <c r="B22" s="412"/>
      <c r="C22" s="412"/>
      <c r="D22" s="412"/>
      <c r="E22" s="412"/>
      <c r="F22" s="412"/>
      <c r="G22" s="412"/>
      <c r="H22" s="412"/>
      <c r="I22" s="412"/>
    </row>
    <row r="23" spans="1:9" ht="17" thickBot="1">
      <c r="A23" s="139">
        <v>19</v>
      </c>
      <c r="B23" s="412"/>
      <c r="C23" s="412"/>
      <c r="D23" s="412"/>
      <c r="E23" s="412"/>
      <c r="F23" s="412"/>
      <c r="G23" s="412"/>
      <c r="H23" s="412"/>
      <c r="I23" s="412"/>
    </row>
    <row r="24" spans="1:9" ht="17" thickBot="1">
      <c r="A24" s="139">
        <v>20</v>
      </c>
      <c r="B24" s="412"/>
      <c r="C24" s="412"/>
      <c r="D24" s="412"/>
      <c r="E24" s="412"/>
      <c r="F24" s="412"/>
      <c r="G24" s="412"/>
      <c r="H24" s="412"/>
      <c r="I24" s="412"/>
    </row>
    <row r="25" spans="1:9" ht="17" thickBot="1">
      <c r="A25" s="139">
        <v>21</v>
      </c>
      <c r="B25" s="412"/>
      <c r="C25" s="412"/>
      <c r="D25" s="412"/>
      <c r="E25" s="412"/>
      <c r="F25" s="412"/>
      <c r="G25" s="412"/>
      <c r="H25" s="412"/>
      <c r="I25" s="412"/>
    </row>
    <row r="26" spans="1:9" ht="17" thickBot="1">
      <c r="A26" s="139">
        <v>22</v>
      </c>
      <c r="B26" s="412"/>
      <c r="C26" s="412"/>
      <c r="D26" s="412"/>
      <c r="E26" s="412"/>
      <c r="F26" s="412"/>
      <c r="G26" s="412"/>
      <c r="H26" s="412"/>
      <c r="I26" s="412"/>
    </row>
    <row r="27" spans="1:9" ht="17" thickBot="1">
      <c r="A27" s="139">
        <v>23</v>
      </c>
      <c r="B27" s="412"/>
      <c r="C27" s="412"/>
      <c r="D27" s="412"/>
      <c r="E27" s="412"/>
      <c r="F27" s="412"/>
      <c r="G27" s="412"/>
      <c r="H27" s="412"/>
      <c r="I27" s="412"/>
    </row>
    <row r="28" spans="1:9" ht="17" thickBot="1">
      <c r="A28" s="139">
        <v>24</v>
      </c>
      <c r="B28" s="412"/>
      <c r="C28" s="412"/>
      <c r="D28" s="412"/>
      <c r="E28" s="412"/>
      <c r="F28" s="412"/>
      <c r="G28" s="412"/>
      <c r="H28" s="412"/>
      <c r="I28" s="412"/>
    </row>
    <row r="29" spans="1:9" ht="17" thickBot="1">
      <c r="A29" s="139">
        <v>25</v>
      </c>
      <c r="B29" s="412"/>
      <c r="C29" s="412"/>
      <c r="D29" s="412"/>
      <c r="E29" s="412"/>
      <c r="F29" s="412"/>
      <c r="G29" s="412"/>
      <c r="H29" s="412"/>
      <c r="I29" s="412"/>
    </row>
    <row r="30" spans="1:9" ht="17" thickBot="1">
      <c r="A30" s="136"/>
      <c r="B30" s="137"/>
      <c r="C30" s="137"/>
      <c r="D30" s="137"/>
      <c r="E30" s="137"/>
      <c r="F30" s="137"/>
      <c r="G30" s="137"/>
      <c r="H30" s="137"/>
      <c r="I30" s="138"/>
    </row>
    <row r="31" spans="1:9" ht="19.5" customHeight="1">
      <c r="A31" s="269" t="s">
        <v>18</v>
      </c>
      <c r="B31" s="270"/>
      <c r="C31" s="270"/>
      <c r="D31" s="270"/>
      <c r="E31" s="270"/>
      <c r="F31" s="270"/>
      <c r="G31" s="270"/>
      <c r="H31" s="270"/>
      <c r="I31" s="271"/>
    </row>
    <row r="32" spans="1:9" ht="33.75" customHeight="1">
      <c r="A32" s="266" t="s">
        <v>204</v>
      </c>
      <c r="B32" s="267"/>
      <c r="C32" s="267"/>
      <c r="D32" s="267"/>
      <c r="E32" s="267"/>
      <c r="F32" s="267"/>
      <c r="G32" s="267"/>
      <c r="H32" s="267"/>
      <c r="I32" s="268"/>
    </row>
    <row r="33" spans="1:9" ht="32" customHeight="1">
      <c r="A33" s="266" t="s">
        <v>205</v>
      </c>
      <c r="B33" s="267"/>
      <c r="C33" s="267"/>
      <c r="D33" s="267"/>
      <c r="E33" s="267"/>
      <c r="F33" s="267"/>
      <c r="G33" s="267"/>
      <c r="H33" s="267"/>
      <c r="I33" s="268"/>
    </row>
    <row r="34" spans="1:9" ht="16" thickBot="1">
      <c r="A34" s="272" t="s">
        <v>206</v>
      </c>
      <c r="B34" s="273"/>
      <c r="C34" s="273"/>
      <c r="D34" s="273"/>
      <c r="E34" s="273"/>
      <c r="F34" s="273"/>
      <c r="G34" s="273"/>
      <c r="H34" s="273"/>
      <c r="I34" s="274"/>
    </row>
  </sheetData>
  <sheetProtection password="C298" sheet="1" objects="1" scenarios="1"/>
  <mergeCells count="5">
    <mergeCell ref="A1:I2"/>
    <mergeCell ref="A32:I32"/>
    <mergeCell ref="A33:I33"/>
    <mergeCell ref="A31:I31"/>
    <mergeCell ref="A34:I34"/>
  </mergeCells>
  <dataValidations count="4">
    <dataValidation type="decimal" allowBlank="1" showInputMessage="1" showErrorMessage="1" error="Please enter a percentage between 0 and 100%." sqref="B5:I30">
      <formula1>0</formula1>
      <formula2>1</formula2>
    </dataValidation>
    <dataValidation type="list" allowBlank="1" showInputMessage="1" showErrorMessage="1" sqref="E4">
      <formula1>"Other Savings Type 1: Coal,Other Savings Type 1: Diesel,Other Savings Type 1: Gasoline,Other Savings Type 1: Heating Oil,Other Savings Type 1: Jet Fuel,Other Savings Type 1: Purchased Steam,Other Savings Type 1: Chilled Water,Other Savings Type 1: Other"</formula1>
    </dataValidation>
    <dataValidation type="list" allowBlank="1" showInputMessage="1" showErrorMessage="1" sqref="F4">
      <formula1>"Other Savings Type 2: Coal,Other Savings Type 2: Diesel,Other Savings Type 2: Gasoline,Other Savings Type 2: Heating Oil,Other Savings Type 2: Jet Fuel,Other Savings Type 2: Purchased Steam,Other Savings Type 2: Chilled Water,Other Savings Type 2: Other"</formula1>
    </dataValidation>
    <dataValidation type="list" allowBlank="1" showInputMessage="1" showErrorMessage="1" sqref="I4">
      <formula1>"Other Non-energy Savings-Capital Costs, Other Non-energy Savings-Pollution Costs, Other Non-energy Savings-Other Costs"</formula1>
    </dataValidation>
  </dataValidations>
  <pageMargins left="0.7" right="0.7" top="0.75" bottom="0.75" header="0.3" footer="0.3"/>
  <pageSetup scale="64"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5"/>
  <sheetViews>
    <sheetView topLeftCell="A12" workbookViewId="0">
      <selection activeCell="M8" sqref="M8"/>
    </sheetView>
  </sheetViews>
  <sheetFormatPr baseColWidth="10" defaultColWidth="11" defaultRowHeight="16" x14ac:dyDescent="0"/>
  <cols>
    <col min="1" max="1" width="23.1640625" style="4" customWidth="1"/>
    <col min="2" max="2" width="27.1640625" style="4" customWidth="1"/>
    <col min="3" max="3" width="27" style="4" customWidth="1"/>
    <col min="4" max="4" width="34.33203125" style="4" customWidth="1"/>
    <col min="5" max="5" width="15.1640625" style="4" customWidth="1"/>
    <col min="6" max="6" width="16.6640625" style="4" customWidth="1"/>
    <col min="7" max="7" width="14.6640625" style="4" bestFit="1" customWidth="1"/>
    <col min="8" max="8" width="12.83203125" style="4" bestFit="1" customWidth="1"/>
    <col min="9" max="9" width="14.6640625" style="4" bestFit="1" customWidth="1"/>
    <col min="10" max="16384" width="11" style="4"/>
  </cols>
  <sheetData>
    <row r="1" spans="1:9" ht="21">
      <c r="A1" s="261" t="s">
        <v>144</v>
      </c>
      <c r="B1" s="261"/>
      <c r="C1" s="261"/>
      <c r="D1" s="261"/>
    </row>
    <row r="2" spans="1:9" ht="22" thickBot="1">
      <c r="A2" s="261" t="s">
        <v>153</v>
      </c>
      <c r="B2" s="261"/>
      <c r="C2" s="261"/>
      <c r="D2" s="261"/>
    </row>
    <row r="3" spans="1:9" ht="19.5" customHeight="1" thickBot="1">
      <c r="A3" s="136"/>
      <c r="B3" s="137"/>
      <c r="C3" s="147"/>
      <c r="D3" s="138"/>
      <c r="F3" s="70"/>
    </row>
    <row r="4" spans="1:9" ht="15" customHeight="1" thickBot="1">
      <c r="A4" s="278" t="s">
        <v>54</v>
      </c>
      <c r="B4" s="151" t="s">
        <v>0</v>
      </c>
      <c r="C4" s="151" t="s">
        <v>1</v>
      </c>
      <c r="D4" s="151" t="s">
        <v>2</v>
      </c>
    </row>
    <row r="5" spans="1:9" ht="24" customHeight="1" thickBot="1">
      <c r="A5" s="278"/>
      <c r="B5" s="151" t="s">
        <v>53</v>
      </c>
      <c r="C5" s="151" t="s">
        <v>63</v>
      </c>
      <c r="D5" s="151" t="s">
        <v>52</v>
      </c>
    </row>
    <row r="6" spans="1:9" ht="17" thickBot="1">
      <c r="A6" s="278"/>
      <c r="B6" s="414"/>
      <c r="C6" s="414"/>
      <c r="D6" s="414"/>
      <c r="E6" s="71"/>
    </row>
    <row r="7" spans="1:9" ht="17" thickBot="1">
      <c r="A7" s="278" t="s">
        <v>197</v>
      </c>
      <c r="B7" s="151" t="s">
        <v>3</v>
      </c>
      <c r="C7" s="151" t="s">
        <v>4</v>
      </c>
      <c r="D7" s="151" t="s">
        <v>5</v>
      </c>
      <c r="F7" s="72"/>
    </row>
    <row r="8" spans="1:9" ht="30.75" customHeight="1" thickBot="1">
      <c r="A8" s="278"/>
      <c r="B8" s="151" t="s">
        <v>51</v>
      </c>
      <c r="C8" s="151" t="s">
        <v>176</v>
      </c>
      <c r="D8" s="151" t="s">
        <v>29</v>
      </c>
    </row>
    <row r="9" spans="1:9" ht="18" customHeight="1" thickBot="1">
      <c r="A9" s="148">
        <v>1</v>
      </c>
      <c r="B9" s="152" t="str">
        <f>IF(A9&lt;='Summary Schedule'!$C$25,'Itemized Costs-HIDDEN'!L5,"")</f>
        <v/>
      </c>
      <c r="C9" s="152" t="str">
        <f>IF(A9&lt;='Summary Schedule'!$C$25,B9*'Summary Schedule'!$C$36,"")</f>
        <v/>
      </c>
      <c r="D9" s="152" t="str">
        <f>IF(A9&lt;='Summary Schedule'!$C$25,'Schedule-3'!D$22,"")</f>
        <v/>
      </c>
      <c r="E9" s="72"/>
      <c r="F9" s="121"/>
      <c r="G9" s="21"/>
      <c r="H9" s="21"/>
      <c r="I9" s="21"/>
    </row>
    <row r="10" spans="1:9" ht="18" customHeight="1" thickBot="1">
      <c r="A10" s="148">
        <v>2</v>
      </c>
      <c r="B10" s="152" t="str">
        <f>IF(A10&lt;='Summary Schedule'!$C$25,'Itemized Costs-HIDDEN'!L6,"")</f>
        <v/>
      </c>
      <c r="C10" s="152" t="str">
        <f>IF(A10&lt;='Summary Schedule'!$C$25,B10*'Summary Schedule'!$C$36,"")</f>
        <v/>
      </c>
      <c r="D10" s="152" t="str">
        <f>IF(A10&lt;='Summary Schedule'!$C$25,'Schedule-3'!E$22,"")</f>
        <v/>
      </c>
      <c r="E10" s="72"/>
      <c r="F10" s="121"/>
      <c r="G10" s="21"/>
      <c r="H10" s="21"/>
      <c r="I10" s="21"/>
    </row>
    <row r="11" spans="1:9" ht="18" customHeight="1" thickBot="1">
      <c r="A11" s="148">
        <v>3</v>
      </c>
      <c r="B11" s="152" t="str">
        <f>IF(A11&lt;='Summary Schedule'!$C$25,'Itemized Costs-HIDDEN'!L7,"")</f>
        <v/>
      </c>
      <c r="C11" s="152" t="str">
        <f>IF(A11&lt;='Summary Schedule'!$C$25,B11*'Summary Schedule'!$C$36,"")</f>
        <v/>
      </c>
      <c r="D11" s="152" t="str">
        <f>IF(A11&lt;='Summary Schedule'!$C$25,'Schedule-3'!F$22,"")</f>
        <v/>
      </c>
      <c r="E11" s="72"/>
      <c r="F11" s="121"/>
      <c r="G11" s="21"/>
      <c r="H11" s="21"/>
      <c r="I11" s="21"/>
    </row>
    <row r="12" spans="1:9" ht="18" customHeight="1" thickBot="1">
      <c r="A12" s="148">
        <v>4</v>
      </c>
      <c r="B12" s="152" t="str">
        <f>IF(A12&lt;='Summary Schedule'!$C$25,'Itemized Costs-HIDDEN'!L8,"")</f>
        <v/>
      </c>
      <c r="C12" s="152" t="str">
        <f>IF(A12&lt;='Summary Schedule'!$C$25,B12*'Summary Schedule'!$C$36,"")</f>
        <v/>
      </c>
      <c r="D12" s="152" t="str">
        <f>IF(A12&lt;='Summary Schedule'!$C$25,'Schedule-3'!G$22,"")</f>
        <v/>
      </c>
      <c r="E12" s="72"/>
      <c r="F12" s="121"/>
      <c r="G12" s="21"/>
      <c r="H12" s="21"/>
      <c r="I12" s="21"/>
    </row>
    <row r="13" spans="1:9" ht="18" customHeight="1" thickBot="1">
      <c r="A13" s="148">
        <v>5</v>
      </c>
      <c r="B13" s="152" t="str">
        <f>IF(A13&lt;='Summary Schedule'!$C$25,'Itemized Costs-HIDDEN'!L9,"")</f>
        <v/>
      </c>
      <c r="C13" s="152" t="str">
        <f>IF(A13&lt;='Summary Schedule'!$C$25,B13*'Summary Schedule'!$C$36,"")</f>
        <v/>
      </c>
      <c r="D13" s="152" t="str">
        <f>IF(A13&lt;='Summary Schedule'!$C$25,'Schedule-3'!H$22,"")</f>
        <v/>
      </c>
      <c r="E13" s="72"/>
      <c r="F13" s="121"/>
      <c r="G13" s="21"/>
      <c r="H13" s="21"/>
      <c r="I13" s="21"/>
    </row>
    <row r="14" spans="1:9" ht="18" customHeight="1" thickBot="1">
      <c r="A14" s="148">
        <v>6</v>
      </c>
      <c r="B14" s="152" t="str">
        <f>IF(A14&lt;='Summary Schedule'!$C$25,'Itemized Costs-HIDDEN'!L10,"")</f>
        <v/>
      </c>
      <c r="C14" s="152" t="str">
        <f>IF(A14&lt;='Summary Schedule'!$C$25,B14*'Summary Schedule'!$C$36,"")</f>
        <v/>
      </c>
      <c r="D14" s="152" t="str">
        <f>IF(A14&lt;='Summary Schedule'!$C$25,'Schedule-3'!I$22,"")</f>
        <v/>
      </c>
      <c r="E14" s="72"/>
      <c r="F14" s="121"/>
      <c r="G14" s="21"/>
      <c r="H14" s="21"/>
      <c r="I14" s="21"/>
    </row>
    <row r="15" spans="1:9" ht="18" customHeight="1" thickBot="1">
      <c r="A15" s="148">
        <v>7</v>
      </c>
      <c r="B15" s="152" t="str">
        <f>IF(A15&lt;='Summary Schedule'!$C$25,'Itemized Costs-HIDDEN'!L11,"")</f>
        <v/>
      </c>
      <c r="C15" s="152" t="str">
        <f>IF(A15&lt;='Summary Schedule'!$C$25,B15*'Summary Schedule'!$C$36,"")</f>
        <v/>
      </c>
      <c r="D15" s="152" t="str">
        <f>IF(A15&lt;='Summary Schedule'!$C$25,'Schedule-3'!J$22,"")</f>
        <v/>
      </c>
      <c r="E15" s="72"/>
      <c r="F15" s="121"/>
      <c r="G15" s="21"/>
      <c r="H15" s="21"/>
      <c r="I15" s="21"/>
    </row>
    <row r="16" spans="1:9" ht="18" customHeight="1" thickBot="1">
      <c r="A16" s="148">
        <v>8</v>
      </c>
      <c r="B16" s="152" t="str">
        <f>IF(A16&lt;='Summary Schedule'!$C$25,'Itemized Costs-HIDDEN'!L12,"")</f>
        <v/>
      </c>
      <c r="C16" s="152" t="str">
        <f>IF(A16&lt;='Summary Schedule'!$C$25,B16*'Summary Schedule'!$C$36,"")</f>
        <v/>
      </c>
      <c r="D16" s="152" t="str">
        <f>IF(A16&lt;='Summary Schedule'!$C$25,'Schedule-3'!K$22,"")</f>
        <v/>
      </c>
      <c r="E16" s="72"/>
      <c r="F16" s="121"/>
      <c r="G16" s="21"/>
      <c r="H16" s="21"/>
      <c r="I16" s="21"/>
    </row>
    <row r="17" spans="1:9" ht="18" customHeight="1" thickBot="1">
      <c r="A17" s="148">
        <v>9</v>
      </c>
      <c r="B17" s="152" t="str">
        <f>IF(A17&lt;='Summary Schedule'!$C$25,'Itemized Costs-HIDDEN'!L13,"")</f>
        <v/>
      </c>
      <c r="C17" s="152" t="str">
        <f>IF(A17&lt;='Summary Schedule'!$C$25,B17*'Summary Schedule'!$C$36,"")</f>
        <v/>
      </c>
      <c r="D17" s="152" t="str">
        <f>IF(A17&lt;='Summary Schedule'!$C$25,'Schedule-3'!L$22,"")</f>
        <v/>
      </c>
      <c r="E17" s="72"/>
      <c r="F17" s="121"/>
      <c r="G17" s="21"/>
      <c r="H17" s="21"/>
      <c r="I17" s="21"/>
    </row>
    <row r="18" spans="1:9" ht="18" customHeight="1" thickBot="1">
      <c r="A18" s="148">
        <v>10</v>
      </c>
      <c r="B18" s="152" t="str">
        <f>IF(A18&lt;='Summary Schedule'!$C$25,'Itemized Costs-HIDDEN'!L14,"")</f>
        <v/>
      </c>
      <c r="C18" s="152" t="str">
        <f>IF(A18&lt;='Summary Schedule'!$C$25,B18*'Summary Schedule'!$C$36,"")</f>
        <v/>
      </c>
      <c r="D18" s="152" t="str">
        <f>IF(A18&lt;='Summary Schedule'!$C$25,'Schedule-3'!M$22,"")</f>
        <v/>
      </c>
      <c r="E18" s="72"/>
      <c r="F18" s="121"/>
      <c r="G18" s="21"/>
      <c r="H18" s="21"/>
      <c r="I18" s="21"/>
    </row>
    <row r="19" spans="1:9" ht="18" customHeight="1" thickBot="1">
      <c r="A19" s="148">
        <v>11</v>
      </c>
      <c r="B19" s="152" t="str">
        <f>IF(A19&lt;='Summary Schedule'!$C$25,'Itemized Costs-HIDDEN'!L15,"")</f>
        <v/>
      </c>
      <c r="C19" s="152" t="str">
        <f>IF(A19&lt;='Summary Schedule'!$C$25,B19*'Summary Schedule'!$C$36,"")</f>
        <v/>
      </c>
      <c r="D19" s="152" t="str">
        <f>IF(A19&lt;='Summary Schedule'!$C$25,'Schedule-3'!N$22,"")</f>
        <v/>
      </c>
      <c r="E19" s="72"/>
      <c r="F19" s="121"/>
      <c r="G19" s="21"/>
      <c r="H19" s="21"/>
      <c r="I19" s="21"/>
    </row>
    <row r="20" spans="1:9" ht="18" customHeight="1" thickBot="1">
      <c r="A20" s="148">
        <v>12</v>
      </c>
      <c r="B20" s="152" t="str">
        <f>IF(A20&lt;='Summary Schedule'!$C$25,'Itemized Costs-HIDDEN'!L16,"")</f>
        <v/>
      </c>
      <c r="C20" s="152" t="str">
        <f>IF(A20&lt;='Summary Schedule'!$C$25,B20*'Summary Schedule'!$C$36,"")</f>
        <v/>
      </c>
      <c r="D20" s="152" t="str">
        <f>IF(A20&lt;='Summary Schedule'!$C$25,'Schedule-3'!O$22,"")</f>
        <v/>
      </c>
      <c r="E20" s="72"/>
    </row>
    <row r="21" spans="1:9" ht="18" customHeight="1" thickBot="1">
      <c r="A21" s="148">
        <v>13</v>
      </c>
      <c r="B21" s="152" t="str">
        <f>IF(A21&lt;='Summary Schedule'!$C$25,'Itemized Costs-HIDDEN'!L17,"")</f>
        <v/>
      </c>
      <c r="C21" s="152" t="str">
        <f>IF(A21&lt;='Summary Schedule'!$C$25,B21*'Summary Schedule'!$C$36,"")</f>
        <v/>
      </c>
      <c r="D21" s="152" t="str">
        <f>IF(A21&lt;='Summary Schedule'!$C$25,'Schedule-3'!P$22,"")</f>
        <v/>
      </c>
      <c r="E21" s="72"/>
    </row>
    <row r="22" spans="1:9" ht="18" customHeight="1" thickBot="1">
      <c r="A22" s="148">
        <v>14</v>
      </c>
      <c r="B22" s="152" t="str">
        <f>IF(A22&lt;='Summary Schedule'!$C$25,'Itemized Costs-HIDDEN'!L18,"")</f>
        <v/>
      </c>
      <c r="C22" s="152" t="str">
        <f>IF(A22&lt;='Summary Schedule'!$C$25,B22*'Summary Schedule'!$C$36,"")</f>
        <v/>
      </c>
      <c r="D22" s="152" t="str">
        <f>IF(A22&lt;='Summary Schedule'!$C$25,'Schedule-3'!Q$22,"")</f>
        <v/>
      </c>
      <c r="E22" s="72"/>
    </row>
    <row r="23" spans="1:9" ht="18" customHeight="1" thickBot="1">
      <c r="A23" s="148">
        <v>15</v>
      </c>
      <c r="B23" s="152" t="str">
        <f>IF(A23&lt;='Summary Schedule'!$C$25,'Itemized Costs-HIDDEN'!L19,"")</f>
        <v/>
      </c>
      <c r="C23" s="152" t="str">
        <f>IF(A23&lt;='Summary Schedule'!$C$25,B23*'Summary Schedule'!$C$36,"")</f>
        <v/>
      </c>
      <c r="D23" s="152" t="str">
        <f>IF(A23&lt;='Summary Schedule'!$C$25,'Schedule-3'!R$22,"")</f>
        <v/>
      </c>
      <c r="E23" s="72"/>
    </row>
    <row r="24" spans="1:9" ht="18" customHeight="1" thickBot="1">
      <c r="A24" s="148">
        <v>16</v>
      </c>
      <c r="B24" s="152" t="str">
        <f>IF(A24&lt;='Summary Schedule'!$C$25,'Itemized Costs-HIDDEN'!L20,"")</f>
        <v/>
      </c>
      <c r="C24" s="152" t="str">
        <f>IF(A24&lt;='Summary Schedule'!$C$25,B24*'Summary Schedule'!$C$36,"")</f>
        <v/>
      </c>
      <c r="D24" s="152" t="str">
        <f>IF(A24&lt;='Summary Schedule'!$C$25,'Schedule-3'!S$22,"")</f>
        <v/>
      </c>
      <c r="E24" s="72"/>
    </row>
    <row r="25" spans="1:9" ht="18" customHeight="1" thickBot="1">
      <c r="A25" s="148">
        <v>17</v>
      </c>
      <c r="B25" s="152" t="str">
        <f>IF(A25&lt;='Summary Schedule'!$C$25,'Itemized Costs-HIDDEN'!L21,"")</f>
        <v/>
      </c>
      <c r="C25" s="152" t="str">
        <f>IF(A25&lt;='Summary Schedule'!$C$25,B25*'Summary Schedule'!$C$36,"")</f>
        <v/>
      </c>
      <c r="D25" s="152" t="str">
        <f>IF(A25&lt;='Summary Schedule'!$C$25,'Schedule-3'!T$22,"")</f>
        <v/>
      </c>
      <c r="E25" s="72"/>
    </row>
    <row r="26" spans="1:9" ht="18" customHeight="1" thickBot="1">
      <c r="A26" s="148">
        <v>18</v>
      </c>
      <c r="B26" s="152" t="str">
        <f>IF(A26&lt;='Summary Schedule'!$C$25,'Itemized Costs-HIDDEN'!L22,"")</f>
        <v/>
      </c>
      <c r="C26" s="152" t="str">
        <f>IF(A26&lt;='Summary Schedule'!$C$25,B26*'Summary Schedule'!$C$36,"")</f>
        <v/>
      </c>
      <c r="D26" s="152" t="str">
        <f>IF(A26&lt;='Summary Schedule'!$C$25,'Schedule-3'!U$22,"")</f>
        <v/>
      </c>
      <c r="E26" s="72"/>
      <c r="F26" s="73"/>
    </row>
    <row r="27" spans="1:9" ht="18" customHeight="1" thickBot="1">
      <c r="A27" s="148">
        <v>19</v>
      </c>
      <c r="B27" s="152" t="str">
        <f>IF(A27&lt;='Summary Schedule'!$C$25,'Itemized Costs-HIDDEN'!L23,"")</f>
        <v/>
      </c>
      <c r="C27" s="152" t="str">
        <f>IF(A27&lt;='Summary Schedule'!$C$25,B27*'Summary Schedule'!$C$36,"")</f>
        <v/>
      </c>
      <c r="D27" s="152" t="str">
        <f>IF(A27&lt;='Summary Schedule'!$C$25,'Schedule-3'!V$22,"")</f>
        <v/>
      </c>
      <c r="E27" s="72"/>
    </row>
    <row r="28" spans="1:9" ht="18" customHeight="1" thickBot="1">
      <c r="A28" s="148">
        <v>20</v>
      </c>
      <c r="B28" s="152" t="str">
        <f>IF(A28&lt;='Summary Schedule'!$C$25,'Itemized Costs-HIDDEN'!L24,"")</f>
        <v/>
      </c>
      <c r="C28" s="152" t="str">
        <f>IF(A28&lt;='Summary Schedule'!$C$25,B28*'Summary Schedule'!$C$36,"")</f>
        <v/>
      </c>
      <c r="D28" s="152" t="str">
        <f>IF(A28&lt;='Summary Schedule'!$C$25,'Schedule-3'!W$22,"")</f>
        <v/>
      </c>
      <c r="E28" s="72"/>
    </row>
    <row r="29" spans="1:9" ht="18" customHeight="1" thickBot="1">
      <c r="A29" s="148">
        <v>21</v>
      </c>
      <c r="B29" s="152" t="str">
        <f>IF(A29&lt;='Summary Schedule'!$C$25,'Itemized Costs-HIDDEN'!L25,"")</f>
        <v/>
      </c>
      <c r="C29" s="152" t="str">
        <f>IF(A29&lt;='Summary Schedule'!$C$25,B29*'Summary Schedule'!$C$36,"")</f>
        <v/>
      </c>
      <c r="D29" s="152" t="str">
        <f>IF(A29&lt;='Summary Schedule'!$C$25,'Schedule-3'!X$22,"")</f>
        <v/>
      </c>
      <c r="E29" s="72"/>
    </row>
    <row r="30" spans="1:9" ht="18" customHeight="1" thickBot="1">
      <c r="A30" s="148">
        <v>22</v>
      </c>
      <c r="B30" s="152" t="str">
        <f>IF(A30&lt;='Summary Schedule'!$C$25,'Itemized Costs-HIDDEN'!L26,"")</f>
        <v/>
      </c>
      <c r="C30" s="152" t="str">
        <f>IF(A30&lt;='Summary Schedule'!$C$25,B30*'Summary Schedule'!$C$36,"")</f>
        <v/>
      </c>
      <c r="D30" s="152" t="str">
        <f>IF(A30&lt;='Summary Schedule'!$C$25,'Schedule-3'!Y$22,"")</f>
        <v/>
      </c>
      <c r="E30" s="72"/>
    </row>
    <row r="31" spans="1:9" ht="18" customHeight="1" thickBot="1">
      <c r="A31" s="148">
        <v>23</v>
      </c>
      <c r="B31" s="152" t="str">
        <f>IF(A31&lt;='Summary Schedule'!$C$25,'Itemized Costs-HIDDEN'!L27,"")</f>
        <v/>
      </c>
      <c r="C31" s="152" t="str">
        <f>IF(A31&lt;='Summary Schedule'!$C$25,B31*'Summary Schedule'!$C$36,"")</f>
        <v/>
      </c>
      <c r="D31" s="152" t="str">
        <f>IF(A31&lt;='Summary Schedule'!$C$25,'Schedule-3'!Z$22,"")</f>
        <v/>
      </c>
      <c r="E31" s="72"/>
    </row>
    <row r="32" spans="1:9" ht="18" customHeight="1" thickBot="1">
      <c r="A32" s="148">
        <v>24</v>
      </c>
      <c r="B32" s="152" t="str">
        <f>IF(A32&lt;='Summary Schedule'!$C$25,'Itemized Costs-HIDDEN'!L28,"")</f>
        <v/>
      </c>
      <c r="C32" s="152" t="str">
        <f>IF(A32&lt;='Summary Schedule'!$C$25,B32*'Summary Schedule'!$C$36,"")</f>
        <v/>
      </c>
      <c r="D32" s="152" t="str">
        <f>IF(A32&lt;='Summary Schedule'!$C$25,'Schedule-3'!AA$22,"")</f>
        <v/>
      </c>
      <c r="E32" s="72"/>
    </row>
    <row r="33" spans="1:7" ht="18" customHeight="1" thickBot="1">
      <c r="A33" s="148">
        <v>25</v>
      </c>
      <c r="B33" s="152" t="str">
        <f>IF(A33&lt;='Summary Schedule'!$C$25,'Itemized Costs-HIDDEN'!L29,"")</f>
        <v/>
      </c>
      <c r="C33" s="152" t="str">
        <f>IF(A33&lt;='Summary Schedule'!$C$25,B33*'Summary Schedule'!$C$36,"")</f>
        <v/>
      </c>
      <c r="D33" s="152" t="str">
        <f>IF(A33&lt;='Summary Schedule'!$C$25,'Schedule-3'!AB$22,"")</f>
        <v/>
      </c>
      <c r="E33" s="72"/>
    </row>
    <row r="34" spans="1:7" ht="27" customHeight="1" thickBot="1">
      <c r="A34" s="149" t="s">
        <v>85</v>
      </c>
      <c r="B34" s="150">
        <f>SUM(B9:B33)</f>
        <v>0</v>
      </c>
      <c r="C34" s="150">
        <f>SUM(C9:C33)</f>
        <v>0</v>
      </c>
      <c r="D34" s="150">
        <f>SUM(D9:D33)</f>
        <v>0</v>
      </c>
      <c r="E34" s="72"/>
      <c r="F34" s="75"/>
      <c r="G34" s="75"/>
    </row>
    <row r="35" spans="1:7" ht="20" customHeight="1">
      <c r="A35" s="281" t="s">
        <v>36</v>
      </c>
      <c r="B35" s="282"/>
      <c r="C35" s="287" t="s">
        <v>6</v>
      </c>
      <c r="D35" s="279" t="s">
        <v>7</v>
      </c>
      <c r="E35" s="75"/>
      <c r="F35" s="75"/>
      <c r="G35" s="75"/>
    </row>
    <row r="36" spans="1:7" ht="17" thickBot="1">
      <c r="A36" s="283"/>
      <c r="B36" s="284"/>
      <c r="C36" s="288"/>
      <c r="D36" s="280"/>
      <c r="E36" s="75"/>
      <c r="F36" s="75"/>
      <c r="G36" s="75"/>
    </row>
    <row r="37" spans="1:7" ht="18" customHeight="1" thickBot="1">
      <c r="A37" s="285"/>
      <c r="B37" s="286"/>
      <c r="C37" s="155">
        <f>C34+C6</f>
        <v>0</v>
      </c>
      <c r="D37" s="74">
        <f>D34+D6</f>
        <v>0</v>
      </c>
      <c r="E37" s="75"/>
      <c r="F37" s="75"/>
      <c r="G37" s="75"/>
    </row>
    <row r="38" spans="1:7" ht="17" thickBot="1">
      <c r="A38" s="76"/>
      <c r="B38" s="77"/>
      <c r="C38" s="78"/>
      <c r="D38" s="79"/>
      <c r="E38" s="75"/>
      <c r="F38" s="75"/>
      <c r="G38" s="75"/>
    </row>
    <row r="39" spans="1:7">
      <c r="A39" s="275" t="s">
        <v>18</v>
      </c>
      <c r="B39" s="276"/>
      <c r="C39" s="276"/>
      <c r="D39" s="277"/>
    </row>
    <row r="40" spans="1:7">
      <c r="A40" s="254" t="s">
        <v>237</v>
      </c>
      <c r="B40" s="255"/>
      <c r="C40" s="255"/>
      <c r="D40" s="256"/>
    </row>
    <row r="41" spans="1:7">
      <c r="A41" s="254" t="s">
        <v>238</v>
      </c>
      <c r="B41" s="255"/>
      <c r="C41" s="255"/>
      <c r="D41" s="256"/>
    </row>
    <row r="42" spans="1:7">
      <c r="A42" s="254" t="s">
        <v>239</v>
      </c>
      <c r="B42" s="255"/>
      <c r="C42" s="255"/>
      <c r="D42" s="256"/>
    </row>
    <row r="43" spans="1:7">
      <c r="A43" s="254" t="s">
        <v>240</v>
      </c>
      <c r="B43" s="255"/>
      <c r="C43" s="255"/>
      <c r="D43" s="256"/>
    </row>
    <row r="44" spans="1:7">
      <c r="A44" s="254" t="s">
        <v>241</v>
      </c>
      <c r="B44" s="255"/>
      <c r="C44" s="255"/>
      <c r="D44" s="256"/>
    </row>
    <row r="45" spans="1:7" ht="17" thickBot="1">
      <c r="A45" s="257" t="s">
        <v>252</v>
      </c>
      <c r="B45" s="258"/>
      <c r="C45" s="258"/>
      <c r="D45" s="259"/>
    </row>
  </sheetData>
  <sheetProtection password="C298" sheet="1" objects="1" scenarios="1"/>
  <mergeCells count="14">
    <mergeCell ref="A45:D45"/>
    <mergeCell ref="A42:D42"/>
    <mergeCell ref="A43:D43"/>
    <mergeCell ref="A44:D44"/>
    <mergeCell ref="A1:D1"/>
    <mergeCell ref="A2:D2"/>
    <mergeCell ref="A39:D39"/>
    <mergeCell ref="A40:D40"/>
    <mergeCell ref="A41:D41"/>
    <mergeCell ref="A7:A8"/>
    <mergeCell ref="A4:A6"/>
    <mergeCell ref="D35:D36"/>
    <mergeCell ref="A35:B37"/>
    <mergeCell ref="C35:C36"/>
  </mergeCells>
  <phoneticPr fontId="2" type="noConversion"/>
  <dataValidations count="1">
    <dataValidation type="whole" operator="greaterThanOrEqual" allowBlank="1" showInputMessage="1" showErrorMessage="1" error="Please enter a value greater than or equal to zero." sqref="B6:D6">
      <formula1>0</formula1>
    </dataValidation>
  </dataValidations>
  <pageMargins left="0.75" right="0.75" top="1" bottom="1" header="0.5" footer="0.5"/>
  <pageSetup scale="73" orientation="portrait"/>
  <drawing r:id="rId1"/>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45"/>
  <sheetViews>
    <sheetView topLeftCell="A4" workbookViewId="0">
      <selection activeCell="M8" sqref="M8"/>
    </sheetView>
  </sheetViews>
  <sheetFormatPr baseColWidth="10" defaultColWidth="11" defaultRowHeight="16" x14ac:dyDescent="0"/>
  <cols>
    <col min="1" max="1" width="31.6640625" style="26" customWidth="1"/>
    <col min="2" max="2" width="32.1640625" style="26" customWidth="1"/>
    <col min="3" max="3" width="12.1640625" style="26" customWidth="1"/>
    <col min="4" max="4" width="11" style="26"/>
    <col min="5" max="5" width="15.6640625" style="26" customWidth="1"/>
    <col min="6" max="6" width="15.33203125" style="26" customWidth="1"/>
    <col min="7" max="7" width="11" style="26"/>
    <col min="8" max="8" width="19" style="26" customWidth="1"/>
    <col min="9" max="9" width="11" style="26"/>
    <col min="10" max="11" width="11.83203125" style="26" bestFit="1" customWidth="1"/>
    <col min="12" max="16384" width="11" style="26"/>
  </cols>
  <sheetData>
    <row r="1" spans="1:8" ht="21" customHeight="1">
      <c r="A1" s="299" t="s">
        <v>148</v>
      </c>
      <c r="B1" s="299"/>
      <c r="C1" s="299"/>
      <c r="D1" s="299"/>
      <c r="E1" s="299"/>
      <c r="F1" s="299"/>
      <c r="G1" s="299"/>
      <c r="H1" s="299"/>
    </row>
    <row r="2" spans="1:8" ht="16.5" customHeight="1">
      <c r="A2" s="299" t="s">
        <v>8</v>
      </c>
      <c r="B2" s="299"/>
      <c r="C2" s="299"/>
      <c r="D2" s="299"/>
      <c r="E2" s="299"/>
      <c r="F2" s="299"/>
      <c r="G2" s="299"/>
      <c r="H2" s="299"/>
    </row>
    <row r="3" spans="1:8" ht="20.25" customHeight="1" thickBot="1">
      <c r="A3" s="300"/>
      <c r="B3" s="300"/>
      <c r="C3" s="300"/>
      <c r="D3" s="300"/>
      <c r="E3" s="300"/>
      <c r="F3" s="300"/>
      <c r="G3" s="300"/>
      <c r="H3" s="300"/>
    </row>
    <row r="4" spans="1:8" ht="15.75" customHeight="1">
      <c r="A4" s="309" t="s">
        <v>9</v>
      </c>
      <c r="B4" s="312" t="s">
        <v>76</v>
      </c>
      <c r="C4" s="304" t="s">
        <v>10</v>
      </c>
      <c r="D4" s="304" t="s">
        <v>78</v>
      </c>
      <c r="E4" s="304" t="s">
        <v>154</v>
      </c>
      <c r="F4" s="302" t="s">
        <v>1</v>
      </c>
      <c r="G4" s="306" t="s">
        <v>155</v>
      </c>
      <c r="H4" s="61" t="s">
        <v>156</v>
      </c>
    </row>
    <row r="5" spans="1:8" ht="18" customHeight="1" thickBot="1">
      <c r="A5" s="310"/>
      <c r="B5" s="313"/>
      <c r="C5" s="308"/>
      <c r="D5" s="308"/>
      <c r="E5" s="303"/>
      <c r="F5" s="308"/>
      <c r="G5" s="307"/>
      <c r="H5" s="301" t="s">
        <v>157</v>
      </c>
    </row>
    <row r="6" spans="1:8" ht="15" customHeight="1">
      <c r="A6" s="310"/>
      <c r="B6" s="313"/>
      <c r="C6" s="308"/>
      <c r="D6" s="308"/>
      <c r="E6" s="302" t="s">
        <v>214</v>
      </c>
      <c r="F6" s="302" t="s">
        <v>200</v>
      </c>
      <c r="G6" s="304" t="s">
        <v>39</v>
      </c>
      <c r="H6" s="301"/>
    </row>
    <row r="7" spans="1:8" ht="35.25" customHeight="1" thickBot="1">
      <c r="A7" s="311"/>
      <c r="B7" s="314"/>
      <c r="C7" s="303"/>
      <c r="D7" s="303"/>
      <c r="E7" s="303"/>
      <c r="F7" s="303"/>
      <c r="G7" s="305"/>
      <c r="H7" s="62" t="s">
        <v>191</v>
      </c>
    </row>
    <row r="8" spans="1:8" ht="27.75" customHeight="1" thickBot="1">
      <c r="A8" s="15"/>
      <c r="B8" s="206" t="s">
        <v>215</v>
      </c>
      <c r="C8" s="15"/>
      <c r="D8" s="63"/>
      <c r="E8" s="64"/>
      <c r="F8" s="419"/>
      <c r="G8" s="221"/>
      <c r="H8" s="388"/>
    </row>
    <row r="9" spans="1:8" ht="29.25" customHeight="1" thickBot="1">
      <c r="A9" s="236" t="str">
        <f>IF(B9="","",VLOOKUP(B9,ECM,2))</f>
        <v/>
      </c>
      <c r="B9" s="415"/>
      <c r="C9" s="416"/>
      <c r="D9" s="417"/>
      <c r="E9" s="388"/>
      <c r="F9" s="420"/>
      <c r="G9" s="388"/>
      <c r="H9" s="65"/>
    </row>
    <row r="10" spans="1:8" ht="29.25" customHeight="1" thickBot="1">
      <c r="A10" s="236" t="str">
        <f>IF(B10="","",VLOOKUP(B10,ECM,2))</f>
        <v/>
      </c>
      <c r="B10" s="415"/>
      <c r="C10" s="416"/>
      <c r="D10" s="417"/>
      <c r="E10" s="388"/>
      <c r="F10" s="420"/>
      <c r="G10" s="388"/>
      <c r="H10" s="65"/>
    </row>
    <row r="11" spans="1:8" ht="29.25" customHeight="1" thickBot="1">
      <c r="A11" s="236" t="str">
        <f>IF(B11="","",VLOOKUP(B11,ECM,2))</f>
        <v/>
      </c>
      <c r="B11" s="415"/>
      <c r="C11" s="416"/>
      <c r="D11" s="417"/>
      <c r="E11" s="388"/>
      <c r="F11" s="420"/>
      <c r="G11" s="388"/>
      <c r="H11" s="65"/>
    </row>
    <row r="12" spans="1:8" ht="29.25" customHeight="1" thickBot="1">
      <c r="A12" s="236" t="str">
        <f>IF(B12="","",VLOOKUP(B12,ECM,2))</f>
        <v/>
      </c>
      <c r="B12" s="415"/>
      <c r="C12" s="416"/>
      <c r="D12" s="417"/>
      <c r="E12" s="388"/>
      <c r="F12" s="420"/>
      <c r="G12" s="388"/>
      <c r="H12" s="65"/>
    </row>
    <row r="13" spans="1:8" ht="29.25" customHeight="1" thickBot="1">
      <c r="A13" s="236" t="str">
        <f>IF(B13="","",VLOOKUP(B13,ECM,2))</f>
        <v/>
      </c>
      <c r="B13" s="415"/>
      <c r="C13" s="416"/>
      <c r="D13" s="417"/>
      <c r="E13" s="388"/>
      <c r="F13" s="420"/>
      <c r="G13" s="388"/>
      <c r="H13" s="65"/>
    </row>
    <row r="14" spans="1:8" ht="29.25" customHeight="1" thickBot="1">
      <c r="A14" s="236" t="str">
        <f>IF(B14="","",VLOOKUP(B14,ECM,2))</f>
        <v/>
      </c>
      <c r="B14" s="415"/>
      <c r="C14" s="416"/>
      <c r="D14" s="417"/>
      <c r="E14" s="388"/>
      <c r="F14" s="420"/>
      <c r="G14" s="388"/>
      <c r="H14" s="65"/>
    </row>
    <row r="15" spans="1:8" ht="29.25" customHeight="1" thickBot="1">
      <c r="A15" s="236" t="str">
        <f>IF(B15="","",VLOOKUP(B15,ECM,2))</f>
        <v/>
      </c>
      <c r="B15" s="415"/>
      <c r="C15" s="416"/>
      <c r="D15" s="417"/>
      <c r="E15" s="388"/>
      <c r="F15" s="420"/>
      <c r="G15" s="388"/>
      <c r="H15" s="65"/>
    </row>
    <row r="16" spans="1:8" ht="29.25" customHeight="1" thickBot="1">
      <c r="A16" s="236" t="str">
        <f>IF(B16="","",VLOOKUP(B16,ECM,2))</f>
        <v/>
      </c>
      <c r="B16" s="415"/>
      <c r="C16" s="416"/>
      <c r="D16" s="417"/>
      <c r="E16" s="388"/>
      <c r="F16" s="420"/>
      <c r="G16" s="388"/>
      <c r="H16" s="65"/>
    </row>
    <row r="17" spans="1:8" ht="29.25" customHeight="1" thickBot="1">
      <c r="A17" s="236" t="str">
        <f>IF(B17="","",VLOOKUP(B17,ECM,2))</f>
        <v/>
      </c>
      <c r="B17" s="415"/>
      <c r="C17" s="416"/>
      <c r="D17" s="417"/>
      <c r="E17" s="388"/>
      <c r="F17" s="420"/>
      <c r="G17" s="388"/>
      <c r="H17" s="65"/>
    </row>
    <row r="18" spans="1:8" ht="29.25" customHeight="1" thickBot="1">
      <c r="A18" s="236" t="str">
        <f>IF(B18="","",VLOOKUP(B18,ECM,2))</f>
        <v/>
      </c>
      <c r="B18" s="415"/>
      <c r="C18" s="416"/>
      <c r="D18" s="417"/>
      <c r="E18" s="388"/>
      <c r="F18" s="420"/>
      <c r="G18" s="388"/>
      <c r="H18" s="65"/>
    </row>
    <row r="19" spans="1:8" ht="29.25" customHeight="1" thickBot="1">
      <c r="A19" s="236" t="str">
        <f>IF(B19="","",VLOOKUP(B19,ECM,2))</f>
        <v/>
      </c>
      <c r="B19" s="415"/>
      <c r="C19" s="416"/>
      <c r="D19" s="417"/>
      <c r="E19" s="388"/>
      <c r="F19" s="420"/>
      <c r="G19" s="388"/>
      <c r="H19" s="65"/>
    </row>
    <row r="20" spans="1:8" ht="29.25" customHeight="1" thickBot="1">
      <c r="A20" s="236" t="str">
        <f>IF(B20="","",VLOOKUP(B20,ECM,2))</f>
        <v/>
      </c>
      <c r="B20" s="415"/>
      <c r="C20" s="416"/>
      <c r="D20" s="417"/>
      <c r="E20" s="388"/>
      <c r="F20" s="420"/>
      <c r="G20" s="388"/>
      <c r="H20" s="65"/>
    </row>
    <row r="21" spans="1:8" ht="29.25" customHeight="1" thickBot="1">
      <c r="A21" s="236" t="str">
        <f>IF(B21="","",VLOOKUP(B21,ECM,2))</f>
        <v/>
      </c>
      <c r="B21" s="415"/>
      <c r="C21" s="416"/>
      <c r="D21" s="417"/>
      <c r="E21" s="388"/>
      <c r="F21" s="420"/>
      <c r="G21" s="388"/>
      <c r="H21" s="65"/>
    </row>
    <row r="22" spans="1:8" ht="29.25" customHeight="1" thickBot="1">
      <c r="A22" s="236" t="str">
        <f>IF(B22="","",VLOOKUP(B22,ECM,2))</f>
        <v/>
      </c>
      <c r="B22" s="415"/>
      <c r="C22" s="416"/>
      <c r="D22" s="417"/>
      <c r="E22" s="388"/>
      <c r="F22" s="420"/>
      <c r="G22" s="388"/>
      <c r="H22" s="65"/>
    </row>
    <row r="23" spans="1:8" ht="29.25" customHeight="1" thickBot="1">
      <c r="A23" s="236" t="str">
        <f>IF(B23="","",VLOOKUP(B23,ECM,2))</f>
        <v/>
      </c>
      <c r="B23" s="415"/>
      <c r="C23" s="416"/>
      <c r="D23" s="417"/>
      <c r="E23" s="388"/>
      <c r="F23" s="420"/>
      <c r="G23" s="388"/>
      <c r="H23" s="65"/>
    </row>
    <row r="24" spans="1:8" ht="29.25" customHeight="1" thickBot="1">
      <c r="A24" s="236" t="str">
        <f>IF(B24="","",VLOOKUP(B24,ECM,2))</f>
        <v/>
      </c>
      <c r="B24" s="415"/>
      <c r="C24" s="416"/>
      <c r="D24" s="417"/>
      <c r="E24" s="388"/>
      <c r="F24" s="420"/>
      <c r="G24" s="388"/>
      <c r="H24" s="65"/>
    </row>
    <row r="25" spans="1:8" ht="29.25" customHeight="1" thickBot="1">
      <c r="A25" s="236" t="str">
        <f>IF(B25="","",VLOOKUP(B25,ECM,2))</f>
        <v/>
      </c>
      <c r="B25" s="415"/>
      <c r="C25" s="416"/>
      <c r="D25" s="417"/>
      <c r="E25" s="388"/>
      <c r="F25" s="420"/>
      <c r="G25" s="388"/>
      <c r="H25" s="65"/>
    </row>
    <row r="26" spans="1:8" ht="29.25" customHeight="1" thickBot="1">
      <c r="A26" s="236" t="str">
        <f>IF(B26="","",VLOOKUP(B26,ECM,2))</f>
        <v/>
      </c>
      <c r="B26" s="415"/>
      <c r="C26" s="416"/>
      <c r="D26" s="417"/>
      <c r="E26" s="388"/>
      <c r="F26" s="420"/>
      <c r="G26" s="388"/>
      <c r="H26" s="65"/>
    </row>
    <row r="27" spans="1:8" ht="29.25" customHeight="1" thickBot="1">
      <c r="A27" s="236" t="str">
        <f>IF(B27="","",VLOOKUP(B27,ECM,2))</f>
        <v/>
      </c>
      <c r="B27" s="415"/>
      <c r="C27" s="416"/>
      <c r="D27" s="417"/>
      <c r="E27" s="388"/>
      <c r="F27" s="420"/>
      <c r="G27" s="388"/>
      <c r="H27" s="65"/>
    </row>
    <row r="28" spans="1:8" ht="29.25" customHeight="1" thickBot="1">
      <c r="A28" s="236" t="str">
        <f>IF(B28="","",VLOOKUP(B28,ECM,2))</f>
        <v/>
      </c>
      <c r="B28" s="415"/>
      <c r="C28" s="416"/>
      <c r="D28" s="417"/>
      <c r="E28" s="388"/>
      <c r="F28" s="420"/>
      <c r="G28" s="388"/>
      <c r="H28" s="65"/>
    </row>
    <row r="29" spans="1:8" ht="29.25" customHeight="1" thickBot="1">
      <c r="A29" s="236" t="str">
        <f>IF(B29="","",VLOOKUP(B29,ECM,2))</f>
        <v/>
      </c>
      <c r="B29" s="415"/>
      <c r="C29" s="416"/>
      <c r="D29" s="417"/>
      <c r="E29" s="388"/>
      <c r="F29" s="420"/>
      <c r="G29" s="388"/>
      <c r="H29" s="65"/>
    </row>
    <row r="30" spans="1:8" ht="29.25" customHeight="1" thickBot="1">
      <c r="A30" s="236" t="str">
        <f>IF(B30="","",VLOOKUP(B30,ECM,2))</f>
        <v/>
      </c>
      <c r="B30" s="415"/>
      <c r="C30" s="416"/>
      <c r="D30" s="417"/>
      <c r="E30" s="388"/>
      <c r="F30" s="420"/>
      <c r="G30" s="388"/>
      <c r="H30" s="65"/>
    </row>
    <row r="31" spans="1:8" ht="29.25" customHeight="1" thickBot="1">
      <c r="A31" s="236" t="str">
        <f>IF(B31="","",VLOOKUP(B31,ECM,2))</f>
        <v/>
      </c>
      <c r="B31" s="415"/>
      <c r="C31" s="416"/>
      <c r="D31" s="417"/>
      <c r="E31" s="388"/>
      <c r="F31" s="420"/>
      <c r="G31" s="388"/>
      <c r="H31" s="65"/>
    </row>
    <row r="32" spans="1:8" ht="29.25" customHeight="1" thickBot="1">
      <c r="A32" s="236" t="str">
        <f>IF(B32="","",VLOOKUP(B32,ECM,2))</f>
        <v/>
      </c>
      <c r="B32" s="415"/>
      <c r="C32" s="416"/>
      <c r="D32" s="417"/>
      <c r="E32" s="388"/>
      <c r="F32" s="420"/>
      <c r="G32" s="388"/>
      <c r="H32" s="65"/>
    </row>
    <row r="33" spans="1:11" ht="29.25" customHeight="1" thickBot="1">
      <c r="A33" s="236" t="str">
        <f>IF(B33="","",VLOOKUP(B33,ECM,2))</f>
        <v/>
      </c>
      <c r="B33" s="415"/>
      <c r="C33" s="387"/>
      <c r="D33" s="418"/>
      <c r="E33" s="388"/>
      <c r="F33" s="421"/>
      <c r="G33" s="388"/>
      <c r="H33" s="65"/>
    </row>
    <row r="34" spans="1:11" ht="17" thickBot="1">
      <c r="A34" s="294"/>
      <c r="B34" s="295"/>
      <c r="C34" s="295"/>
      <c r="D34" s="245"/>
      <c r="E34" s="66">
        <f>SUM(E8:E33)</f>
        <v>0</v>
      </c>
      <c r="F34" s="66">
        <f>(E34/(1-F8))-E34</f>
        <v>0</v>
      </c>
      <c r="G34" s="66">
        <f>SUM(G8:G33)</f>
        <v>0</v>
      </c>
      <c r="H34" s="66">
        <f>((E34/(1-F8))-G34)+H8</f>
        <v>0</v>
      </c>
      <c r="J34" s="145"/>
      <c r="K34" s="145"/>
    </row>
    <row r="35" spans="1:11" ht="16.5" customHeight="1" thickBot="1">
      <c r="A35" s="67"/>
      <c r="B35" s="68"/>
      <c r="C35" s="68"/>
      <c r="D35" s="68"/>
      <c r="E35" s="68"/>
      <c r="F35" s="68"/>
      <c r="G35" s="68"/>
      <c r="H35" s="141"/>
    </row>
    <row r="36" spans="1:11" ht="15.75" customHeight="1">
      <c r="A36" s="156" t="s">
        <v>182</v>
      </c>
      <c r="B36" s="157"/>
      <c r="C36" s="157"/>
      <c r="D36" s="157"/>
      <c r="E36" s="157"/>
      <c r="F36" s="157"/>
      <c r="G36" s="157"/>
      <c r="H36" s="158"/>
    </row>
    <row r="37" spans="1:11" s="69" customFormat="1" ht="15.75" customHeight="1">
      <c r="A37" s="292" t="s">
        <v>183</v>
      </c>
      <c r="B37" s="255"/>
      <c r="C37" s="255"/>
      <c r="D37" s="255"/>
      <c r="E37" s="255"/>
      <c r="F37" s="255"/>
      <c r="G37" s="255"/>
      <c r="H37" s="293"/>
    </row>
    <row r="38" spans="1:11" s="69" customFormat="1" ht="31.5" customHeight="1">
      <c r="A38" s="296" t="s">
        <v>212</v>
      </c>
      <c r="B38" s="297"/>
      <c r="C38" s="297"/>
      <c r="D38" s="297"/>
      <c r="E38" s="297"/>
      <c r="F38" s="297"/>
      <c r="G38" s="297"/>
      <c r="H38" s="298"/>
    </row>
    <row r="39" spans="1:11" s="69" customFormat="1" ht="13">
      <c r="A39" s="292" t="s">
        <v>184</v>
      </c>
      <c r="B39" s="255"/>
      <c r="C39" s="255"/>
      <c r="D39" s="255"/>
      <c r="E39" s="255"/>
      <c r="F39" s="255"/>
      <c r="G39" s="255"/>
      <c r="H39" s="293"/>
    </row>
    <row r="40" spans="1:11" s="69" customFormat="1" ht="13">
      <c r="A40" s="292" t="s">
        <v>233</v>
      </c>
      <c r="B40" s="255"/>
      <c r="C40" s="255"/>
      <c r="D40" s="255"/>
      <c r="E40" s="255"/>
      <c r="F40" s="255"/>
      <c r="G40" s="255"/>
      <c r="H40" s="293"/>
    </row>
    <row r="41" spans="1:11" s="69" customFormat="1" ht="31.5" customHeight="1">
      <c r="A41" s="296" t="s">
        <v>234</v>
      </c>
      <c r="B41" s="297"/>
      <c r="C41" s="297"/>
      <c r="D41" s="297"/>
      <c r="E41" s="297"/>
      <c r="F41" s="297"/>
      <c r="G41" s="297"/>
      <c r="H41" s="298"/>
    </row>
    <row r="42" spans="1:11" s="69" customFormat="1" ht="14" thickBot="1">
      <c r="A42" s="289" t="s">
        <v>235</v>
      </c>
      <c r="B42" s="290"/>
      <c r="C42" s="290"/>
      <c r="D42" s="290"/>
      <c r="E42" s="290"/>
      <c r="F42" s="290"/>
      <c r="G42" s="290"/>
      <c r="H42" s="291"/>
    </row>
    <row r="43" spans="1:11" s="69" customFormat="1" ht="13"/>
    <row r="44" spans="1:11" s="69" customFormat="1" ht="13"/>
    <row r="45" spans="1:11">
      <c r="A45" s="69"/>
      <c r="B45" s="69"/>
      <c r="C45" s="69"/>
      <c r="D45" s="69"/>
      <c r="E45" s="69"/>
      <c r="F45" s="69"/>
    </row>
  </sheetData>
  <sheetProtection password="C298" sheet="1" objects="1" scenarios="1"/>
  <mergeCells count="22">
    <mergeCell ref="A1:H1"/>
    <mergeCell ref="A2:H2"/>
    <mergeCell ref="A3:H3"/>
    <mergeCell ref="H5:H6"/>
    <mergeCell ref="E6:E7"/>
    <mergeCell ref="G6:G7"/>
    <mergeCell ref="G4:G5"/>
    <mergeCell ref="F6:F7"/>
    <mergeCell ref="F4:F5"/>
    <mergeCell ref="C4:C7"/>
    <mergeCell ref="A4:A7"/>
    <mergeCell ref="B4:B7"/>
    <mergeCell ref="E4:E5"/>
    <mergeCell ref="D4:D7"/>
    <mergeCell ref="A42:H42"/>
    <mergeCell ref="F8:F33"/>
    <mergeCell ref="A37:H37"/>
    <mergeCell ref="A39:H39"/>
    <mergeCell ref="A40:H40"/>
    <mergeCell ref="A34:D34"/>
    <mergeCell ref="A41:H41"/>
    <mergeCell ref="A38:H38"/>
  </mergeCells>
  <dataValidations count="3">
    <dataValidation type="decimal" allowBlank="1" showInputMessage="1" showErrorMessage="1" error="Please enter value between 0 and 200%." sqref="D9:D33">
      <formula1>0</formula1>
      <formula2>2</formula2>
    </dataValidation>
    <dataValidation type="decimal" allowBlank="1" showInputMessage="1" showErrorMessage="1" error="Please enter a value between 0 and 200%." sqref="F8:F33">
      <formula1>0</formula1>
      <formula2>2</formula2>
    </dataValidation>
    <dataValidation type="whole" operator="greaterThanOrEqual" allowBlank="1" showInputMessage="1" showErrorMessage="1" error="Please enter a positive value." sqref="G9:G33 E9:E33">
      <formula1>0</formula1>
    </dataValidation>
  </dataValidations>
  <pageMargins left="0.75" right="0.75" top="1" bottom="1" header="0.5" footer="0.5"/>
  <pageSetup scale="55" orientation="portrait"/>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ECM!$A$2:$A$70</xm:f>
          </x14:formula1>
          <xm:sqref>B9:B33</xm:sqref>
        </x14:dataValidation>
        <x14:dataValidation type="list" allowBlank="1" showInputMessage="1" showErrorMessage="1">
          <x14:formula1>
            <xm:f>ECM!$B$2:$B$70</xm:f>
          </x14:formula1>
          <xm:sqref>A9:A33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30"/>
  <sheetViews>
    <sheetView zoomScale="66" zoomScaleNormal="66" zoomScalePageLayoutView="66" workbookViewId="0">
      <selection activeCell="M8" sqref="M8"/>
    </sheetView>
  </sheetViews>
  <sheetFormatPr baseColWidth="10" defaultColWidth="11" defaultRowHeight="16" x14ac:dyDescent="0"/>
  <cols>
    <col min="1" max="1" width="15.33203125" style="54" customWidth="1"/>
    <col min="2" max="2" width="20.83203125" style="54" customWidth="1"/>
    <col min="3" max="3" width="19.33203125" style="54" customWidth="1"/>
    <col min="4" max="4" width="13.5" style="54" customWidth="1"/>
    <col min="5" max="5" width="15" style="54" customWidth="1"/>
    <col min="6" max="11" width="16" style="54" bestFit="1" customWidth="1"/>
    <col min="12" max="12" width="13.6640625" style="54" customWidth="1"/>
    <col min="13" max="13" width="14.5" style="54" customWidth="1"/>
    <col min="14" max="14" width="13" style="54" customWidth="1"/>
    <col min="15" max="15" width="13.5" style="54" bestFit="1" customWidth="1"/>
    <col min="16" max="17" width="15.33203125" style="54" bestFit="1" customWidth="1"/>
    <col min="18" max="18" width="12.33203125" style="54" customWidth="1"/>
    <col min="19" max="19" width="13.1640625" style="54" customWidth="1"/>
    <col min="20" max="20" width="15.33203125" style="26" bestFit="1" customWidth="1"/>
    <col min="21" max="22" width="13.1640625" style="26" customWidth="1"/>
    <col min="23" max="23" width="13" style="26" customWidth="1"/>
    <col min="24" max="26" width="15.33203125" style="26" bestFit="1" customWidth="1"/>
    <col min="27" max="27" width="14.33203125" style="26" bestFit="1" customWidth="1"/>
    <col min="28" max="28" width="11.6640625" style="26" bestFit="1" customWidth="1"/>
    <col min="29" max="29" width="17" style="26" bestFit="1" customWidth="1"/>
    <col min="30" max="16384" width="11" style="26"/>
  </cols>
  <sheetData>
    <row r="1" spans="1:29" ht="20.25" customHeight="1">
      <c r="A1" s="315" t="s">
        <v>145</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row>
    <row r="2" spans="1:29" ht="15.75" customHeight="1" thickBot="1">
      <c r="A2" s="316" t="s">
        <v>116</v>
      </c>
      <c r="B2" s="316"/>
      <c r="C2" s="316"/>
      <c r="D2" s="316"/>
      <c r="E2" s="316"/>
      <c r="F2" s="316"/>
      <c r="G2" s="316"/>
      <c r="H2" s="316"/>
      <c r="I2" s="316"/>
      <c r="J2" s="316"/>
      <c r="K2" s="316"/>
      <c r="L2" s="316"/>
      <c r="M2" s="316"/>
      <c r="N2" s="316"/>
      <c r="O2" s="316"/>
      <c r="P2" s="316"/>
      <c r="Q2" s="316"/>
      <c r="R2" s="316"/>
      <c r="S2" s="316"/>
      <c r="T2" s="316"/>
      <c r="U2" s="316"/>
      <c r="V2" s="316"/>
      <c r="W2" s="316"/>
      <c r="X2" s="316"/>
      <c r="Y2" s="316"/>
      <c r="Z2" s="316"/>
      <c r="AA2" s="316"/>
      <c r="AB2" s="316"/>
      <c r="AC2" s="316"/>
    </row>
    <row r="3" spans="1:29" ht="17" thickBot="1">
      <c r="A3" s="27"/>
      <c r="B3" s="28"/>
      <c r="C3" s="28"/>
      <c r="D3" s="28"/>
      <c r="E3" s="28"/>
      <c r="F3" s="28"/>
      <c r="G3" s="28"/>
      <c r="H3" s="28"/>
      <c r="I3" s="29"/>
      <c r="J3" s="30"/>
      <c r="K3" s="30"/>
      <c r="L3" s="30"/>
      <c r="M3" s="30"/>
      <c r="N3" s="30"/>
      <c r="O3" s="30"/>
      <c r="P3" s="30"/>
      <c r="Q3" s="30"/>
      <c r="R3" s="30"/>
      <c r="S3" s="30"/>
      <c r="T3" s="31"/>
      <c r="U3" s="31"/>
      <c r="V3" s="31"/>
      <c r="W3" s="31"/>
      <c r="X3" s="31"/>
      <c r="Y3" s="31"/>
      <c r="Z3" s="31"/>
      <c r="AA3" s="31"/>
      <c r="AB3" s="31"/>
      <c r="AC3" s="32"/>
    </row>
    <row r="4" spans="1:29" ht="17" thickBot="1">
      <c r="A4" s="33"/>
      <c r="B4" s="34" t="s">
        <v>61</v>
      </c>
      <c r="C4" s="133">
        <v>0</v>
      </c>
      <c r="D4" s="35">
        <v>1</v>
      </c>
      <c r="E4" s="35">
        <v>2</v>
      </c>
      <c r="F4" s="35">
        <v>3</v>
      </c>
      <c r="G4" s="34">
        <v>4</v>
      </c>
      <c r="H4" s="35">
        <v>5</v>
      </c>
      <c r="I4" s="35">
        <v>6</v>
      </c>
      <c r="J4" s="35">
        <v>7</v>
      </c>
      <c r="K4" s="35">
        <v>8</v>
      </c>
      <c r="L4" s="35">
        <v>9</v>
      </c>
      <c r="M4" s="35">
        <v>10</v>
      </c>
      <c r="N4" s="35">
        <v>11</v>
      </c>
      <c r="O4" s="35">
        <v>12</v>
      </c>
      <c r="P4" s="35">
        <v>13</v>
      </c>
      <c r="Q4" s="35">
        <v>14</v>
      </c>
      <c r="R4" s="35">
        <v>15</v>
      </c>
      <c r="S4" s="35">
        <v>16</v>
      </c>
      <c r="T4" s="35">
        <v>17</v>
      </c>
      <c r="U4" s="35">
        <v>18</v>
      </c>
      <c r="V4" s="35">
        <v>19</v>
      </c>
      <c r="W4" s="35">
        <v>20</v>
      </c>
      <c r="X4" s="35">
        <v>21</v>
      </c>
      <c r="Y4" s="35">
        <v>22</v>
      </c>
      <c r="Z4" s="35">
        <v>23</v>
      </c>
      <c r="AA4" s="35">
        <v>24</v>
      </c>
      <c r="AB4" s="35">
        <v>25</v>
      </c>
      <c r="AC4" s="36" t="s">
        <v>17</v>
      </c>
    </row>
    <row r="5" spans="1:29" ht="17" thickBot="1">
      <c r="A5" s="326" t="s">
        <v>33</v>
      </c>
      <c r="B5" s="37" t="s">
        <v>91</v>
      </c>
      <c r="C5" s="203"/>
      <c r="D5" s="190">
        <f ca="1">INDIRECT("'Amortization-HIDDEN'!N"&amp;D4+16&amp;"")</f>
        <v>0</v>
      </c>
      <c r="E5" s="190">
        <f t="shared" ref="E5:AB5" ca="1" si="0">INDIRECT("'Amortization-HIDDEN'!N"&amp;E4+16&amp;"")</f>
        <v>0</v>
      </c>
      <c r="F5" s="190">
        <f t="shared" ca="1" si="0"/>
        <v>0</v>
      </c>
      <c r="G5" s="190">
        <f t="shared" ca="1" si="0"/>
        <v>0</v>
      </c>
      <c r="H5" s="190">
        <f t="shared" ca="1" si="0"/>
        <v>0</v>
      </c>
      <c r="I5" s="190">
        <f t="shared" ca="1" si="0"/>
        <v>0</v>
      </c>
      <c r="J5" s="190">
        <f t="shared" ca="1" si="0"/>
        <v>0</v>
      </c>
      <c r="K5" s="190">
        <f t="shared" ca="1" si="0"/>
        <v>0</v>
      </c>
      <c r="L5" s="190">
        <f t="shared" ca="1" si="0"/>
        <v>0</v>
      </c>
      <c r="M5" s="190">
        <f t="shared" ca="1" si="0"/>
        <v>0</v>
      </c>
      <c r="N5" s="190">
        <f t="shared" ca="1" si="0"/>
        <v>0</v>
      </c>
      <c r="O5" s="190">
        <f t="shared" ca="1" si="0"/>
        <v>0</v>
      </c>
      <c r="P5" s="190">
        <f t="shared" ca="1" si="0"/>
        <v>0</v>
      </c>
      <c r="Q5" s="190">
        <f t="shared" ca="1" si="0"/>
        <v>0</v>
      </c>
      <c r="R5" s="190">
        <f t="shared" ca="1" si="0"/>
        <v>0</v>
      </c>
      <c r="S5" s="190">
        <f t="shared" ca="1" si="0"/>
        <v>0</v>
      </c>
      <c r="T5" s="190">
        <f t="shared" ca="1" si="0"/>
        <v>0</v>
      </c>
      <c r="U5" s="190">
        <f t="shared" ca="1" si="0"/>
        <v>0</v>
      </c>
      <c r="V5" s="190">
        <f t="shared" ca="1" si="0"/>
        <v>0</v>
      </c>
      <c r="W5" s="190">
        <f t="shared" ca="1" si="0"/>
        <v>0</v>
      </c>
      <c r="X5" s="190">
        <f t="shared" ca="1" si="0"/>
        <v>0</v>
      </c>
      <c r="Y5" s="190">
        <f t="shared" ca="1" si="0"/>
        <v>0</v>
      </c>
      <c r="Z5" s="190">
        <f t="shared" ca="1" si="0"/>
        <v>0</v>
      </c>
      <c r="AA5" s="190">
        <f t="shared" ca="1" si="0"/>
        <v>0</v>
      </c>
      <c r="AB5" s="190">
        <f t="shared" ca="1" si="0"/>
        <v>0</v>
      </c>
      <c r="AC5" s="191">
        <f ca="1">SUM(D5:AB5)</f>
        <v>0</v>
      </c>
    </row>
    <row r="6" spans="1:29" ht="54.75" customHeight="1" thickBot="1">
      <c r="A6" s="327"/>
      <c r="B6" s="37" t="s">
        <v>236</v>
      </c>
      <c r="C6" s="204"/>
      <c r="D6" s="423"/>
      <c r="E6" s="423"/>
      <c r="F6" s="423"/>
      <c r="G6" s="423"/>
      <c r="H6" s="423"/>
      <c r="I6" s="423"/>
      <c r="J6" s="423"/>
      <c r="K6" s="423"/>
      <c r="L6" s="423"/>
      <c r="M6" s="423"/>
      <c r="N6" s="423"/>
      <c r="O6" s="423"/>
      <c r="P6" s="423"/>
      <c r="Q6" s="423"/>
      <c r="R6" s="423"/>
      <c r="S6" s="423"/>
      <c r="T6" s="423"/>
      <c r="U6" s="423"/>
      <c r="V6" s="423"/>
      <c r="W6" s="423"/>
      <c r="X6" s="423"/>
      <c r="Y6" s="423"/>
      <c r="Z6" s="423"/>
      <c r="AA6" s="423"/>
      <c r="AB6" s="423"/>
      <c r="AC6" s="191">
        <f t="shared" ref="AC6:AC8" si="1">SUM(D6:AB6)</f>
        <v>0</v>
      </c>
    </row>
    <row r="7" spans="1:29" ht="17" thickBot="1">
      <c r="A7" s="327"/>
      <c r="B7" s="37" t="s">
        <v>89</v>
      </c>
      <c r="C7" s="204"/>
      <c r="D7" s="190">
        <f ca="1">INDIRECT("'Amortization-HIDDEN'!O"&amp;D4+16&amp;"")</f>
        <v>0</v>
      </c>
      <c r="E7" s="190">
        <f t="shared" ref="E7:AB7" ca="1" si="2">INDIRECT("'Amortization-HIDDEN'!O"&amp;E4+16&amp;"")</f>
        <v>0</v>
      </c>
      <c r="F7" s="190">
        <f t="shared" ca="1" si="2"/>
        <v>0</v>
      </c>
      <c r="G7" s="190">
        <f t="shared" ca="1" si="2"/>
        <v>0</v>
      </c>
      <c r="H7" s="190">
        <f t="shared" ca="1" si="2"/>
        <v>0</v>
      </c>
      <c r="I7" s="190">
        <f t="shared" ca="1" si="2"/>
        <v>0</v>
      </c>
      <c r="J7" s="190">
        <f t="shared" ca="1" si="2"/>
        <v>0</v>
      </c>
      <c r="K7" s="190">
        <f t="shared" ca="1" si="2"/>
        <v>0</v>
      </c>
      <c r="L7" s="190">
        <f t="shared" ca="1" si="2"/>
        <v>0</v>
      </c>
      <c r="M7" s="190">
        <f t="shared" ca="1" si="2"/>
        <v>0</v>
      </c>
      <c r="N7" s="190">
        <f t="shared" ca="1" si="2"/>
        <v>0</v>
      </c>
      <c r="O7" s="190">
        <f t="shared" ca="1" si="2"/>
        <v>0</v>
      </c>
      <c r="P7" s="190">
        <f t="shared" ca="1" si="2"/>
        <v>0</v>
      </c>
      <c r="Q7" s="190">
        <f t="shared" ca="1" si="2"/>
        <v>0</v>
      </c>
      <c r="R7" s="190">
        <f t="shared" ca="1" si="2"/>
        <v>0</v>
      </c>
      <c r="S7" s="190">
        <f t="shared" ca="1" si="2"/>
        <v>0</v>
      </c>
      <c r="T7" s="190">
        <f t="shared" ca="1" si="2"/>
        <v>0</v>
      </c>
      <c r="U7" s="190">
        <f t="shared" ca="1" si="2"/>
        <v>0</v>
      </c>
      <c r="V7" s="190">
        <f t="shared" ca="1" si="2"/>
        <v>0</v>
      </c>
      <c r="W7" s="190">
        <f t="shared" ca="1" si="2"/>
        <v>0</v>
      </c>
      <c r="X7" s="190">
        <f t="shared" ca="1" si="2"/>
        <v>0</v>
      </c>
      <c r="Y7" s="190">
        <f t="shared" ca="1" si="2"/>
        <v>0</v>
      </c>
      <c r="Z7" s="190">
        <f t="shared" ca="1" si="2"/>
        <v>0</v>
      </c>
      <c r="AA7" s="190">
        <f t="shared" ca="1" si="2"/>
        <v>0</v>
      </c>
      <c r="AB7" s="190">
        <f t="shared" ca="1" si="2"/>
        <v>0</v>
      </c>
      <c r="AC7" s="191">
        <f t="shared" ca="1" si="1"/>
        <v>0</v>
      </c>
    </row>
    <row r="8" spans="1:29" ht="17" thickBot="1">
      <c r="A8" s="328"/>
      <c r="B8" s="38" t="s">
        <v>90</v>
      </c>
      <c r="C8" s="205"/>
      <c r="D8" s="192">
        <f ca="1">SUM(D7,D5)</f>
        <v>0</v>
      </c>
      <c r="E8" s="192">
        <f t="shared" ref="E8:AB8" ca="1" si="3">SUM(E7,E5)</f>
        <v>0</v>
      </c>
      <c r="F8" s="192">
        <f t="shared" ca="1" si="3"/>
        <v>0</v>
      </c>
      <c r="G8" s="192">
        <f t="shared" ca="1" si="3"/>
        <v>0</v>
      </c>
      <c r="H8" s="192">
        <f t="shared" ca="1" si="3"/>
        <v>0</v>
      </c>
      <c r="I8" s="192">
        <f t="shared" ca="1" si="3"/>
        <v>0</v>
      </c>
      <c r="J8" s="192">
        <f t="shared" ca="1" si="3"/>
        <v>0</v>
      </c>
      <c r="K8" s="192">
        <f t="shared" ca="1" si="3"/>
        <v>0</v>
      </c>
      <c r="L8" s="192">
        <f t="shared" ca="1" si="3"/>
        <v>0</v>
      </c>
      <c r="M8" s="192">
        <f t="shared" ca="1" si="3"/>
        <v>0</v>
      </c>
      <c r="N8" s="192">
        <f t="shared" ca="1" si="3"/>
        <v>0</v>
      </c>
      <c r="O8" s="192">
        <f t="shared" ca="1" si="3"/>
        <v>0</v>
      </c>
      <c r="P8" s="192">
        <f t="shared" ca="1" si="3"/>
        <v>0</v>
      </c>
      <c r="Q8" s="192">
        <f t="shared" ca="1" si="3"/>
        <v>0</v>
      </c>
      <c r="R8" s="192">
        <f t="shared" ca="1" si="3"/>
        <v>0</v>
      </c>
      <c r="S8" s="192">
        <f t="shared" ca="1" si="3"/>
        <v>0</v>
      </c>
      <c r="T8" s="192">
        <f t="shared" ca="1" si="3"/>
        <v>0</v>
      </c>
      <c r="U8" s="192">
        <f t="shared" ca="1" si="3"/>
        <v>0</v>
      </c>
      <c r="V8" s="192">
        <f t="shared" ca="1" si="3"/>
        <v>0</v>
      </c>
      <c r="W8" s="192">
        <f t="shared" ca="1" si="3"/>
        <v>0</v>
      </c>
      <c r="X8" s="192">
        <f t="shared" ca="1" si="3"/>
        <v>0</v>
      </c>
      <c r="Y8" s="192">
        <f t="shared" ca="1" si="3"/>
        <v>0</v>
      </c>
      <c r="Z8" s="192">
        <f t="shared" ca="1" si="3"/>
        <v>0</v>
      </c>
      <c r="AA8" s="192">
        <f t="shared" ca="1" si="3"/>
        <v>0</v>
      </c>
      <c r="AB8" s="192">
        <f t="shared" ca="1" si="3"/>
        <v>0</v>
      </c>
      <c r="AC8" s="191">
        <f t="shared" ca="1" si="1"/>
        <v>0</v>
      </c>
    </row>
    <row r="9" spans="1:29" ht="17" thickBot="1">
      <c r="A9" s="39"/>
      <c r="B9" s="40"/>
      <c r="C9" s="105"/>
      <c r="D9" s="56"/>
      <c r="E9" s="56"/>
      <c r="F9" s="56"/>
      <c r="G9" s="56"/>
      <c r="H9" s="56"/>
      <c r="I9" s="56"/>
      <c r="J9" s="56"/>
      <c r="K9" s="56"/>
      <c r="L9" s="56"/>
      <c r="M9" s="56"/>
      <c r="N9" s="56"/>
      <c r="O9" s="56"/>
      <c r="P9" s="56"/>
      <c r="Q9" s="56"/>
      <c r="R9" s="56"/>
      <c r="S9" s="56"/>
      <c r="T9" s="56"/>
      <c r="U9" s="56"/>
      <c r="V9" s="56"/>
      <c r="W9" s="56"/>
      <c r="X9" s="56"/>
      <c r="Y9" s="56"/>
      <c r="Z9" s="56"/>
      <c r="AA9" s="56"/>
      <c r="AB9" s="56"/>
      <c r="AC9" s="57"/>
    </row>
    <row r="10" spans="1:29" ht="30.75" customHeight="1" thickBot="1">
      <c r="A10" s="326" t="s">
        <v>37</v>
      </c>
      <c r="B10" s="37" t="s">
        <v>12</v>
      </c>
      <c r="C10" s="203"/>
      <c r="D10" s="423"/>
      <c r="E10" s="423"/>
      <c r="F10" s="423"/>
      <c r="G10" s="423"/>
      <c r="H10" s="423"/>
      <c r="I10" s="423"/>
      <c r="J10" s="423"/>
      <c r="K10" s="423"/>
      <c r="L10" s="423"/>
      <c r="M10" s="423"/>
      <c r="N10" s="423"/>
      <c r="O10" s="423"/>
      <c r="P10" s="423"/>
      <c r="Q10" s="423"/>
      <c r="R10" s="423"/>
      <c r="S10" s="423"/>
      <c r="T10" s="423"/>
      <c r="U10" s="423"/>
      <c r="V10" s="423"/>
      <c r="W10" s="423"/>
      <c r="X10" s="423"/>
      <c r="Y10" s="423"/>
      <c r="Z10" s="423"/>
      <c r="AA10" s="423"/>
      <c r="AB10" s="423"/>
      <c r="AC10" s="191">
        <f>SUM(D10:AB10)</f>
        <v>0</v>
      </c>
    </row>
    <row r="11" spans="1:29" ht="17" thickBot="1">
      <c r="A11" s="327"/>
      <c r="B11" s="37" t="s">
        <v>64</v>
      </c>
      <c r="C11" s="204"/>
      <c r="D11" s="423"/>
      <c r="E11" s="423"/>
      <c r="F11" s="423"/>
      <c r="G11" s="424"/>
      <c r="H11" s="423"/>
      <c r="I11" s="423"/>
      <c r="J11" s="423"/>
      <c r="K11" s="423"/>
      <c r="L11" s="423"/>
      <c r="M11" s="423"/>
      <c r="N11" s="423"/>
      <c r="O11" s="423"/>
      <c r="P11" s="423"/>
      <c r="Q11" s="423"/>
      <c r="R11" s="423"/>
      <c r="S11" s="423"/>
      <c r="T11" s="423"/>
      <c r="U11" s="423"/>
      <c r="V11" s="423"/>
      <c r="W11" s="423"/>
      <c r="X11" s="423"/>
      <c r="Y11" s="423"/>
      <c r="Z11" s="423"/>
      <c r="AA11" s="423"/>
      <c r="AB11" s="423"/>
      <c r="AC11" s="191">
        <f t="shared" ref="AC11:AC17" si="4">SUM(D11:AB11)</f>
        <v>0</v>
      </c>
    </row>
    <row r="12" spans="1:29" ht="17" thickBot="1">
      <c r="A12" s="327"/>
      <c r="B12" s="37" t="s">
        <v>13</v>
      </c>
      <c r="C12" s="204"/>
      <c r="D12" s="423"/>
      <c r="E12" s="423"/>
      <c r="F12" s="423"/>
      <c r="G12" s="423"/>
      <c r="H12" s="423"/>
      <c r="I12" s="423"/>
      <c r="J12" s="423"/>
      <c r="K12" s="423"/>
      <c r="L12" s="423"/>
      <c r="M12" s="423"/>
      <c r="N12" s="423"/>
      <c r="O12" s="423"/>
      <c r="P12" s="423"/>
      <c r="Q12" s="423"/>
      <c r="R12" s="423"/>
      <c r="S12" s="423"/>
      <c r="T12" s="423"/>
      <c r="U12" s="423"/>
      <c r="V12" s="423"/>
      <c r="W12" s="423"/>
      <c r="X12" s="423"/>
      <c r="Y12" s="423"/>
      <c r="Z12" s="423"/>
      <c r="AA12" s="423"/>
      <c r="AB12" s="423"/>
      <c r="AC12" s="191">
        <f t="shared" si="4"/>
        <v>0</v>
      </c>
    </row>
    <row r="13" spans="1:29" ht="29" thickBot="1">
      <c r="A13" s="327"/>
      <c r="B13" s="37" t="s">
        <v>14</v>
      </c>
      <c r="C13" s="204"/>
      <c r="D13" s="423"/>
      <c r="E13" s="423"/>
      <c r="F13" s="423"/>
      <c r="G13" s="424"/>
      <c r="H13" s="423"/>
      <c r="I13" s="423"/>
      <c r="J13" s="423"/>
      <c r="K13" s="423"/>
      <c r="L13" s="423"/>
      <c r="M13" s="423"/>
      <c r="N13" s="423"/>
      <c r="O13" s="423"/>
      <c r="P13" s="423"/>
      <c r="Q13" s="423"/>
      <c r="R13" s="423"/>
      <c r="S13" s="423"/>
      <c r="T13" s="423"/>
      <c r="U13" s="423"/>
      <c r="V13" s="423"/>
      <c r="W13" s="423"/>
      <c r="X13" s="423"/>
      <c r="Y13" s="423"/>
      <c r="Z13" s="423"/>
      <c r="AA13" s="423"/>
      <c r="AB13" s="423"/>
      <c r="AC13" s="191">
        <f t="shared" si="4"/>
        <v>0</v>
      </c>
    </row>
    <row r="14" spans="1:29" ht="29" thickBot="1">
      <c r="A14" s="327"/>
      <c r="B14" s="37" t="s">
        <v>15</v>
      </c>
      <c r="C14" s="204"/>
      <c r="D14" s="423"/>
      <c r="E14" s="423"/>
      <c r="F14" s="423"/>
      <c r="G14" s="423"/>
      <c r="H14" s="423"/>
      <c r="I14" s="423"/>
      <c r="J14" s="423"/>
      <c r="K14" s="423"/>
      <c r="L14" s="423"/>
      <c r="M14" s="423"/>
      <c r="N14" s="423"/>
      <c r="O14" s="423"/>
      <c r="P14" s="423"/>
      <c r="Q14" s="423"/>
      <c r="R14" s="423"/>
      <c r="S14" s="423"/>
      <c r="T14" s="423"/>
      <c r="U14" s="423"/>
      <c r="V14" s="423"/>
      <c r="W14" s="423"/>
      <c r="X14" s="423"/>
      <c r="Y14" s="423"/>
      <c r="Z14" s="423"/>
      <c r="AA14" s="423"/>
      <c r="AB14" s="423"/>
      <c r="AC14" s="191">
        <f t="shared" si="4"/>
        <v>0</v>
      </c>
    </row>
    <row r="15" spans="1:29" ht="29" thickBot="1">
      <c r="A15" s="327"/>
      <c r="B15" s="422" t="s">
        <v>203</v>
      </c>
      <c r="C15" s="204"/>
      <c r="D15" s="425"/>
      <c r="E15" s="425"/>
      <c r="F15" s="425"/>
      <c r="G15" s="426"/>
      <c r="H15" s="425"/>
      <c r="I15" s="425"/>
      <c r="J15" s="425"/>
      <c r="K15" s="425"/>
      <c r="L15" s="425"/>
      <c r="M15" s="425"/>
      <c r="N15" s="425"/>
      <c r="O15" s="425"/>
      <c r="P15" s="425"/>
      <c r="Q15" s="425"/>
      <c r="R15" s="425"/>
      <c r="S15" s="425"/>
      <c r="T15" s="425"/>
      <c r="U15" s="425"/>
      <c r="V15" s="425"/>
      <c r="W15" s="425"/>
      <c r="X15" s="425"/>
      <c r="Y15" s="425"/>
      <c r="Z15" s="425"/>
      <c r="AA15" s="425"/>
      <c r="AB15" s="425"/>
      <c r="AC15" s="191">
        <f t="shared" si="4"/>
        <v>0</v>
      </c>
    </row>
    <row r="16" spans="1:29" ht="29" thickBot="1">
      <c r="A16" s="327"/>
      <c r="B16" s="422" t="s">
        <v>202</v>
      </c>
      <c r="C16" s="204"/>
      <c r="D16" s="425"/>
      <c r="E16" s="425"/>
      <c r="F16" s="425"/>
      <c r="G16" s="426"/>
      <c r="H16" s="425"/>
      <c r="I16" s="425"/>
      <c r="J16" s="425"/>
      <c r="K16" s="425"/>
      <c r="L16" s="425"/>
      <c r="M16" s="425"/>
      <c r="N16" s="425"/>
      <c r="O16" s="425"/>
      <c r="P16" s="425"/>
      <c r="Q16" s="425"/>
      <c r="R16" s="425"/>
      <c r="S16" s="425"/>
      <c r="T16" s="425"/>
      <c r="U16" s="425"/>
      <c r="V16" s="425"/>
      <c r="W16" s="425"/>
      <c r="X16" s="425"/>
      <c r="Y16" s="425"/>
      <c r="Z16" s="425"/>
      <c r="AA16" s="425"/>
      <c r="AB16" s="425"/>
      <c r="AC16" s="191">
        <f t="shared" si="4"/>
        <v>0</v>
      </c>
    </row>
    <row r="17" spans="1:29" ht="29" thickBot="1">
      <c r="A17" s="327"/>
      <c r="B17" s="41" t="s">
        <v>181</v>
      </c>
      <c r="C17" s="204"/>
      <c r="D17" s="190">
        <f t="shared" ref="D17:AB17" si="5">SUM(D10:D16)</f>
        <v>0</v>
      </c>
      <c r="E17" s="190">
        <f t="shared" si="5"/>
        <v>0</v>
      </c>
      <c r="F17" s="190">
        <f t="shared" si="5"/>
        <v>0</v>
      </c>
      <c r="G17" s="190">
        <f t="shared" si="5"/>
        <v>0</v>
      </c>
      <c r="H17" s="190">
        <f t="shared" si="5"/>
        <v>0</v>
      </c>
      <c r="I17" s="190">
        <f t="shared" si="5"/>
        <v>0</v>
      </c>
      <c r="J17" s="190">
        <f t="shared" si="5"/>
        <v>0</v>
      </c>
      <c r="K17" s="190">
        <f t="shared" si="5"/>
        <v>0</v>
      </c>
      <c r="L17" s="190">
        <f t="shared" si="5"/>
        <v>0</v>
      </c>
      <c r="M17" s="190">
        <f t="shared" si="5"/>
        <v>0</v>
      </c>
      <c r="N17" s="190">
        <f t="shared" si="5"/>
        <v>0</v>
      </c>
      <c r="O17" s="190">
        <f t="shared" si="5"/>
        <v>0</v>
      </c>
      <c r="P17" s="190">
        <f t="shared" si="5"/>
        <v>0</v>
      </c>
      <c r="Q17" s="190">
        <f t="shared" si="5"/>
        <v>0</v>
      </c>
      <c r="R17" s="190">
        <f t="shared" si="5"/>
        <v>0</v>
      </c>
      <c r="S17" s="190">
        <f t="shared" si="5"/>
        <v>0</v>
      </c>
      <c r="T17" s="190">
        <f t="shared" si="5"/>
        <v>0</v>
      </c>
      <c r="U17" s="190">
        <f t="shared" si="5"/>
        <v>0</v>
      </c>
      <c r="V17" s="190">
        <f t="shared" si="5"/>
        <v>0</v>
      </c>
      <c r="W17" s="190">
        <f t="shared" si="5"/>
        <v>0</v>
      </c>
      <c r="X17" s="190">
        <f t="shared" si="5"/>
        <v>0</v>
      </c>
      <c r="Y17" s="190">
        <f t="shared" si="5"/>
        <v>0</v>
      </c>
      <c r="Z17" s="190">
        <f t="shared" si="5"/>
        <v>0</v>
      </c>
      <c r="AA17" s="190">
        <f t="shared" si="5"/>
        <v>0</v>
      </c>
      <c r="AB17" s="190">
        <f t="shared" si="5"/>
        <v>0</v>
      </c>
      <c r="AC17" s="191">
        <f t="shared" si="4"/>
        <v>0</v>
      </c>
    </row>
    <row r="18" spans="1:29" ht="29" thickBot="1">
      <c r="A18" s="327"/>
      <c r="B18" s="37" t="s">
        <v>179</v>
      </c>
      <c r="C18" s="204"/>
      <c r="D18" s="427"/>
      <c r="E18" s="427"/>
      <c r="F18" s="427"/>
      <c r="G18" s="427"/>
      <c r="H18" s="427"/>
      <c r="I18" s="427"/>
      <c r="J18" s="427"/>
      <c r="K18" s="427"/>
      <c r="L18" s="427"/>
      <c r="M18" s="427"/>
      <c r="N18" s="427"/>
      <c r="O18" s="427"/>
      <c r="P18" s="427"/>
      <c r="Q18" s="427"/>
      <c r="R18" s="427"/>
      <c r="S18" s="427"/>
      <c r="T18" s="427"/>
      <c r="U18" s="427"/>
      <c r="V18" s="427"/>
      <c r="W18" s="427"/>
      <c r="X18" s="427"/>
      <c r="Y18" s="427"/>
      <c r="Z18" s="427"/>
      <c r="AA18" s="427"/>
      <c r="AB18" s="427"/>
      <c r="AC18" s="193"/>
    </row>
    <row r="19" spans="1:29" ht="29" thickBot="1">
      <c r="A19" s="327"/>
      <c r="B19" s="37" t="s">
        <v>180</v>
      </c>
      <c r="C19" s="204"/>
      <c r="D19" s="190">
        <f>D20-D17</f>
        <v>0</v>
      </c>
      <c r="E19" s="190">
        <f t="shared" ref="E19:AB19" si="6">E20-E17</f>
        <v>0</v>
      </c>
      <c r="F19" s="190">
        <f t="shared" si="6"/>
        <v>0</v>
      </c>
      <c r="G19" s="190">
        <f t="shared" si="6"/>
        <v>0</v>
      </c>
      <c r="H19" s="190">
        <f t="shared" si="6"/>
        <v>0</v>
      </c>
      <c r="I19" s="190">
        <f t="shared" si="6"/>
        <v>0</v>
      </c>
      <c r="J19" s="190">
        <f t="shared" si="6"/>
        <v>0</v>
      </c>
      <c r="K19" s="190">
        <f t="shared" si="6"/>
        <v>0</v>
      </c>
      <c r="L19" s="190">
        <f t="shared" si="6"/>
        <v>0</v>
      </c>
      <c r="M19" s="190">
        <f t="shared" si="6"/>
        <v>0</v>
      </c>
      <c r="N19" s="190">
        <f t="shared" si="6"/>
        <v>0</v>
      </c>
      <c r="O19" s="190">
        <f t="shared" si="6"/>
        <v>0</v>
      </c>
      <c r="P19" s="190">
        <f t="shared" si="6"/>
        <v>0</v>
      </c>
      <c r="Q19" s="190">
        <f t="shared" si="6"/>
        <v>0</v>
      </c>
      <c r="R19" s="190">
        <f t="shared" si="6"/>
        <v>0</v>
      </c>
      <c r="S19" s="190">
        <f t="shared" si="6"/>
        <v>0</v>
      </c>
      <c r="T19" s="190">
        <f t="shared" si="6"/>
        <v>0</v>
      </c>
      <c r="U19" s="190">
        <f t="shared" si="6"/>
        <v>0</v>
      </c>
      <c r="V19" s="190">
        <f t="shared" si="6"/>
        <v>0</v>
      </c>
      <c r="W19" s="190">
        <f t="shared" si="6"/>
        <v>0</v>
      </c>
      <c r="X19" s="190">
        <f t="shared" si="6"/>
        <v>0</v>
      </c>
      <c r="Y19" s="190">
        <f t="shared" si="6"/>
        <v>0</v>
      </c>
      <c r="Z19" s="190">
        <f t="shared" si="6"/>
        <v>0</v>
      </c>
      <c r="AA19" s="190">
        <f t="shared" si="6"/>
        <v>0</v>
      </c>
      <c r="AB19" s="190">
        <f t="shared" si="6"/>
        <v>0</v>
      </c>
      <c r="AC19" s="194">
        <f>SUM(D19:AB19)</f>
        <v>0</v>
      </c>
    </row>
    <row r="20" spans="1:29" ht="29" thickBot="1">
      <c r="A20" s="328"/>
      <c r="B20" s="42" t="s">
        <v>35</v>
      </c>
      <c r="C20" s="204"/>
      <c r="D20" s="195">
        <f>D17/(1-D18)</f>
        <v>0</v>
      </c>
      <c r="E20" s="195">
        <f t="shared" ref="E20:AB20" si="7">E17/(1-E18)</f>
        <v>0</v>
      </c>
      <c r="F20" s="195">
        <f t="shared" si="7"/>
        <v>0</v>
      </c>
      <c r="G20" s="195">
        <f t="shared" si="7"/>
        <v>0</v>
      </c>
      <c r="H20" s="195">
        <f t="shared" si="7"/>
        <v>0</v>
      </c>
      <c r="I20" s="195">
        <f t="shared" si="7"/>
        <v>0</v>
      </c>
      <c r="J20" s="195">
        <f t="shared" si="7"/>
        <v>0</v>
      </c>
      <c r="K20" s="195">
        <f t="shared" si="7"/>
        <v>0</v>
      </c>
      <c r="L20" s="195">
        <f t="shared" si="7"/>
        <v>0</v>
      </c>
      <c r="M20" s="195">
        <f t="shared" si="7"/>
        <v>0</v>
      </c>
      <c r="N20" s="195">
        <f t="shared" si="7"/>
        <v>0</v>
      </c>
      <c r="O20" s="195">
        <f t="shared" si="7"/>
        <v>0</v>
      </c>
      <c r="P20" s="195">
        <f t="shared" si="7"/>
        <v>0</v>
      </c>
      <c r="Q20" s="195">
        <f t="shared" si="7"/>
        <v>0</v>
      </c>
      <c r="R20" s="195">
        <f t="shared" si="7"/>
        <v>0</v>
      </c>
      <c r="S20" s="195">
        <f t="shared" si="7"/>
        <v>0</v>
      </c>
      <c r="T20" s="195">
        <f t="shared" si="7"/>
        <v>0</v>
      </c>
      <c r="U20" s="195">
        <f t="shared" si="7"/>
        <v>0</v>
      </c>
      <c r="V20" s="195">
        <f t="shared" si="7"/>
        <v>0</v>
      </c>
      <c r="W20" s="195">
        <f t="shared" si="7"/>
        <v>0</v>
      </c>
      <c r="X20" s="195">
        <f t="shared" si="7"/>
        <v>0</v>
      </c>
      <c r="Y20" s="195">
        <f t="shared" si="7"/>
        <v>0</v>
      </c>
      <c r="Z20" s="195">
        <f t="shared" si="7"/>
        <v>0</v>
      </c>
      <c r="AA20" s="195">
        <f t="shared" si="7"/>
        <v>0</v>
      </c>
      <c r="AB20" s="195">
        <f t="shared" si="7"/>
        <v>0</v>
      </c>
      <c r="AC20" s="196">
        <f>SUM(D19:AB19)+SUM(D17:AB17)</f>
        <v>0</v>
      </c>
    </row>
    <row r="21" spans="1:29" ht="17" thickBot="1">
      <c r="A21" s="43"/>
      <c r="B21" s="44"/>
      <c r="C21" s="44"/>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6"/>
    </row>
    <row r="22" spans="1:29" ht="65.25" customHeight="1" thickBot="1">
      <c r="A22" s="47" t="s">
        <v>38</v>
      </c>
      <c r="B22" s="48" t="s">
        <v>16</v>
      </c>
      <c r="C22" s="23">
        <f>'Schedule-1'!D6</f>
        <v>0</v>
      </c>
      <c r="D22" s="23">
        <f ca="1">IF(D8&gt;0,D20+D8,0)</f>
        <v>0</v>
      </c>
      <c r="E22" s="23">
        <f t="shared" ref="E22:AB22" ca="1" si="8">IF(E8&gt;0,E20+E8,0)</f>
        <v>0</v>
      </c>
      <c r="F22" s="23">
        <f t="shared" ca="1" si="8"/>
        <v>0</v>
      </c>
      <c r="G22" s="23">
        <f t="shared" ca="1" si="8"/>
        <v>0</v>
      </c>
      <c r="H22" s="23">
        <f t="shared" ca="1" si="8"/>
        <v>0</v>
      </c>
      <c r="I22" s="23">
        <f t="shared" ca="1" si="8"/>
        <v>0</v>
      </c>
      <c r="J22" s="23">
        <f t="shared" ca="1" si="8"/>
        <v>0</v>
      </c>
      <c r="K22" s="23">
        <f t="shared" ca="1" si="8"/>
        <v>0</v>
      </c>
      <c r="L22" s="23">
        <f t="shared" ca="1" si="8"/>
        <v>0</v>
      </c>
      <c r="M22" s="23">
        <f t="shared" ca="1" si="8"/>
        <v>0</v>
      </c>
      <c r="N22" s="23">
        <f t="shared" ca="1" si="8"/>
        <v>0</v>
      </c>
      <c r="O22" s="23">
        <f t="shared" ca="1" si="8"/>
        <v>0</v>
      </c>
      <c r="P22" s="23">
        <f t="shared" ca="1" si="8"/>
        <v>0</v>
      </c>
      <c r="Q22" s="23">
        <f t="shared" ca="1" si="8"/>
        <v>0</v>
      </c>
      <c r="R22" s="23">
        <f t="shared" ca="1" si="8"/>
        <v>0</v>
      </c>
      <c r="S22" s="23">
        <f t="shared" ca="1" si="8"/>
        <v>0</v>
      </c>
      <c r="T22" s="23">
        <f t="shared" ca="1" si="8"/>
        <v>0</v>
      </c>
      <c r="U22" s="23">
        <f t="shared" ca="1" si="8"/>
        <v>0</v>
      </c>
      <c r="V22" s="23">
        <f t="shared" ca="1" si="8"/>
        <v>0</v>
      </c>
      <c r="W22" s="23">
        <f t="shared" ca="1" si="8"/>
        <v>0</v>
      </c>
      <c r="X22" s="23">
        <f t="shared" ca="1" si="8"/>
        <v>0</v>
      </c>
      <c r="Y22" s="23">
        <f t="shared" ca="1" si="8"/>
        <v>0</v>
      </c>
      <c r="Z22" s="23">
        <f ca="1">IF(Z8&gt;0,Z20+Z8,0)</f>
        <v>0</v>
      </c>
      <c r="AA22" s="23">
        <f t="shared" ca="1" si="8"/>
        <v>0</v>
      </c>
      <c r="AB22" s="23">
        <f t="shared" ca="1" si="8"/>
        <v>0</v>
      </c>
      <c r="AC22" s="58">
        <f ca="1">SUM(D22:AB22)</f>
        <v>0</v>
      </c>
    </row>
    <row r="23" spans="1:29" ht="17" thickBot="1">
      <c r="A23" s="49"/>
      <c r="B23" s="50"/>
      <c r="C23" s="50"/>
      <c r="D23" s="50"/>
      <c r="E23" s="50"/>
      <c r="F23" s="50"/>
      <c r="G23" s="50"/>
      <c r="H23" s="51"/>
      <c r="I23" s="50"/>
      <c r="J23" s="50"/>
      <c r="K23" s="50"/>
      <c r="L23" s="50"/>
      <c r="M23" s="50"/>
      <c r="N23" s="50"/>
      <c r="O23" s="50"/>
      <c r="P23" s="50"/>
      <c r="Q23" s="50"/>
      <c r="R23" s="50"/>
      <c r="S23" s="50"/>
      <c r="T23" s="50"/>
      <c r="U23" s="50"/>
      <c r="V23" s="50"/>
      <c r="W23" s="50"/>
      <c r="X23" s="50"/>
      <c r="Y23" s="50"/>
      <c r="Z23" s="50"/>
      <c r="AA23" s="50"/>
      <c r="AB23" s="50"/>
      <c r="AC23" s="52"/>
    </row>
    <row r="24" spans="1:29">
      <c r="A24" s="323" t="s">
        <v>82</v>
      </c>
      <c r="B24" s="324"/>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4"/>
      <c r="AA24" s="324"/>
      <c r="AB24" s="324"/>
      <c r="AC24" s="325"/>
    </row>
    <row r="25" spans="1:29">
      <c r="A25" s="317" t="s">
        <v>249</v>
      </c>
      <c r="B25" s="318"/>
      <c r="C25" s="318"/>
      <c r="D25" s="318"/>
      <c r="E25" s="318"/>
      <c r="F25" s="318"/>
      <c r="G25" s="318"/>
      <c r="H25" s="318"/>
      <c r="I25" s="318"/>
      <c r="J25" s="318"/>
      <c r="K25" s="318"/>
      <c r="L25" s="318"/>
      <c r="M25" s="318"/>
      <c r="N25" s="318"/>
      <c r="O25" s="318"/>
      <c r="P25" s="318"/>
      <c r="Q25" s="318"/>
      <c r="R25" s="318"/>
      <c r="S25" s="318"/>
      <c r="T25" s="318"/>
      <c r="U25" s="318"/>
      <c r="V25" s="318"/>
      <c r="W25" s="318"/>
      <c r="X25" s="318"/>
      <c r="Y25" s="318"/>
      <c r="Z25" s="318"/>
      <c r="AA25" s="318"/>
      <c r="AB25" s="318"/>
      <c r="AC25" s="319"/>
    </row>
    <row r="26" spans="1:29">
      <c r="A26" s="317" t="s">
        <v>250</v>
      </c>
      <c r="B26" s="318"/>
      <c r="C26" s="318"/>
      <c r="D26" s="318"/>
      <c r="E26" s="318"/>
      <c r="F26" s="318"/>
      <c r="G26" s="318"/>
      <c r="H26" s="318"/>
      <c r="I26" s="318"/>
      <c r="J26" s="318"/>
      <c r="K26" s="318"/>
      <c r="L26" s="318"/>
      <c r="M26" s="318"/>
      <c r="N26" s="318"/>
      <c r="O26" s="318"/>
      <c r="P26" s="318"/>
      <c r="Q26" s="318"/>
      <c r="R26" s="318"/>
      <c r="S26" s="318"/>
      <c r="T26" s="318"/>
      <c r="U26" s="318"/>
      <c r="V26" s="318"/>
      <c r="W26" s="318"/>
      <c r="X26" s="318"/>
      <c r="Y26" s="318"/>
      <c r="Z26" s="318"/>
      <c r="AA26" s="318"/>
      <c r="AB26" s="318"/>
      <c r="AC26" s="319"/>
    </row>
    <row r="27" spans="1:29" ht="17" thickBot="1">
      <c r="A27" s="320" t="s">
        <v>251</v>
      </c>
      <c r="B27" s="321"/>
      <c r="C27" s="321"/>
      <c r="D27" s="321"/>
      <c r="E27" s="321"/>
      <c r="F27" s="321"/>
      <c r="G27" s="321"/>
      <c r="H27" s="321"/>
      <c r="I27" s="321"/>
      <c r="J27" s="321"/>
      <c r="K27" s="321"/>
      <c r="L27" s="321"/>
      <c r="M27" s="321"/>
      <c r="N27" s="321"/>
      <c r="O27" s="321"/>
      <c r="P27" s="321"/>
      <c r="Q27" s="321"/>
      <c r="R27" s="321"/>
      <c r="S27" s="321"/>
      <c r="T27" s="321"/>
      <c r="U27" s="321"/>
      <c r="V27" s="321"/>
      <c r="W27" s="321"/>
      <c r="X27" s="321"/>
      <c r="Y27" s="321"/>
      <c r="Z27" s="321"/>
      <c r="AA27" s="321"/>
      <c r="AB27" s="321"/>
      <c r="AC27" s="322"/>
    </row>
    <row r="28" spans="1:29">
      <c r="A28" s="53"/>
    </row>
    <row r="30" spans="1:29">
      <c r="B30" s="55"/>
      <c r="C30" s="55"/>
    </row>
  </sheetData>
  <sheetProtection password="C298" sheet="1" objects="1" scenarios="1"/>
  <mergeCells count="8">
    <mergeCell ref="A1:AC1"/>
    <mergeCell ref="A2:AC2"/>
    <mergeCell ref="A25:AC25"/>
    <mergeCell ref="A27:AC27"/>
    <mergeCell ref="A24:AC24"/>
    <mergeCell ref="A5:A8"/>
    <mergeCell ref="A10:A20"/>
    <mergeCell ref="A26:AC26"/>
  </mergeCells>
  <dataValidations count="6">
    <dataValidation type="whole" operator="greaterThanOrEqual" allowBlank="1" showInputMessage="1" showErrorMessage="1" error="Please enter a value greater than or equal to zero." sqref="D19:AC20 C7:AB7 C10:C20 AC5:AC8 C5:AB5 D10:AC17">
      <formula1>0</formula1>
    </dataValidation>
    <dataValidation type="whole" operator="greaterThanOrEqual" allowBlank="1" showInputMessage="1" showErrorMessage="1" error="Please enter a number greater than or equal to zero." sqref="C22:AC22">
      <formula1>0</formula1>
    </dataValidation>
    <dataValidation type="decimal" allowBlank="1" showInputMessage="1" showErrorMessage="1" error="Please enter a percentage value between 0 and 200%." sqref="D18:AB18">
      <formula1>0</formula1>
      <formula2>2</formula2>
    </dataValidation>
    <dataValidation operator="greaterThanOrEqual" allowBlank="1" showInputMessage="1" showErrorMessage="1" error="Please enter a value greater than or equal to zero." sqref="C8:AB8 C6:AB6"/>
    <dataValidation type="list" allowBlank="1" showInputMessage="1" showErrorMessage="1" sqref="B15">
      <formula1>"Other PP Expense 1: Permits and Licenses, Other PP Expense 1: Insurance, Other PP Expense 1: Property Taxes, Other PP Expense 1: Other"</formula1>
    </dataValidation>
    <dataValidation type="list" allowBlank="1" showInputMessage="1" showErrorMessage="1" sqref="B16">
      <formula1>"Other PP Expense 2: Permits and Licenses, Other PP Expense 2: Insurance, Other PP Expense 2: Property Taxes, Other PP Expense 2: Other"</formula1>
    </dataValidation>
  </dataValidations>
  <pageMargins left="0.75" right="0.75" top="1" bottom="1" header="0.5" footer="0.5"/>
  <pageSetup scale="25" orientation="landscape"/>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G42"/>
  <sheetViews>
    <sheetView zoomScale="75" zoomScaleNormal="75" zoomScalePageLayoutView="75" workbookViewId="0">
      <selection activeCell="M8" sqref="M8"/>
    </sheetView>
  </sheetViews>
  <sheetFormatPr baseColWidth="10" defaultColWidth="11" defaultRowHeight="16" x14ac:dyDescent="0"/>
  <cols>
    <col min="1" max="1" width="8.33203125" style="4" customWidth="1"/>
    <col min="2" max="2" width="28.1640625" style="4" customWidth="1"/>
    <col min="3" max="3" width="15.6640625" style="4" bestFit="1" customWidth="1"/>
    <col min="4" max="4" width="12.33203125" style="4" customWidth="1"/>
    <col min="5" max="5" width="9.83203125" style="4" customWidth="1"/>
    <col min="6" max="6" width="11.6640625" style="4" customWidth="1"/>
    <col min="7" max="7" width="18" style="4" customWidth="1"/>
    <col min="8" max="8" width="25.6640625" style="4" customWidth="1"/>
    <col min="9" max="9" width="10.6640625" style="4" customWidth="1"/>
    <col min="10" max="10" width="9.6640625" style="4" customWidth="1"/>
    <col min="11" max="11" width="10.33203125" style="4" customWidth="1"/>
    <col min="12" max="12" width="8.6640625" style="4" customWidth="1"/>
    <col min="13" max="14" width="13.5" style="4" customWidth="1"/>
    <col min="15" max="15" width="14.5" style="4" customWidth="1"/>
    <col min="16" max="18" width="11" style="4"/>
    <col min="19" max="19" width="13" style="4" customWidth="1"/>
    <col min="20" max="20" width="11" style="4"/>
    <col min="21" max="21" width="12.83203125" style="4" customWidth="1"/>
    <col min="22" max="24" width="11" style="4"/>
    <col min="25" max="25" width="12.1640625" style="4" bestFit="1" customWidth="1"/>
    <col min="26" max="26" width="11" style="4"/>
    <col min="27" max="27" width="11.33203125" style="4" bestFit="1" customWidth="1"/>
    <col min="28" max="30" width="11" style="4"/>
    <col min="31" max="31" width="14.6640625" style="4" bestFit="1" customWidth="1"/>
    <col min="32" max="16384" width="11" style="4"/>
  </cols>
  <sheetData>
    <row r="1" spans="1:33" ht="21" customHeight="1">
      <c r="A1" s="299" t="s">
        <v>146</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row>
    <row r="2" spans="1:33" ht="21.75" customHeight="1" thickBot="1">
      <c r="A2" s="344" t="s">
        <v>207</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row>
    <row r="3" spans="1:33" ht="17" thickBot="1">
      <c r="A3" s="7"/>
      <c r="B3" s="8"/>
      <c r="C3" s="8"/>
      <c r="D3" s="8"/>
      <c r="E3" s="8"/>
      <c r="F3" s="8"/>
      <c r="G3" s="8"/>
      <c r="H3" s="8"/>
      <c r="I3" s="8"/>
      <c r="J3" s="8"/>
      <c r="K3" s="8"/>
      <c r="L3" s="8"/>
      <c r="M3" s="8"/>
      <c r="N3" s="8"/>
      <c r="O3" s="8"/>
      <c r="P3" s="8"/>
      <c r="Q3" s="8"/>
      <c r="R3" s="8"/>
      <c r="S3" s="8"/>
      <c r="T3" s="8"/>
      <c r="U3" s="9"/>
      <c r="V3" s="9"/>
      <c r="W3" s="9"/>
      <c r="X3" s="9"/>
      <c r="Y3" s="9"/>
      <c r="Z3" s="9"/>
      <c r="AA3" s="9"/>
      <c r="AB3" s="9"/>
      <c r="AC3" s="9"/>
      <c r="AD3" s="9"/>
      <c r="AE3" s="9"/>
      <c r="AF3" s="10"/>
    </row>
    <row r="4" spans="1:33" ht="42" customHeight="1" thickBot="1">
      <c r="A4" s="338" t="s">
        <v>19</v>
      </c>
      <c r="B4" s="339"/>
      <c r="C4" s="340"/>
      <c r="D4" s="294" t="s">
        <v>109</v>
      </c>
      <c r="E4" s="295"/>
      <c r="F4" s="295"/>
      <c r="G4" s="295"/>
      <c r="H4" s="295"/>
      <c r="I4" s="295"/>
      <c r="J4" s="295"/>
      <c r="K4" s="295"/>
      <c r="L4" s="295"/>
      <c r="M4" s="245"/>
      <c r="N4" s="11" t="s">
        <v>48</v>
      </c>
      <c r="O4" s="12" t="s">
        <v>47</v>
      </c>
      <c r="P4" s="12" t="s">
        <v>40</v>
      </c>
      <c r="Q4" s="12" t="s">
        <v>41</v>
      </c>
      <c r="R4" s="12" t="s">
        <v>42</v>
      </c>
      <c r="S4" s="12" t="s">
        <v>43</v>
      </c>
      <c r="T4" s="12" t="s">
        <v>65</v>
      </c>
      <c r="U4" s="11" t="s">
        <v>66</v>
      </c>
      <c r="V4" s="12" t="s">
        <v>67</v>
      </c>
      <c r="W4" s="11" t="s">
        <v>68</v>
      </c>
      <c r="X4" s="12" t="s">
        <v>69</v>
      </c>
      <c r="Y4" s="12" t="s">
        <v>70</v>
      </c>
      <c r="Z4" s="12" t="s">
        <v>44</v>
      </c>
      <c r="AA4" s="12" t="s">
        <v>45</v>
      </c>
      <c r="AB4" s="12" t="s">
        <v>46</v>
      </c>
      <c r="AC4" s="12" t="s">
        <v>104</v>
      </c>
      <c r="AD4" s="12" t="s">
        <v>105</v>
      </c>
      <c r="AE4" s="11" t="s">
        <v>106</v>
      </c>
      <c r="AF4" s="11" t="s">
        <v>107</v>
      </c>
    </row>
    <row r="5" spans="1:33" ht="76.5" customHeight="1">
      <c r="A5" s="302" t="s">
        <v>30</v>
      </c>
      <c r="B5" s="340" t="s">
        <v>49</v>
      </c>
      <c r="C5" s="302" t="s">
        <v>32</v>
      </c>
      <c r="D5" s="60" t="s">
        <v>95</v>
      </c>
      <c r="E5" s="60" t="s">
        <v>96</v>
      </c>
      <c r="F5" s="60" t="s">
        <v>98</v>
      </c>
      <c r="G5" s="220" t="str">
        <f>"Baseline Use"&amp;MID('Annual Escalation Rates'!E4,FIND(":",'Annual Escalation Rates'!E4),15)</f>
        <v>Baseline Use: Gasoline</v>
      </c>
      <c r="H5" s="220" t="str">
        <f>"Baseline Use"&amp;MID('Annual Escalation Rates'!F4,FIND(":",'Annual Escalation Rates'!F4),15)</f>
        <v>Baseline Use: Chilled Water</v>
      </c>
      <c r="I5" s="59" t="s">
        <v>97</v>
      </c>
      <c r="J5" s="60" t="s">
        <v>103</v>
      </c>
      <c r="K5" s="60" t="s">
        <v>99</v>
      </c>
      <c r="L5" s="60" t="s">
        <v>100</v>
      </c>
      <c r="M5" s="60" t="str">
        <f>'Annual Escalation Rates'!I4</f>
        <v>Other Non-energy Savings-Other Costs</v>
      </c>
      <c r="N5" s="60" t="s">
        <v>20</v>
      </c>
      <c r="O5" s="60" t="s">
        <v>20</v>
      </c>
      <c r="P5" s="60" t="s">
        <v>23</v>
      </c>
      <c r="Q5" s="60" t="s">
        <v>23</v>
      </c>
      <c r="R5" s="60" t="s">
        <v>24</v>
      </c>
      <c r="S5" s="60" t="s">
        <v>24</v>
      </c>
      <c r="T5" s="220" t="str">
        <f>'Annual Escalation Rates'!E4</f>
        <v>Other Savings Type 1: Gasoline</v>
      </c>
      <c r="U5" s="220" t="str">
        <f>'Annual Escalation Rates'!E4</f>
        <v>Other Savings Type 1: Gasoline</v>
      </c>
      <c r="V5" s="220" t="str">
        <f>'Annual Escalation Rates'!F4</f>
        <v>Other Savings Type 2: Chilled Water</v>
      </c>
      <c r="W5" s="220" t="str">
        <f>'Annual Escalation Rates'!F4</f>
        <v>Other Savings Type 2: Chilled Water</v>
      </c>
      <c r="X5" s="60" t="s">
        <v>25</v>
      </c>
      <c r="Y5" s="60" t="s">
        <v>26</v>
      </c>
      <c r="Z5" s="60" t="s">
        <v>27</v>
      </c>
      <c r="AA5" s="60" t="s">
        <v>27</v>
      </c>
      <c r="AB5" s="60" t="s">
        <v>72</v>
      </c>
      <c r="AC5" s="60" t="s">
        <v>102</v>
      </c>
      <c r="AD5" s="60" t="s">
        <v>28</v>
      </c>
      <c r="AE5" s="60" t="s">
        <v>77</v>
      </c>
      <c r="AF5" s="60" t="s">
        <v>31</v>
      </c>
    </row>
    <row r="6" spans="1:33" ht="29" thickBot="1">
      <c r="A6" s="303"/>
      <c r="B6" s="345"/>
      <c r="C6" s="303"/>
      <c r="D6" s="60" t="s">
        <v>21</v>
      </c>
      <c r="E6" s="60" t="s">
        <v>83</v>
      </c>
      <c r="F6" s="60" t="s">
        <v>71</v>
      </c>
      <c r="G6" s="60" t="s">
        <v>71</v>
      </c>
      <c r="H6" s="60" t="s">
        <v>71</v>
      </c>
      <c r="I6" s="13" t="s">
        <v>101</v>
      </c>
      <c r="J6" s="60" t="s">
        <v>22</v>
      </c>
      <c r="K6" s="60" t="s">
        <v>22</v>
      </c>
      <c r="L6" s="60" t="s">
        <v>22</v>
      </c>
      <c r="M6" s="60" t="s">
        <v>22</v>
      </c>
      <c r="N6" s="60" t="s">
        <v>21</v>
      </c>
      <c r="O6" s="60" t="s">
        <v>22</v>
      </c>
      <c r="P6" s="60" t="s">
        <v>83</v>
      </c>
      <c r="Q6" s="60" t="s">
        <v>22</v>
      </c>
      <c r="R6" s="60" t="s">
        <v>71</v>
      </c>
      <c r="S6" s="60" t="s">
        <v>22</v>
      </c>
      <c r="T6" s="60" t="s">
        <v>71</v>
      </c>
      <c r="U6" s="60" t="s">
        <v>22</v>
      </c>
      <c r="V6" s="60" t="s">
        <v>71</v>
      </c>
      <c r="W6" s="60" t="s">
        <v>22</v>
      </c>
      <c r="X6" s="60" t="s">
        <v>71</v>
      </c>
      <c r="Y6" s="60" t="s">
        <v>22</v>
      </c>
      <c r="Z6" s="60" t="s">
        <v>34</v>
      </c>
      <c r="AA6" s="60" t="s">
        <v>22</v>
      </c>
      <c r="AB6" s="60" t="s">
        <v>22</v>
      </c>
      <c r="AC6" s="60" t="s">
        <v>22</v>
      </c>
      <c r="AD6" s="60" t="s">
        <v>22</v>
      </c>
      <c r="AE6" s="60" t="s">
        <v>11</v>
      </c>
      <c r="AF6" s="60" t="s">
        <v>108</v>
      </c>
    </row>
    <row r="7" spans="1:33" ht="30" customHeight="1" thickBot="1">
      <c r="A7" s="111" t="str">
        <f>IF('Schedule-2'!A8="","",'Schedule-2'!A8)</f>
        <v/>
      </c>
      <c r="B7" s="206" t="str">
        <f>IF('Schedule-2'!B8="","",'Schedule-2'!B8)</f>
        <v>Project development costs (e.g., IGA)</v>
      </c>
      <c r="C7" s="15"/>
      <c r="D7" s="16"/>
      <c r="E7" s="16"/>
      <c r="F7" s="16"/>
      <c r="G7" s="16"/>
      <c r="H7" s="16"/>
      <c r="I7" s="16"/>
      <c r="J7" s="16"/>
      <c r="K7" s="16"/>
      <c r="L7" s="16"/>
      <c r="M7" s="16"/>
      <c r="N7" s="16"/>
      <c r="O7" s="16"/>
      <c r="P7" s="16"/>
      <c r="Q7" s="16"/>
      <c r="R7" s="16"/>
      <c r="S7" s="16"/>
      <c r="T7" s="16"/>
      <c r="U7" s="16"/>
      <c r="V7" s="16"/>
      <c r="W7" s="16"/>
      <c r="X7" s="17"/>
      <c r="Y7" s="17"/>
      <c r="Z7" s="16"/>
      <c r="AA7" s="16"/>
      <c r="AB7" s="16"/>
      <c r="AC7" s="16"/>
      <c r="AD7" s="18"/>
      <c r="AE7" s="175">
        <f>'Schedule-2'!H8</f>
        <v>0</v>
      </c>
      <c r="AF7" s="18"/>
    </row>
    <row r="8" spans="1:33" ht="16.5" customHeight="1" thickBot="1">
      <c r="A8" s="111" t="str">
        <f>IF('Schedule-2'!A9="","",'Schedule-2'!A9)</f>
        <v/>
      </c>
      <c r="B8" s="14" t="str">
        <f>IF('Schedule-2'!B9="","",'Schedule-2'!B9)</f>
        <v/>
      </c>
      <c r="C8" s="428"/>
      <c r="D8" s="429"/>
      <c r="E8" s="429"/>
      <c r="F8" s="429"/>
      <c r="G8" s="429"/>
      <c r="H8" s="430"/>
      <c r="I8" s="429"/>
      <c r="J8" s="431"/>
      <c r="K8" s="431"/>
      <c r="L8" s="431"/>
      <c r="M8" s="430"/>
      <c r="N8" s="429"/>
      <c r="O8" s="432"/>
      <c r="P8" s="429"/>
      <c r="Q8" s="431"/>
      <c r="R8" s="433"/>
      <c r="S8" s="434"/>
      <c r="T8" s="433"/>
      <c r="U8" s="388"/>
      <c r="V8" s="429"/>
      <c r="W8" s="432"/>
      <c r="X8" s="188">
        <f>(N8*3412/10^6)+R8+T8+V8</f>
        <v>0</v>
      </c>
      <c r="Y8" s="19">
        <f>O8+Q8+U8+W8+S8</f>
        <v>0</v>
      </c>
      <c r="Z8" s="429"/>
      <c r="AA8" s="388"/>
      <c r="AB8" s="388"/>
      <c r="AC8" s="388"/>
      <c r="AD8" s="19">
        <f>Y8+AA8+AB8+AC8</f>
        <v>0</v>
      </c>
      <c r="AE8" s="19">
        <f>('Schedule-2'!E9/(1-MARGIN))-'Schedule-2'!G9</f>
        <v>0</v>
      </c>
      <c r="AF8" s="20" t="str">
        <f>IF(AD8=0,"",AE8/AD8)</f>
        <v/>
      </c>
      <c r="AG8" s="21"/>
    </row>
    <row r="9" spans="1:33" ht="16.5" customHeight="1" thickBot="1">
      <c r="A9" s="111" t="str">
        <f>IF('Schedule-2'!A10="","",'Schedule-2'!A10)</f>
        <v/>
      </c>
      <c r="B9" s="202" t="str">
        <f>IF('Schedule-2'!B10="","",'Schedule-2'!B10)</f>
        <v/>
      </c>
      <c r="C9" s="387"/>
      <c r="D9" s="433"/>
      <c r="E9" s="433"/>
      <c r="F9" s="433"/>
      <c r="G9" s="433"/>
      <c r="H9" s="435"/>
      <c r="I9" s="433"/>
      <c r="J9" s="423"/>
      <c r="K9" s="423"/>
      <c r="L9" s="423"/>
      <c r="M9" s="435"/>
      <c r="N9" s="433"/>
      <c r="O9" s="388"/>
      <c r="P9" s="433"/>
      <c r="Q9" s="423"/>
      <c r="R9" s="433"/>
      <c r="S9" s="434"/>
      <c r="T9" s="433"/>
      <c r="U9" s="388"/>
      <c r="V9" s="433"/>
      <c r="W9" s="388"/>
      <c r="X9" s="188">
        <f t="shared" ref="X9:X32" si="0">(N9*3412/10^6)+R9+T9+V9</f>
        <v>0</v>
      </c>
      <c r="Y9" s="19">
        <f t="shared" ref="Y9:Y32" si="1">O9+Q9+U9+W9+S9</f>
        <v>0</v>
      </c>
      <c r="Z9" s="433"/>
      <c r="AA9" s="388"/>
      <c r="AB9" s="388"/>
      <c r="AC9" s="388"/>
      <c r="AD9" s="19">
        <f t="shared" ref="AD9:AD32" si="2">Y9+AA9+AB9+AC9</f>
        <v>0</v>
      </c>
      <c r="AE9" s="19">
        <f>('Schedule-2'!E10/(1-MARGIN))-'Schedule-2'!G10</f>
        <v>0</v>
      </c>
      <c r="AF9" s="20" t="str">
        <f t="shared" ref="AF9:AF33" si="3">IF(AD9=0,"",AE9/AD9)</f>
        <v/>
      </c>
    </row>
    <row r="10" spans="1:33" ht="16.5" customHeight="1" thickBot="1">
      <c r="A10" s="111" t="str">
        <f>IF('Schedule-2'!A11="","",'Schedule-2'!A11)</f>
        <v/>
      </c>
      <c r="B10" s="202" t="str">
        <f>IF('Schedule-2'!B11="","",'Schedule-2'!B11)</f>
        <v/>
      </c>
      <c r="C10" s="387"/>
      <c r="D10" s="433"/>
      <c r="E10" s="433"/>
      <c r="F10" s="433"/>
      <c r="G10" s="433"/>
      <c r="H10" s="435"/>
      <c r="I10" s="433"/>
      <c r="J10" s="423"/>
      <c r="K10" s="423"/>
      <c r="L10" s="423"/>
      <c r="M10" s="435"/>
      <c r="N10" s="433"/>
      <c r="O10" s="388"/>
      <c r="P10" s="433"/>
      <c r="Q10" s="423"/>
      <c r="R10" s="433"/>
      <c r="S10" s="434"/>
      <c r="T10" s="433"/>
      <c r="U10" s="388"/>
      <c r="V10" s="433"/>
      <c r="W10" s="388"/>
      <c r="X10" s="188">
        <f t="shared" si="0"/>
        <v>0</v>
      </c>
      <c r="Y10" s="19">
        <f t="shared" si="1"/>
        <v>0</v>
      </c>
      <c r="Z10" s="433"/>
      <c r="AA10" s="388"/>
      <c r="AB10" s="388"/>
      <c r="AC10" s="388"/>
      <c r="AD10" s="19">
        <f t="shared" si="2"/>
        <v>0</v>
      </c>
      <c r="AE10" s="19">
        <f>('Schedule-2'!E11/(1-MARGIN))-'Schedule-2'!G11</f>
        <v>0</v>
      </c>
      <c r="AF10" s="20" t="str">
        <f t="shared" si="3"/>
        <v/>
      </c>
    </row>
    <row r="11" spans="1:33" ht="16.5" customHeight="1" thickBot="1">
      <c r="A11" s="111" t="str">
        <f>IF('Schedule-2'!A12="","",'Schedule-2'!A12)</f>
        <v/>
      </c>
      <c r="B11" s="202" t="str">
        <f>IF('Schedule-2'!B12="","",'Schedule-2'!B12)</f>
        <v/>
      </c>
      <c r="C11" s="387"/>
      <c r="D11" s="433"/>
      <c r="E11" s="433"/>
      <c r="F11" s="433"/>
      <c r="G11" s="433"/>
      <c r="H11" s="435"/>
      <c r="I11" s="433"/>
      <c r="J11" s="423"/>
      <c r="K11" s="423"/>
      <c r="L11" s="423"/>
      <c r="M11" s="435"/>
      <c r="N11" s="433"/>
      <c r="O11" s="388"/>
      <c r="P11" s="433"/>
      <c r="Q11" s="423"/>
      <c r="R11" s="433"/>
      <c r="S11" s="434"/>
      <c r="T11" s="433"/>
      <c r="U11" s="388"/>
      <c r="V11" s="433"/>
      <c r="W11" s="416"/>
      <c r="X11" s="188">
        <f t="shared" si="0"/>
        <v>0</v>
      </c>
      <c r="Y11" s="19">
        <f t="shared" si="1"/>
        <v>0</v>
      </c>
      <c r="Z11" s="433"/>
      <c r="AA11" s="388"/>
      <c r="AB11" s="388"/>
      <c r="AC11" s="388"/>
      <c r="AD11" s="19">
        <f t="shared" si="2"/>
        <v>0</v>
      </c>
      <c r="AE11" s="19">
        <f>('Schedule-2'!E12/(1-MARGIN))-'Schedule-2'!G12</f>
        <v>0</v>
      </c>
      <c r="AF11" s="20" t="str">
        <f t="shared" si="3"/>
        <v/>
      </c>
    </row>
    <row r="12" spans="1:33" ht="16.5" customHeight="1" thickBot="1">
      <c r="A12" s="111" t="str">
        <f>IF('Schedule-2'!A13="","",'Schedule-2'!A13)</f>
        <v/>
      </c>
      <c r="B12" s="202" t="str">
        <f>IF('Schedule-2'!B13="","",'Schedule-2'!B13)</f>
        <v/>
      </c>
      <c r="C12" s="387"/>
      <c r="D12" s="433"/>
      <c r="E12" s="433"/>
      <c r="F12" s="433"/>
      <c r="G12" s="433"/>
      <c r="H12" s="416"/>
      <c r="I12" s="433"/>
      <c r="J12" s="423"/>
      <c r="K12" s="423"/>
      <c r="L12" s="423"/>
      <c r="M12" s="416"/>
      <c r="N12" s="433"/>
      <c r="O12" s="388"/>
      <c r="P12" s="433"/>
      <c r="Q12" s="423"/>
      <c r="R12" s="433"/>
      <c r="S12" s="434"/>
      <c r="T12" s="433"/>
      <c r="U12" s="388"/>
      <c r="V12" s="433"/>
      <c r="W12" s="416"/>
      <c r="X12" s="188">
        <f t="shared" si="0"/>
        <v>0</v>
      </c>
      <c r="Y12" s="19">
        <f t="shared" si="1"/>
        <v>0</v>
      </c>
      <c r="Z12" s="433"/>
      <c r="AA12" s="388"/>
      <c r="AB12" s="388"/>
      <c r="AC12" s="388"/>
      <c r="AD12" s="19">
        <f t="shared" si="2"/>
        <v>0</v>
      </c>
      <c r="AE12" s="19">
        <f>('Schedule-2'!E13/(1-MARGIN))-'Schedule-2'!G13</f>
        <v>0</v>
      </c>
      <c r="AF12" s="20" t="str">
        <f t="shared" si="3"/>
        <v/>
      </c>
    </row>
    <row r="13" spans="1:33" ht="16.5" customHeight="1" thickBot="1">
      <c r="A13" s="111" t="str">
        <f>IF('Schedule-2'!A14="","",'Schedule-2'!A14)</f>
        <v/>
      </c>
      <c r="B13" s="202" t="str">
        <f>IF('Schedule-2'!B14="","",'Schedule-2'!B14)</f>
        <v/>
      </c>
      <c r="C13" s="387"/>
      <c r="D13" s="433"/>
      <c r="E13" s="433"/>
      <c r="F13" s="433"/>
      <c r="G13" s="433"/>
      <c r="H13" s="416"/>
      <c r="I13" s="433"/>
      <c r="J13" s="423"/>
      <c r="K13" s="423"/>
      <c r="L13" s="423"/>
      <c r="M13" s="416"/>
      <c r="N13" s="433"/>
      <c r="O13" s="388"/>
      <c r="P13" s="433"/>
      <c r="Q13" s="423"/>
      <c r="R13" s="433"/>
      <c r="S13" s="434"/>
      <c r="T13" s="433"/>
      <c r="U13" s="388"/>
      <c r="V13" s="433"/>
      <c r="W13" s="416"/>
      <c r="X13" s="188">
        <f t="shared" si="0"/>
        <v>0</v>
      </c>
      <c r="Y13" s="19">
        <f t="shared" si="1"/>
        <v>0</v>
      </c>
      <c r="Z13" s="433"/>
      <c r="AA13" s="388"/>
      <c r="AB13" s="388"/>
      <c r="AC13" s="388"/>
      <c r="AD13" s="19">
        <f t="shared" si="2"/>
        <v>0</v>
      </c>
      <c r="AE13" s="19">
        <f>('Schedule-2'!E14/(1-MARGIN))-'Schedule-2'!G14</f>
        <v>0</v>
      </c>
      <c r="AF13" s="20" t="str">
        <f t="shared" si="3"/>
        <v/>
      </c>
    </row>
    <row r="14" spans="1:33" ht="16.5" customHeight="1" thickBot="1">
      <c r="A14" s="111" t="str">
        <f>IF('Schedule-2'!A15="","",'Schedule-2'!A15)</f>
        <v/>
      </c>
      <c r="B14" s="202" t="str">
        <f>IF('Schedule-2'!B15="","",'Schedule-2'!B15)</f>
        <v/>
      </c>
      <c r="C14" s="387"/>
      <c r="D14" s="433"/>
      <c r="E14" s="433"/>
      <c r="F14" s="433"/>
      <c r="G14" s="433"/>
      <c r="H14" s="416"/>
      <c r="I14" s="433"/>
      <c r="J14" s="423"/>
      <c r="K14" s="423"/>
      <c r="L14" s="423"/>
      <c r="M14" s="416"/>
      <c r="N14" s="433"/>
      <c r="O14" s="388"/>
      <c r="P14" s="433"/>
      <c r="Q14" s="423"/>
      <c r="R14" s="433"/>
      <c r="S14" s="434"/>
      <c r="T14" s="433"/>
      <c r="U14" s="388"/>
      <c r="V14" s="433"/>
      <c r="W14" s="416"/>
      <c r="X14" s="188">
        <f t="shared" si="0"/>
        <v>0</v>
      </c>
      <c r="Y14" s="19">
        <f t="shared" si="1"/>
        <v>0</v>
      </c>
      <c r="Z14" s="433"/>
      <c r="AA14" s="388"/>
      <c r="AB14" s="388"/>
      <c r="AC14" s="388"/>
      <c r="AD14" s="19">
        <f t="shared" si="2"/>
        <v>0</v>
      </c>
      <c r="AE14" s="19">
        <f>('Schedule-2'!E15/(1-MARGIN))-'Schedule-2'!G15</f>
        <v>0</v>
      </c>
      <c r="AF14" s="20" t="str">
        <f t="shared" si="3"/>
        <v/>
      </c>
    </row>
    <row r="15" spans="1:33" ht="16.5" customHeight="1" thickBot="1">
      <c r="A15" s="111" t="str">
        <f>IF('Schedule-2'!A16="","",'Schedule-2'!A16)</f>
        <v/>
      </c>
      <c r="B15" s="202" t="str">
        <f>IF('Schedule-2'!B16="","",'Schedule-2'!B16)</f>
        <v/>
      </c>
      <c r="C15" s="387"/>
      <c r="D15" s="433"/>
      <c r="E15" s="433"/>
      <c r="F15" s="433"/>
      <c r="G15" s="433"/>
      <c r="H15" s="416"/>
      <c r="I15" s="433"/>
      <c r="J15" s="423"/>
      <c r="K15" s="423"/>
      <c r="L15" s="423"/>
      <c r="M15" s="416"/>
      <c r="N15" s="433"/>
      <c r="O15" s="388"/>
      <c r="P15" s="433"/>
      <c r="Q15" s="423"/>
      <c r="R15" s="433"/>
      <c r="S15" s="434"/>
      <c r="T15" s="433"/>
      <c r="U15" s="388"/>
      <c r="V15" s="433"/>
      <c r="W15" s="416"/>
      <c r="X15" s="188">
        <f t="shared" si="0"/>
        <v>0</v>
      </c>
      <c r="Y15" s="19">
        <f t="shared" si="1"/>
        <v>0</v>
      </c>
      <c r="Z15" s="433"/>
      <c r="AA15" s="388"/>
      <c r="AB15" s="388"/>
      <c r="AC15" s="388"/>
      <c r="AD15" s="19">
        <f t="shared" si="2"/>
        <v>0</v>
      </c>
      <c r="AE15" s="19">
        <f>('Schedule-2'!E16/(1-MARGIN))-'Schedule-2'!G16</f>
        <v>0</v>
      </c>
      <c r="AF15" s="20" t="str">
        <f t="shared" si="3"/>
        <v/>
      </c>
    </row>
    <row r="16" spans="1:33" ht="16.5" customHeight="1" thickBot="1">
      <c r="A16" s="111" t="str">
        <f>IF('Schedule-2'!A17="","",'Schedule-2'!A17)</f>
        <v/>
      </c>
      <c r="B16" s="202" t="str">
        <f>IF('Schedule-2'!B17="","",'Schedule-2'!B17)</f>
        <v/>
      </c>
      <c r="C16" s="387"/>
      <c r="D16" s="433"/>
      <c r="E16" s="433"/>
      <c r="F16" s="433"/>
      <c r="G16" s="433"/>
      <c r="H16" s="416"/>
      <c r="I16" s="433"/>
      <c r="J16" s="423"/>
      <c r="K16" s="423"/>
      <c r="L16" s="423"/>
      <c r="M16" s="416"/>
      <c r="N16" s="433"/>
      <c r="O16" s="388"/>
      <c r="P16" s="433"/>
      <c r="Q16" s="423"/>
      <c r="R16" s="433"/>
      <c r="S16" s="434"/>
      <c r="T16" s="433"/>
      <c r="U16" s="388"/>
      <c r="V16" s="433"/>
      <c r="W16" s="416"/>
      <c r="X16" s="188">
        <f t="shared" si="0"/>
        <v>0</v>
      </c>
      <c r="Y16" s="19">
        <f t="shared" si="1"/>
        <v>0</v>
      </c>
      <c r="Z16" s="433"/>
      <c r="AA16" s="388"/>
      <c r="AB16" s="388"/>
      <c r="AC16" s="388"/>
      <c r="AD16" s="19">
        <f t="shared" si="2"/>
        <v>0</v>
      </c>
      <c r="AE16" s="19">
        <f>('Schedule-2'!E17/(1-MARGIN))-'Schedule-2'!G17</f>
        <v>0</v>
      </c>
      <c r="AF16" s="20" t="str">
        <f t="shared" si="3"/>
        <v/>
      </c>
    </row>
    <row r="17" spans="1:32" ht="16.5" customHeight="1" thickBot="1">
      <c r="A17" s="111" t="str">
        <f>IF('Schedule-2'!A18="","",'Schedule-2'!A18)</f>
        <v/>
      </c>
      <c r="B17" s="202" t="str">
        <f>IF('Schedule-2'!B18="","",'Schedule-2'!B18)</f>
        <v/>
      </c>
      <c r="C17" s="387"/>
      <c r="D17" s="433"/>
      <c r="E17" s="433"/>
      <c r="F17" s="433"/>
      <c r="G17" s="433"/>
      <c r="H17" s="416"/>
      <c r="I17" s="433"/>
      <c r="J17" s="423"/>
      <c r="K17" s="423"/>
      <c r="L17" s="423"/>
      <c r="M17" s="416"/>
      <c r="N17" s="433"/>
      <c r="O17" s="388"/>
      <c r="P17" s="433"/>
      <c r="Q17" s="423"/>
      <c r="R17" s="433"/>
      <c r="S17" s="434"/>
      <c r="T17" s="433"/>
      <c r="U17" s="388"/>
      <c r="V17" s="433"/>
      <c r="W17" s="416"/>
      <c r="X17" s="188">
        <f t="shared" si="0"/>
        <v>0</v>
      </c>
      <c r="Y17" s="19">
        <f t="shared" si="1"/>
        <v>0</v>
      </c>
      <c r="Z17" s="433"/>
      <c r="AA17" s="388"/>
      <c r="AB17" s="388"/>
      <c r="AC17" s="388"/>
      <c r="AD17" s="19">
        <f t="shared" si="2"/>
        <v>0</v>
      </c>
      <c r="AE17" s="19">
        <f>('Schedule-2'!E18/(1-MARGIN))-'Schedule-2'!G18</f>
        <v>0</v>
      </c>
      <c r="AF17" s="20" t="str">
        <f t="shared" si="3"/>
        <v/>
      </c>
    </row>
    <row r="18" spans="1:32" ht="16.5" customHeight="1" thickBot="1">
      <c r="A18" s="111" t="str">
        <f>IF('Schedule-2'!A19="","",'Schedule-2'!A19)</f>
        <v/>
      </c>
      <c r="B18" s="202" t="str">
        <f>IF('Schedule-2'!B19="","",'Schedule-2'!B19)</f>
        <v/>
      </c>
      <c r="C18" s="387"/>
      <c r="D18" s="433"/>
      <c r="E18" s="433"/>
      <c r="F18" s="433"/>
      <c r="G18" s="433"/>
      <c r="H18" s="416"/>
      <c r="I18" s="433"/>
      <c r="J18" s="423"/>
      <c r="K18" s="423"/>
      <c r="L18" s="423"/>
      <c r="M18" s="416"/>
      <c r="N18" s="433"/>
      <c r="O18" s="388"/>
      <c r="P18" s="433"/>
      <c r="Q18" s="423"/>
      <c r="R18" s="433"/>
      <c r="S18" s="434"/>
      <c r="T18" s="433"/>
      <c r="U18" s="388"/>
      <c r="V18" s="433"/>
      <c r="W18" s="416"/>
      <c r="X18" s="188">
        <f t="shared" si="0"/>
        <v>0</v>
      </c>
      <c r="Y18" s="19">
        <f t="shared" si="1"/>
        <v>0</v>
      </c>
      <c r="Z18" s="433"/>
      <c r="AA18" s="388"/>
      <c r="AB18" s="388"/>
      <c r="AC18" s="388"/>
      <c r="AD18" s="19">
        <f t="shared" si="2"/>
        <v>0</v>
      </c>
      <c r="AE18" s="19">
        <f>('Schedule-2'!E19/(1-MARGIN))-'Schedule-2'!G19</f>
        <v>0</v>
      </c>
      <c r="AF18" s="20" t="str">
        <f t="shared" si="3"/>
        <v/>
      </c>
    </row>
    <row r="19" spans="1:32" ht="16.5" customHeight="1" thickBot="1">
      <c r="A19" s="111" t="str">
        <f>IF('Schedule-2'!A20="","",'Schedule-2'!A20)</f>
        <v/>
      </c>
      <c r="B19" s="202" t="str">
        <f>IF('Schedule-2'!B20="","",'Schedule-2'!B20)</f>
        <v/>
      </c>
      <c r="C19" s="387"/>
      <c r="D19" s="433"/>
      <c r="E19" s="433"/>
      <c r="F19" s="433"/>
      <c r="G19" s="433"/>
      <c r="H19" s="416"/>
      <c r="I19" s="433"/>
      <c r="J19" s="423"/>
      <c r="K19" s="423"/>
      <c r="L19" s="423"/>
      <c r="M19" s="416"/>
      <c r="N19" s="433"/>
      <c r="O19" s="388"/>
      <c r="P19" s="433"/>
      <c r="Q19" s="423"/>
      <c r="R19" s="433"/>
      <c r="S19" s="434"/>
      <c r="T19" s="433"/>
      <c r="U19" s="388"/>
      <c r="V19" s="433"/>
      <c r="W19" s="416"/>
      <c r="X19" s="188">
        <f t="shared" si="0"/>
        <v>0</v>
      </c>
      <c r="Y19" s="19">
        <f t="shared" si="1"/>
        <v>0</v>
      </c>
      <c r="Z19" s="433"/>
      <c r="AA19" s="388"/>
      <c r="AB19" s="388"/>
      <c r="AC19" s="388"/>
      <c r="AD19" s="19">
        <f t="shared" si="2"/>
        <v>0</v>
      </c>
      <c r="AE19" s="19">
        <f>('Schedule-2'!E20/(1-MARGIN))-'Schedule-2'!G20</f>
        <v>0</v>
      </c>
      <c r="AF19" s="20" t="str">
        <f t="shared" si="3"/>
        <v/>
      </c>
    </row>
    <row r="20" spans="1:32" ht="16.5" customHeight="1" thickBot="1">
      <c r="A20" s="111" t="str">
        <f>IF('Schedule-2'!A21="","",'Schedule-2'!A21)</f>
        <v/>
      </c>
      <c r="B20" s="202" t="str">
        <f>IF('Schedule-2'!B21="","",'Schedule-2'!B21)</f>
        <v/>
      </c>
      <c r="C20" s="387"/>
      <c r="D20" s="433"/>
      <c r="E20" s="433"/>
      <c r="F20" s="433"/>
      <c r="G20" s="433"/>
      <c r="H20" s="416"/>
      <c r="I20" s="433"/>
      <c r="J20" s="423"/>
      <c r="K20" s="423"/>
      <c r="L20" s="423"/>
      <c r="M20" s="416"/>
      <c r="N20" s="433"/>
      <c r="O20" s="388"/>
      <c r="P20" s="433"/>
      <c r="Q20" s="423"/>
      <c r="R20" s="433"/>
      <c r="S20" s="434"/>
      <c r="T20" s="433"/>
      <c r="U20" s="388"/>
      <c r="V20" s="433"/>
      <c r="W20" s="416"/>
      <c r="X20" s="188">
        <f t="shared" si="0"/>
        <v>0</v>
      </c>
      <c r="Y20" s="19">
        <f t="shared" si="1"/>
        <v>0</v>
      </c>
      <c r="Z20" s="433"/>
      <c r="AA20" s="388"/>
      <c r="AB20" s="388"/>
      <c r="AC20" s="388"/>
      <c r="AD20" s="19">
        <f t="shared" si="2"/>
        <v>0</v>
      </c>
      <c r="AE20" s="19">
        <f>('Schedule-2'!E21/(1-MARGIN))-'Schedule-2'!G21</f>
        <v>0</v>
      </c>
      <c r="AF20" s="20" t="str">
        <f t="shared" si="3"/>
        <v/>
      </c>
    </row>
    <row r="21" spans="1:32" ht="16.5" customHeight="1" thickBot="1">
      <c r="A21" s="111" t="str">
        <f>IF('Schedule-2'!A22="","",'Schedule-2'!A22)</f>
        <v/>
      </c>
      <c r="B21" s="202" t="str">
        <f>IF('Schedule-2'!B22="","",'Schedule-2'!B22)</f>
        <v/>
      </c>
      <c r="C21" s="387"/>
      <c r="D21" s="433"/>
      <c r="E21" s="433"/>
      <c r="F21" s="433"/>
      <c r="G21" s="433"/>
      <c r="H21" s="416"/>
      <c r="I21" s="433"/>
      <c r="J21" s="423"/>
      <c r="K21" s="423"/>
      <c r="L21" s="423"/>
      <c r="M21" s="416"/>
      <c r="N21" s="433"/>
      <c r="O21" s="388"/>
      <c r="P21" s="433"/>
      <c r="Q21" s="423"/>
      <c r="R21" s="433"/>
      <c r="S21" s="434"/>
      <c r="T21" s="433"/>
      <c r="U21" s="388"/>
      <c r="V21" s="433"/>
      <c r="W21" s="416"/>
      <c r="X21" s="188">
        <f t="shared" si="0"/>
        <v>0</v>
      </c>
      <c r="Y21" s="19">
        <f t="shared" si="1"/>
        <v>0</v>
      </c>
      <c r="Z21" s="433"/>
      <c r="AA21" s="388"/>
      <c r="AB21" s="388"/>
      <c r="AC21" s="388"/>
      <c r="AD21" s="19">
        <f t="shared" si="2"/>
        <v>0</v>
      </c>
      <c r="AE21" s="19">
        <f>('Schedule-2'!E22/(1-MARGIN))-'Schedule-2'!G22</f>
        <v>0</v>
      </c>
      <c r="AF21" s="20" t="str">
        <f t="shared" si="3"/>
        <v/>
      </c>
    </row>
    <row r="22" spans="1:32" ht="16.5" customHeight="1" thickBot="1">
      <c r="A22" s="111" t="str">
        <f>IF('Schedule-2'!A23="","",'Schedule-2'!A23)</f>
        <v/>
      </c>
      <c r="B22" s="202" t="str">
        <f>IF('Schedule-2'!B23="","",'Schedule-2'!B23)</f>
        <v/>
      </c>
      <c r="C22" s="387"/>
      <c r="D22" s="433"/>
      <c r="E22" s="433"/>
      <c r="F22" s="433"/>
      <c r="G22" s="433"/>
      <c r="H22" s="416"/>
      <c r="I22" s="433"/>
      <c r="J22" s="423"/>
      <c r="K22" s="423"/>
      <c r="L22" s="423"/>
      <c r="M22" s="416"/>
      <c r="N22" s="433"/>
      <c r="O22" s="388"/>
      <c r="P22" s="433"/>
      <c r="Q22" s="423"/>
      <c r="R22" s="433"/>
      <c r="S22" s="434"/>
      <c r="T22" s="433"/>
      <c r="U22" s="388"/>
      <c r="V22" s="433"/>
      <c r="W22" s="416"/>
      <c r="X22" s="188">
        <f t="shared" si="0"/>
        <v>0</v>
      </c>
      <c r="Y22" s="19">
        <f t="shared" si="1"/>
        <v>0</v>
      </c>
      <c r="Z22" s="433"/>
      <c r="AA22" s="388"/>
      <c r="AB22" s="388"/>
      <c r="AC22" s="388"/>
      <c r="AD22" s="19">
        <f t="shared" si="2"/>
        <v>0</v>
      </c>
      <c r="AE22" s="19">
        <f>('Schedule-2'!E23/(1-MARGIN))-'Schedule-2'!G23</f>
        <v>0</v>
      </c>
      <c r="AF22" s="20" t="str">
        <f t="shared" si="3"/>
        <v/>
      </c>
    </row>
    <row r="23" spans="1:32" ht="16.5" customHeight="1" thickBot="1">
      <c r="A23" s="111" t="str">
        <f>IF('Schedule-2'!A24="","",'Schedule-2'!A24)</f>
        <v/>
      </c>
      <c r="B23" s="202" t="str">
        <f>IF('Schedule-2'!B24="","",'Schedule-2'!B24)</f>
        <v/>
      </c>
      <c r="C23" s="387"/>
      <c r="D23" s="433"/>
      <c r="E23" s="433"/>
      <c r="F23" s="433"/>
      <c r="G23" s="433"/>
      <c r="H23" s="416"/>
      <c r="I23" s="433"/>
      <c r="J23" s="423"/>
      <c r="K23" s="423"/>
      <c r="L23" s="423"/>
      <c r="M23" s="416"/>
      <c r="N23" s="433"/>
      <c r="O23" s="388"/>
      <c r="P23" s="433"/>
      <c r="Q23" s="423"/>
      <c r="R23" s="433"/>
      <c r="S23" s="434"/>
      <c r="T23" s="433"/>
      <c r="U23" s="388"/>
      <c r="V23" s="433"/>
      <c r="W23" s="416"/>
      <c r="X23" s="188">
        <f t="shared" si="0"/>
        <v>0</v>
      </c>
      <c r="Y23" s="19">
        <f t="shared" si="1"/>
        <v>0</v>
      </c>
      <c r="Z23" s="433"/>
      <c r="AA23" s="388"/>
      <c r="AB23" s="388"/>
      <c r="AC23" s="388"/>
      <c r="AD23" s="19">
        <f t="shared" si="2"/>
        <v>0</v>
      </c>
      <c r="AE23" s="19">
        <f>('Schedule-2'!E24/(1-MARGIN))-'Schedule-2'!G24</f>
        <v>0</v>
      </c>
      <c r="AF23" s="20" t="str">
        <f t="shared" si="3"/>
        <v/>
      </c>
    </row>
    <row r="24" spans="1:32" ht="16.5" customHeight="1" thickBot="1">
      <c r="A24" s="111" t="str">
        <f>IF('Schedule-2'!A25="","",'Schedule-2'!A25)</f>
        <v/>
      </c>
      <c r="B24" s="202" t="str">
        <f>IF('Schedule-2'!B25="","",'Schedule-2'!B25)</f>
        <v/>
      </c>
      <c r="C24" s="387"/>
      <c r="D24" s="433"/>
      <c r="E24" s="433"/>
      <c r="F24" s="433"/>
      <c r="G24" s="433"/>
      <c r="H24" s="416"/>
      <c r="I24" s="433"/>
      <c r="J24" s="423"/>
      <c r="K24" s="423"/>
      <c r="L24" s="423"/>
      <c r="M24" s="416"/>
      <c r="N24" s="433"/>
      <c r="O24" s="388"/>
      <c r="P24" s="433"/>
      <c r="Q24" s="423"/>
      <c r="R24" s="433"/>
      <c r="S24" s="434"/>
      <c r="T24" s="433"/>
      <c r="U24" s="388"/>
      <c r="V24" s="433"/>
      <c r="W24" s="416"/>
      <c r="X24" s="188">
        <f t="shared" si="0"/>
        <v>0</v>
      </c>
      <c r="Y24" s="19">
        <f t="shared" si="1"/>
        <v>0</v>
      </c>
      <c r="Z24" s="433"/>
      <c r="AA24" s="388"/>
      <c r="AB24" s="388"/>
      <c r="AC24" s="388"/>
      <c r="AD24" s="19">
        <f t="shared" si="2"/>
        <v>0</v>
      </c>
      <c r="AE24" s="19">
        <f>('Schedule-2'!E25/(1-MARGIN))-'Schedule-2'!G25</f>
        <v>0</v>
      </c>
      <c r="AF24" s="20" t="str">
        <f t="shared" si="3"/>
        <v/>
      </c>
    </row>
    <row r="25" spans="1:32" ht="16.5" customHeight="1" thickBot="1">
      <c r="A25" s="111" t="str">
        <f>IF('Schedule-2'!A26="","",'Schedule-2'!A26)</f>
        <v/>
      </c>
      <c r="B25" s="202" t="str">
        <f>IF('Schedule-2'!B26="","",'Schedule-2'!B26)</f>
        <v/>
      </c>
      <c r="C25" s="387"/>
      <c r="D25" s="433"/>
      <c r="E25" s="433"/>
      <c r="F25" s="433"/>
      <c r="G25" s="433"/>
      <c r="H25" s="416"/>
      <c r="I25" s="433"/>
      <c r="J25" s="423"/>
      <c r="K25" s="423"/>
      <c r="L25" s="423"/>
      <c r="M25" s="416"/>
      <c r="N25" s="433"/>
      <c r="O25" s="388"/>
      <c r="P25" s="433"/>
      <c r="Q25" s="423"/>
      <c r="R25" s="433"/>
      <c r="S25" s="434"/>
      <c r="T25" s="433"/>
      <c r="U25" s="388"/>
      <c r="V25" s="433"/>
      <c r="W25" s="416"/>
      <c r="X25" s="188">
        <f t="shared" si="0"/>
        <v>0</v>
      </c>
      <c r="Y25" s="19">
        <f t="shared" si="1"/>
        <v>0</v>
      </c>
      <c r="Z25" s="433"/>
      <c r="AA25" s="388"/>
      <c r="AB25" s="388"/>
      <c r="AC25" s="388"/>
      <c r="AD25" s="19">
        <f t="shared" si="2"/>
        <v>0</v>
      </c>
      <c r="AE25" s="19">
        <f>('Schedule-2'!E26/(1-MARGIN))-'Schedule-2'!G26</f>
        <v>0</v>
      </c>
      <c r="AF25" s="20" t="str">
        <f t="shared" si="3"/>
        <v/>
      </c>
    </row>
    <row r="26" spans="1:32" ht="16.5" customHeight="1" thickBot="1">
      <c r="A26" s="111" t="str">
        <f>IF('Schedule-2'!A27="","",'Schedule-2'!A27)</f>
        <v/>
      </c>
      <c r="B26" s="202" t="str">
        <f>IF('Schedule-2'!B27="","",'Schedule-2'!B27)</f>
        <v/>
      </c>
      <c r="C26" s="387"/>
      <c r="D26" s="433"/>
      <c r="E26" s="433"/>
      <c r="F26" s="433"/>
      <c r="G26" s="433"/>
      <c r="H26" s="416"/>
      <c r="I26" s="433"/>
      <c r="J26" s="423"/>
      <c r="K26" s="423"/>
      <c r="L26" s="423"/>
      <c r="M26" s="416"/>
      <c r="N26" s="433"/>
      <c r="O26" s="388"/>
      <c r="P26" s="433"/>
      <c r="Q26" s="423"/>
      <c r="R26" s="433"/>
      <c r="S26" s="434"/>
      <c r="T26" s="433"/>
      <c r="U26" s="388"/>
      <c r="V26" s="433"/>
      <c r="W26" s="416"/>
      <c r="X26" s="188">
        <f t="shared" si="0"/>
        <v>0</v>
      </c>
      <c r="Y26" s="19">
        <f t="shared" si="1"/>
        <v>0</v>
      </c>
      <c r="Z26" s="433"/>
      <c r="AA26" s="388"/>
      <c r="AB26" s="388"/>
      <c r="AC26" s="388"/>
      <c r="AD26" s="19">
        <f t="shared" si="2"/>
        <v>0</v>
      </c>
      <c r="AE26" s="19">
        <f>('Schedule-2'!E27/(1-MARGIN))-'Schedule-2'!G27</f>
        <v>0</v>
      </c>
      <c r="AF26" s="20" t="str">
        <f t="shared" si="3"/>
        <v/>
      </c>
    </row>
    <row r="27" spans="1:32" ht="16.5" customHeight="1" thickBot="1">
      <c r="A27" s="111" t="str">
        <f>IF('Schedule-2'!A28="","",'Schedule-2'!A28)</f>
        <v/>
      </c>
      <c r="B27" s="202" t="str">
        <f>IF('Schedule-2'!B28="","",'Schedule-2'!B28)</f>
        <v/>
      </c>
      <c r="C27" s="387"/>
      <c r="D27" s="433"/>
      <c r="E27" s="433"/>
      <c r="F27" s="433"/>
      <c r="G27" s="433"/>
      <c r="H27" s="416"/>
      <c r="I27" s="433"/>
      <c r="J27" s="423"/>
      <c r="K27" s="423"/>
      <c r="L27" s="423"/>
      <c r="M27" s="416"/>
      <c r="N27" s="433"/>
      <c r="O27" s="388"/>
      <c r="P27" s="433"/>
      <c r="Q27" s="423"/>
      <c r="R27" s="433"/>
      <c r="S27" s="434"/>
      <c r="T27" s="433"/>
      <c r="U27" s="388"/>
      <c r="V27" s="433"/>
      <c r="W27" s="416"/>
      <c r="X27" s="188">
        <f t="shared" si="0"/>
        <v>0</v>
      </c>
      <c r="Y27" s="19">
        <f t="shared" si="1"/>
        <v>0</v>
      </c>
      <c r="Z27" s="433"/>
      <c r="AA27" s="388"/>
      <c r="AB27" s="388"/>
      <c r="AC27" s="388"/>
      <c r="AD27" s="19">
        <f t="shared" si="2"/>
        <v>0</v>
      </c>
      <c r="AE27" s="19">
        <f>('Schedule-2'!E28/(1-MARGIN))-'Schedule-2'!G28</f>
        <v>0</v>
      </c>
      <c r="AF27" s="20" t="str">
        <f t="shared" si="3"/>
        <v/>
      </c>
    </row>
    <row r="28" spans="1:32" ht="16.5" customHeight="1" thickBot="1">
      <c r="A28" s="111" t="str">
        <f>IF('Schedule-2'!A29="","",'Schedule-2'!A29)</f>
        <v/>
      </c>
      <c r="B28" s="202" t="str">
        <f>IF('Schedule-2'!B29="","",'Schedule-2'!B29)</f>
        <v/>
      </c>
      <c r="C28" s="387"/>
      <c r="D28" s="433"/>
      <c r="E28" s="433"/>
      <c r="F28" s="433"/>
      <c r="G28" s="433"/>
      <c r="H28" s="416"/>
      <c r="I28" s="433"/>
      <c r="J28" s="423"/>
      <c r="K28" s="423"/>
      <c r="L28" s="423"/>
      <c r="M28" s="416"/>
      <c r="N28" s="433"/>
      <c r="O28" s="388"/>
      <c r="P28" s="433"/>
      <c r="Q28" s="423"/>
      <c r="R28" s="433"/>
      <c r="S28" s="434"/>
      <c r="T28" s="433"/>
      <c r="U28" s="388"/>
      <c r="V28" s="433"/>
      <c r="W28" s="416"/>
      <c r="X28" s="188">
        <f t="shared" si="0"/>
        <v>0</v>
      </c>
      <c r="Y28" s="19">
        <f t="shared" si="1"/>
        <v>0</v>
      </c>
      <c r="Z28" s="433"/>
      <c r="AA28" s="388"/>
      <c r="AB28" s="388"/>
      <c r="AC28" s="388"/>
      <c r="AD28" s="19">
        <f t="shared" si="2"/>
        <v>0</v>
      </c>
      <c r="AE28" s="19">
        <f>('Schedule-2'!E29/(1-MARGIN))-'Schedule-2'!G29</f>
        <v>0</v>
      </c>
      <c r="AF28" s="20" t="str">
        <f t="shared" si="3"/>
        <v/>
      </c>
    </row>
    <row r="29" spans="1:32" ht="16.5" customHeight="1" thickBot="1">
      <c r="A29" s="111" t="str">
        <f>IF('Schedule-2'!A30="","",'Schedule-2'!A30)</f>
        <v/>
      </c>
      <c r="B29" s="202" t="str">
        <f>IF('Schedule-2'!B30="","",'Schedule-2'!B30)</f>
        <v/>
      </c>
      <c r="C29" s="387"/>
      <c r="D29" s="433"/>
      <c r="E29" s="433"/>
      <c r="F29" s="433"/>
      <c r="G29" s="433"/>
      <c r="H29" s="416"/>
      <c r="I29" s="433"/>
      <c r="J29" s="423"/>
      <c r="K29" s="423"/>
      <c r="L29" s="423"/>
      <c r="M29" s="416"/>
      <c r="N29" s="433"/>
      <c r="O29" s="388"/>
      <c r="P29" s="433"/>
      <c r="Q29" s="423"/>
      <c r="R29" s="433"/>
      <c r="S29" s="434"/>
      <c r="T29" s="433"/>
      <c r="U29" s="388"/>
      <c r="V29" s="433"/>
      <c r="W29" s="416"/>
      <c r="X29" s="188">
        <f t="shared" si="0"/>
        <v>0</v>
      </c>
      <c r="Y29" s="19">
        <f t="shared" si="1"/>
        <v>0</v>
      </c>
      <c r="Z29" s="433"/>
      <c r="AA29" s="388"/>
      <c r="AB29" s="388"/>
      <c r="AC29" s="388"/>
      <c r="AD29" s="19">
        <f t="shared" si="2"/>
        <v>0</v>
      </c>
      <c r="AE29" s="19">
        <f>('Schedule-2'!E30/(1-MARGIN))-'Schedule-2'!G30</f>
        <v>0</v>
      </c>
      <c r="AF29" s="20" t="str">
        <f t="shared" si="3"/>
        <v/>
      </c>
    </row>
    <row r="30" spans="1:32" ht="16.5" customHeight="1" thickBot="1">
      <c r="A30" s="111" t="str">
        <f>IF('Schedule-2'!A31="","",'Schedule-2'!A31)</f>
        <v/>
      </c>
      <c r="B30" s="202" t="str">
        <f>IF('Schedule-2'!B31="","",'Schedule-2'!B31)</f>
        <v/>
      </c>
      <c r="C30" s="387"/>
      <c r="D30" s="433"/>
      <c r="E30" s="433"/>
      <c r="F30" s="433"/>
      <c r="G30" s="433"/>
      <c r="H30" s="416"/>
      <c r="I30" s="433"/>
      <c r="J30" s="423"/>
      <c r="K30" s="423"/>
      <c r="L30" s="423"/>
      <c r="M30" s="416"/>
      <c r="N30" s="433"/>
      <c r="O30" s="388"/>
      <c r="P30" s="433"/>
      <c r="Q30" s="423"/>
      <c r="R30" s="433"/>
      <c r="S30" s="434"/>
      <c r="T30" s="433"/>
      <c r="U30" s="388"/>
      <c r="V30" s="433"/>
      <c r="W30" s="416"/>
      <c r="X30" s="188">
        <f t="shared" si="0"/>
        <v>0</v>
      </c>
      <c r="Y30" s="19">
        <f t="shared" si="1"/>
        <v>0</v>
      </c>
      <c r="Z30" s="433"/>
      <c r="AA30" s="388"/>
      <c r="AB30" s="388"/>
      <c r="AC30" s="388"/>
      <c r="AD30" s="19">
        <f t="shared" si="2"/>
        <v>0</v>
      </c>
      <c r="AE30" s="19">
        <f>('Schedule-2'!E31/(1-MARGIN))-'Schedule-2'!G31</f>
        <v>0</v>
      </c>
      <c r="AF30" s="20" t="str">
        <f t="shared" si="3"/>
        <v/>
      </c>
    </row>
    <row r="31" spans="1:32" ht="16.5" customHeight="1" thickBot="1">
      <c r="A31" s="111" t="str">
        <f>IF('Schedule-2'!A32="","",'Schedule-2'!A32)</f>
        <v/>
      </c>
      <c r="B31" s="202" t="str">
        <f>IF('Schedule-2'!B32="","",'Schedule-2'!B32)</f>
        <v/>
      </c>
      <c r="C31" s="387"/>
      <c r="D31" s="433"/>
      <c r="E31" s="433"/>
      <c r="F31" s="433"/>
      <c r="G31" s="433"/>
      <c r="H31" s="416"/>
      <c r="I31" s="433"/>
      <c r="J31" s="423"/>
      <c r="K31" s="423"/>
      <c r="L31" s="423"/>
      <c r="M31" s="416"/>
      <c r="N31" s="433"/>
      <c r="O31" s="416"/>
      <c r="P31" s="433"/>
      <c r="Q31" s="423"/>
      <c r="R31" s="433"/>
      <c r="S31" s="434"/>
      <c r="T31" s="433"/>
      <c r="U31" s="388"/>
      <c r="V31" s="433"/>
      <c r="W31" s="416"/>
      <c r="X31" s="188">
        <f t="shared" si="0"/>
        <v>0</v>
      </c>
      <c r="Y31" s="19">
        <f t="shared" si="1"/>
        <v>0</v>
      </c>
      <c r="Z31" s="433"/>
      <c r="AA31" s="388"/>
      <c r="AB31" s="388"/>
      <c r="AC31" s="388"/>
      <c r="AD31" s="19">
        <f t="shared" si="2"/>
        <v>0</v>
      </c>
      <c r="AE31" s="19">
        <f>('Schedule-2'!E32/(1-MARGIN))-'Schedule-2'!G32</f>
        <v>0</v>
      </c>
      <c r="AF31" s="20" t="str">
        <f t="shared" si="3"/>
        <v/>
      </c>
    </row>
    <row r="32" spans="1:32" ht="16.5" customHeight="1" thickBot="1">
      <c r="A32" s="111" t="str">
        <f>IF('Schedule-2'!A33="","",'Schedule-2'!A33)</f>
        <v/>
      </c>
      <c r="B32" s="202" t="str">
        <f>IF('Schedule-2'!B33="","",'Schedule-2'!B33)</f>
        <v/>
      </c>
      <c r="C32" s="387"/>
      <c r="D32" s="433"/>
      <c r="E32" s="433"/>
      <c r="F32" s="433"/>
      <c r="G32" s="433"/>
      <c r="H32" s="416"/>
      <c r="I32" s="433"/>
      <c r="J32" s="423"/>
      <c r="K32" s="423"/>
      <c r="L32" s="423"/>
      <c r="M32" s="416"/>
      <c r="N32" s="433"/>
      <c r="O32" s="416"/>
      <c r="P32" s="433"/>
      <c r="Q32" s="423"/>
      <c r="R32" s="433"/>
      <c r="S32" s="434"/>
      <c r="T32" s="433"/>
      <c r="U32" s="388"/>
      <c r="V32" s="433"/>
      <c r="W32" s="416"/>
      <c r="X32" s="188">
        <f t="shared" si="0"/>
        <v>0</v>
      </c>
      <c r="Y32" s="19">
        <f t="shared" si="1"/>
        <v>0</v>
      </c>
      <c r="Z32" s="433"/>
      <c r="AA32" s="388"/>
      <c r="AB32" s="388"/>
      <c r="AC32" s="388"/>
      <c r="AD32" s="19">
        <f t="shared" si="2"/>
        <v>0</v>
      </c>
      <c r="AE32" s="19">
        <f>('Schedule-2'!E33/(1-MARGIN))-'Schedule-2'!G33</f>
        <v>0</v>
      </c>
      <c r="AF32" s="20" t="str">
        <f t="shared" si="3"/>
        <v/>
      </c>
    </row>
    <row r="33" spans="1:32" ht="17" thickBot="1">
      <c r="A33" s="341" t="s">
        <v>86</v>
      </c>
      <c r="B33" s="342"/>
      <c r="C33" s="343"/>
      <c r="D33" s="24">
        <f>SUM(D8:D32)</f>
        <v>0</v>
      </c>
      <c r="E33" s="24">
        <f t="shared" ref="E33:L33" si="4">SUM(E8:E32)</f>
        <v>0</v>
      </c>
      <c r="F33" s="24">
        <f t="shared" si="4"/>
        <v>0</v>
      </c>
      <c r="G33" s="24">
        <f t="shared" si="4"/>
        <v>0</v>
      </c>
      <c r="H33" s="24">
        <f t="shared" si="4"/>
        <v>0</v>
      </c>
      <c r="I33" s="24">
        <f t="shared" si="4"/>
        <v>0</v>
      </c>
      <c r="J33" s="176">
        <f t="shared" si="4"/>
        <v>0</v>
      </c>
      <c r="K33" s="176">
        <f t="shared" si="4"/>
        <v>0</v>
      </c>
      <c r="L33" s="176">
        <f t="shared" si="4"/>
        <v>0</v>
      </c>
      <c r="M33" s="22"/>
      <c r="N33" s="24">
        <f>SUM(N8:N32)</f>
        <v>0</v>
      </c>
      <c r="O33" s="176">
        <f>SUM(O8:O32)</f>
        <v>0</v>
      </c>
      <c r="P33" s="24">
        <f>SUM(P8:P32)</f>
        <v>0</v>
      </c>
      <c r="Q33" s="176">
        <f>SUM(Q8:Q32)</f>
        <v>0</v>
      </c>
      <c r="R33" s="24">
        <f t="shared" ref="R33:X33" si="5">SUM(R8:R32)</f>
        <v>0</v>
      </c>
      <c r="S33" s="176">
        <f t="shared" si="5"/>
        <v>0</v>
      </c>
      <c r="T33" s="24">
        <f t="shared" si="5"/>
        <v>0</v>
      </c>
      <c r="U33" s="176">
        <f t="shared" si="5"/>
        <v>0</v>
      </c>
      <c r="V33" s="24">
        <f t="shared" si="5"/>
        <v>0</v>
      </c>
      <c r="W33" s="176">
        <f t="shared" si="5"/>
        <v>0</v>
      </c>
      <c r="X33" s="24">
        <f t="shared" si="5"/>
        <v>0</v>
      </c>
      <c r="Y33" s="176">
        <f t="shared" ref="Y33:AD33" si="6">SUM(Y8:Y32)</f>
        <v>0</v>
      </c>
      <c r="Z33" s="24">
        <f t="shared" ref="Z33:AA33" si="7">SUM(Z8:Z32)</f>
        <v>0</v>
      </c>
      <c r="AA33" s="177">
        <f t="shared" si="7"/>
        <v>0</v>
      </c>
      <c r="AB33" s="177">
        <f>SUM(AB8:AB32)</f>
        <v>0</v>
      </c>
      <c r="AC33" s="177">
        <f t="shared" si="6"/>
        <v>0</v>
      </c>
      <c r="AD33" s="178">
        <f t="shared" si="6"/>
        <v>0</v>
      </c>
      <c r="AE33" s="179">
        <f>SUM(AE7:AE32)</f>
        <v>0</v>
      </c>
      <c r="AF33" s="20" t="str">
        <f t="shared" si="3"/>
        <v/>
      </c>
    </row>
    <row r="34" spans="1:32" ht="17" thickBot="1">
      <c r="A34" s="112"/>
      <c r="B34" s="113"/>
      <c r="C34" s="113"/>
      <c r="D34" s="114"/>
      <c r="E34" s="114"/>
      <c r="F34" s="115"/>
      <c r="G34" s="116"/>
      <c r="H34" s="116"/>
      <c r="I34" s="117"/>
      <c r="J34" s="117"/>
      <c r="K34" s="114"/>
      <c r="L34" s="115"/>
      <c r="M34" s="118"/>
      <c r="N34" s="114"/>
      <c r="O34" s="115"/>
      <c r="P34" s="115"/>
      <c r="Q34" s="114"/>
      <c r="R34" s="115"/>
      <c r="S34" s="115"/>
      <c r="T34" s="115"/>
      <c r="U34" s="25"/>
      <c r="V34" s="119"/>
      <c r="W34" s="119"/>
      <c r="X34" s="119"/>
      <c r="Y34" s="119"/>
      <c r="Z34" s="119"/>
      <c r="AA34" s="119"/>
      <c r="AB34" s="119"/>
      <c r="AC34" s="119"/>
      <c r="AD34" s="119"/>
      <c r="AE34" s="119"/>
      <c r="AF34" s="120"/>
    </row>
    <row r="35" spans="1:32" ht="17.25" customHeight="1">
      <c r="A35" s="329" t="s">
        <v>18</v>
      </c>
      <c r="B35" s="330"/>
      <c r="C35" s="330"/>
      <c r="D35" s="330"/>
      <c r="E35" s="330"/>
      <c r="F35" s="330"/>
      <c r="G35" s="330"/>
      <c r="H35" s="330"/>
      <c r="I35" s="330"/>
      <c r="J35" s="330"/>
      <c r="K35" s="330"/>
      <c r="L35" s="330"/>
      <c r="M35" s="330"/>
      <c r="N35" s="330"/>
      <c r="O35" s="330"/>
      <c r="P35" s="330"/>
      <c r="Q35" s="330"/>
      <c r="R35" s="330"/>
      <c r="S35" s="330"/>
      <c r="T35" s="330"/>
      <c r="U35" s="330"/>
      <c r="V35" s="330"/>
      <c r="W35" s="330"/>
      <c r="X35" s="330"/>
      <c r="Y35" s="330"/>
      <c r="Z35" s="330"/>
      <c r="AA35" s="330"/>
      <c r="AB35" s="330"/>
      <c r="AC35" s="330"/>
      <c r="AD35" s="330"/>
      <c r="AE35" s="330"/>
      <c r="AF35" s="331"/>
    </row>
    <row r="36" spans="1:32" ht="17.25" customHeight="1">
      <c r="A36" s="332" t="s">
        <v>245</v>
      </c>
      <c r="B36" s="333"/>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3"/>
      <c r="AA36" s="333"/>
      <c r="AB36" s="333"/>
      <c r="AC36" s="333"/>
      <c r="AD36" s="333"/>
      <c r="AE36" s="333"/>
      <c r="AF36" s="334"/>
    </row>
    <row r="37" spans="1:32" ht="17.25" customHeight="1" thickBot="1">
      <c r="A37" s="335" t="s">
        <v>246</v>
      </c>
      <c r="B37" s="336"/>
      <c r="C37" s="336"/>
      <c r="D37" s="336"/>
      <c r="E37" s="336"/>
      <c r="F37" s="336"/>
      <c r="G37" s="336"/>
      <c r="H37" s="336"/>
      <c r="I37" s="336"/>
      <c r="J37" s="336"/>
      <c r="K37" s="336"/>
      <c r="L37" s="336"/>
      <c r="M37" s="336"/>
      <c r="N37" s="336"/>
      <c r="O37" s="336"/>
      <c r="P37" s="336"/>
      <c r="Q37" s="336"/>
      <c r="R37" s="336"/>
      <c r="S37" s="336"/>
      <c r="T37" s="336"/>
      <c r="U37" s="336"/>
      <c r="V37" s="336"/>
      <c r="W37" s="336"/>
      <c r="X37" s="336"/>
      <c r="Y37" s="336"/>
      <c r="Z37" s="336"/>
      <c r="AA37" s="336"/>
      <c r="AB37" s="336"/>
      <c r="AC37" s="336"/>
      <c r="AD37" s="336"/>
      <c r="AE37" s="336"/>
      <c r="AF37" s="337"/>
    </row>
    <row r="39" spans="1:32" ht="17">
      <c r="K39" s="212"/>
    </row>
    <row r="42" spans="1:32" ht="20">
      <c r="H42" s="211"/>
    </row>
  </sheetData>
  <sheetProtection password="C298" sheet="1" objects="1" scenarios="1"/>
  <mergeCells count="11">
    <mergeCell ref="A1:AF1"/>
    <mergeCell ref="A2:AF2"/>
    <mergeCell ref="A5:A6"/>
    <mergeCell ref="B5:B6"/>
    <mergeCell ref="C5:C6"/>
    <mergeCell ref="A35:AF35"/>
    <mergeCell ref="A36:AF36"/>
    <mergeCell ref="A37:AF37"/>
    <mergeCell ref="A4:C4"/>
    <mergeCell ref="A33:C33"/>
    <mergeCell ref="D4:M4"/>
  </mergeCells>
  <dataValidations count="2">
    <dataValidation type="list" allowBlank="1" showInputMessage="1" showErrorMessage="1" sqref="M8:M32">
      <formula1>"Capital Costs, Pollution Costs, Other Costs"</formula1>
    </dataValidation>
    <dataValidation type="list" allowBlank="1" showInputMessage="1" showErrorMessage="1" sqref="C8:C32">
      <formula1>"IPMVP Option A, IPMVP Option B, IPMVP Option C, IPMVP Option D, Other, Unknown"</formula1>
    </dataValidation>
  </dataValidations>
  <pageMargins left="0.75" right="0.75" top="1" bottom="1" header="0.5" footer="0.5"/>
  <pageSetup scale="27" orientation="landscape"/>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35"/>
  <sheetViews>
    <sheetView tabSelected="1" workbookViewId="0">
      <selection activeCell="A22" sqref="A22:B22"/>
    </sheetView>
  </sheetViews>
  <sheetFormatPr baseColWidth="10" defaultColWidth="11" defaultRowHeight="16" x14ac:dyDescent="0"/>
  <cols>
    <col min="1" max="1" width="13.6640625" style="4" customWidth="1"/>
    <col min="2" max="2" width="7.5" style="4" customWidth="1"/>
    <col min="3" max="3" width="13.5" style="4" customWidth="1"/>
    <col min="4" max="10" width="11" style="4"/>
    <col min="11" max="11" width="12.1640625" style="4" customWidth="1"/>
    <col min="12" max="12" width="11" style="4"/>
    <col min="13" max="13" width="11.6640625" style="4" customWidth="1"/>
    <col min="14" max="14" width="12.1640625" style="4" customWidth="1"/>
    <col min="15" max="16384" width="11" style="4"/>
  </cols>
  <sheetData>
    <row r="1" spans="1:14" ht="20.25" customHeight="1">
      <c r="A1" s="354" t="s">
        <v>147</v>
      </c>
      <c r="B1" s="354"/>
      <c r="C1" s="354"/>
      <c r="D1" s="354"/>
      <c r="E1" s="354"/>
      <c r="F1" s="354"/>
      <c r="G1" s="354"/>
      <c r="H1" s="354"/>
      <c r="I1" s="354"/>
      <c r="J1" s="354"/>
      <c r="K1" s="354"/>
      <c r="L1" s="354"/>
      <c r="M1" s="354"/>
      <c r="N1" s="354"/>
    </row>
    <row r="2" spans="1:14" ht="21" customHeight="1">
      <c r="A2" s="354" t="s">
        <v>163</v>
      </c>
      <c r="B2" s="354"/>
      <c r="C2" s="354"/>
      <c r="D2" s="354"/>
      <c r="E2" s="354"/>
      <c r="F2" s="354"/>
      <c r="G2" s="354"/>
      <c r="H2" s="354"/>
      <c r="I2" s="354"/>
      <c r="J2" s="354"/>
      <c r="K2" s="354"/>
      <c r="L2" s="354"/>
      <c r="M2" s="354"/>
      <c r="N2" s="354"/>
    </row>
    <row r="3" spans="1:14" ht="18" customHeight="1" thickBot="1">
      <c r="A3" s="355"/>
      <c r="B3" s="356"/>
      <c r="C3" s="356"/>
      <c r="D3" s="356"/>
      <c r="E3" s="356"/>
      <c r="F3" s="356"/>
      <c r="G3" s="356"/>
      <c r="H3" s="356"/>
      <c r="I3" s="356"/>
      <c r="J3" s="356"/>
      <c r="K3" s="356"/>
      <c r="L3" s="356"/>
      <c r="M3" s="356"/>
      <c r="N3" s="356"/>
    </row>
    <row r="4" spans="1:14" ht="48.75" customHeight="1" thickBot="1">
      <c r="A4" s="364" t="s">
        <v>198</v>
      </c>
      <c r="B4" s="365"/>
      <c r="C4" s="5" t="s">
        <v>164</v>
      </c>
      <c r="D4" s="5" t="s">
        <v>165</v>
      </c>
      <c r="E4" s="5" t="s">
        <v>166</v>
      </c>
      <c r="F4" s="5" t="s">
        <v>167</v>
      </c>
      <c r="G4" s="5" t="s">
        <v>168</v>
      </c>
      <c r="H4" s="5" t="s">
        <v>169</v>
      </c>
      <c r="I4" s="5" t="s">
        <v>170</v>
      </c>
      <c r="J4" s="5" t="s">
        <v>171</v>
      </c>
      <c r="K4" s="5" t="s">
        <v>172</v>
      </c>
      <c r="L4" s="5" t="s">
        <v>173</v>
      </c>
      <c r="M4" s="5" t="s">
        <v>174</v>
      </c>
      <c r="N4" s="5" t="s">
        <v>175</v>
      </c>
    </row>
    <row r="5" spans="1:14" ht="18" customHeight="1" thickBot="1">
      <c r="A5" s="366" t="s">
        <v>196</v>
      </c>
      <c r="B5" s="367"/>
      <c r="C5" s="436"/>
      <c r="D5" s="436"/>
      <c r="E5" s="436"/>
      <c r="F5" s="436"/>
      <c r="G5" s="436"/>
      <c r="H5" s="436"/>
      <c r="I5" s="436"/>
      <c r="J5" s="436"/>
      <c r="K5" s="436"/>
      <c r="L5" s="436"/>
      <c r="M5" s="436"/>
      <c r="N5" s="436"/>
    </row>
    <row r="6" spans="1:14" ht="18" customHeight="1" thickBot="1">
      <c r="A6" s="352">
        <v>1</v>
      </c>
      <c r="B6" s="353"/>
      <c r="C6" s="437"/>
      <c r="D6" s="437"/>
      <c r="E6" s="437"/>
      <c r="F6" s="437"/>
      <c r="G6" s="437"/>
      <c r="H6" s="437"/>
      <c r="I6" s="437"/>
      <c r="J6" s="437"/>
      <c r="K6" s="437"/>
      <c r="L6" s="437"/>
      <c r="M6" s="437"/>
      <c r="N6" s="437"/>
    </row>
    <row r="7" spans="1:14" ht="18" customHeight="1" thickBot="1">
      <c r="A7" s="352">
        <v>2</v>
      </c>
      <c r="B7" s="353"/>
      <c r="C7" s="437"/>
      <c r="D7" s="437"/>
      <c r="E7" s="437"/>
      <c r="F7" s="437"/>
      <c r="G7" s="437"/>
      <c r="H7" s="437"/>
      <c r="I7" s="437"/>
      <c r="J7" s="437"/>
      <c r="K7" s="437"/>
      <c r="L7" s="437"/>
      <c r="M7" s="437"/>
      <c r="N7" s="437"/>
    </row>
    <row r="8" spans="1:14" ht="18" customHeight="1" thickBot="1">
      <c r="A8" s="352">
        <v>3</v>
      </c>
      <c r="B8" s="353"/>
      <c r="C8" s="437"/>
      <c r="D8" s="437"/>
      <c r="E8" s="437"/>
      <c r="F8" s="437"/>
      <c r="G8" s="437"/>
      <c r="H8" s="437"/>
      <c r="I8" s="437"/>
      <c r="J8" s="437"/>
      <c r="K8" s="437"/>
      <c r="L8" s="437"/>
      <c r="M8" s="437"/>
      <c r="N8" s="437"/>
    </row>
    <row r="9" spans="1:14" ht="18" customHeight="1" thickBot="1">
      <c r="A9" s="352">
        <v>4</v>
      </c>
      <c r="B9" s="353"/>
      <c r="C9" s="437"/>
      <c r="D9" s="437"/>
      <c r="E9" s="437"/>
      <c r="F9" s="437"/>
      <c r="G9" s="437"/>
      <c r="H9" s="437"/>
      <c r="I9" s="437"/>
      <c r="J9" s="437"/>
      <c r="K9" s="437"/>
      <c r="L9" s="437"/>
      <c r="M9" s="437"/>
      <c r="N9" s="437"/>
    </row>
    <row r="10" spans="1:14" ht="18" customHeight="1" thickBot="1">
      <c r="A10" s="352">
        <v>5</v>
      </c>
      <c r="B10" s="353"/>
      <c r="C10" s="437"/>
      <c r="D10" s="437"/>
      <c r="E10" s="437"/>
      <c r="F10" s="437"/>
      <c r="G10" s="437"/>
      <c r="H10" s="437"/>
      <c r="I10" s="437"/>
      <c r="J10" s="437"/>
      <c r="K10" s="437"/>
      <c r="L10" s="437"/>
      <c r="M10" s="437"/>
      <c r="N10" s="437"/>
    </row>
    <row r="11" spans="1:14" ht="18" customHeight="1" thickBot="1">
      <c r="A11" s="352">
        <v>6</v>
      </c>
      <c r="B11" s="353"/>
      <c r="C11" s="437"/>
      <c r="D11" s="437"/>
      <c r="E11" s="437"/>
      <c r="F11" s="437"/>
      <c r="G11" s="437"/>
      <c r="H11" s="437"/>
      <c r="I11" s="437"/>
      <c r="J11" s="437"/>
      <c r="K11" s="437"/>
      <c r="L11" s="437"/>
      <c r="M11" s="437"/>
      <c r="N11" s="437"/>
    </row>
    <row r="12" spans="1:14" ht="18" customHeight="1" thickBot="1">
      <c r="A12" s="352">
        <v>7</v>
      </c>
      <c r="B12" s="353"/>
      <c r="C12" s="437"/>
      <c r="D12" s="437"/>
      <c r="E12" s="437"/>
      <c r="F12" s="437"/>
      <c r="G12" s="437"/>
      <c r="H12" s="437"/>
      <c r="I12" s="437"/>
      <c r="J12" s="437"/>
      <c r="K12" s="437"/>
      <c r="L12" s="437"/>
      <c r="M12" s="437"/>
      <c r="N12" s="437"/>
    </row>
    <row r="13" spans="1:14" ht="18" customHeight="1" thickBot="1">
      <c r="A13" s="352">
        <v>8</v>
      </c>
      <c r="B13" s="353"/>
      <c r="C13" s="437"/>
      <c r="D13" s="437"/>
      <c r="E13" s="437"/>
      <c r="F13" s="437"/>
      <c r="G13" s="437"/>
      <c r="H13" s="437"/>
      <c r="I13" s="437"/>
      <c r="J13" s="437"/>
      <c r="K13" s="437"/>
      <c r="L13" s="437"/>
      <c r="M13" s="437"/>
      <c r="N13" s="437"/>
    </row>
    <row r="14" spans="1:14" ht="18" customHeight="1" thickBot="1">
      <c r="A14" s="352">
        <v>9</v>
      </c>
      <c r="B14" s="353"/>
      <c r="C14" s="437"/>
      <c r="D14" s="437"/>
      <c r="E14" s="437"/>
      <c r="F14" s="437"/>
      <c r="G14" s="437"/>
      <c r="H14" s="437"/>
      <c r="I14" s="437"/>
      <c r="J14" s="437"/>
      <c r="K14" s="437"/>
      <c r="L14" s="437"/>
      <c r="M14" s="437"/>
      <c r="N14" s="437"/>
    </row>
    <row r="15" spans="1:14" ht="18" customHeight="1" thickBot="1">
      <c r="A15" s="352">
        <v>10</v>
      </c>
      <c r="B15" s="353"/>
      <c r="C15" s="437"/>
      <c r="D15" s="437"/>
      <c r="E15" s="437"/>
      <c r="F15" s="437"/>
      <c r="G15" s="437"/>
      <c r="H15" s="437"/>
      <c r="I15" s="437"/>
      <c r="J15" s="437"/>
      <c r="K15" s="437"/>
      <c r="L15" s="437"/>
      <c r="M15" s="437"/>
      <c r="N15" s="437"/>
    </row>
    <row r="16" spans="1:14" ht="18" customHeight="1" thickBot="1">
      <c r="A16" s="352">
        <v>11</v>
      </c>
      <c r="B16" s="353"/>
      <c r="C16" s="437"/>
      <c r="D16" s="437"/>
      <c r="E16" s="437"/>
      <c r="F16" s="437"/>
      <c r="G16" s="437"/>
      <c r="H16" s="437"/>
      <c r="I16" s="437"/>
      <c r="J16" s="437"/>
      <c r="K16" s="437"/>
      <c r="L16" s="437"/>
      <c r="M16" s="437"/>
      <c r="N16" s="437"/>
    </row>
    <row r="17" spans="1:14" ht="18" customHeight="1" thickBot="1">
      <c r="A17" s="352">
        <v>12</v>
      </c>
      <c r="B17" s="353"/>
      <c r="C17" s="437"/>
      <c r="D17" s="437"/>
      <c r="E17" s="437"/>
      <c r="F17" s="437"/>
      <c r="G17" s="437"/>
      <c r="H17" s="437"/>
      <c r="I17" s="437"/>
      <c r="J17" s="437"/>
      <c r="K17" s="437"/>
      <c r="L17" s="437"/>
      <c r="M17" s="437"/>
      <c r="N17" s="437"/>
    </row>
    <row r="18" spans="1:14" ht="18" customHeight="1" thickBot="1">
      <c r="A18" s="352">
        <v>13</v>
      </c>
      <c r="B18" s="353"/>
      <c r="C18" s="437"/>
      <c r="D18" s="437"/>
      <c r="E18" s="437"/>
      <c r="F18" s="437"/>
      <c r="G18" s="437"/>
      <c r="H18" s="437"/>
      <c r="I18" s="437"/>
      <c r="J18" s="437"/>
      <c r="K18" s="437"/>
      <c r="L18" s="437"/>
      <c r="M18" s="437"/>
      <c r="N18" s="437"/>
    </row>
    <row r="19" spans="1:14" ht="18" customHeight="1" thickBot="1">
      <c r="A19" s="352">
        <v>14</v>
      </c>
      <c r="B19" s="353"/>
      <c r="C19" s="437"/>
      <c r="D19" s="437"/>
      <c r="E19" s="437"/>
      <c r="F19" s="437"/>
      <c r="G19" s="437"/>
      <c r="H19" s="437"/>
      <c r="I19" s="437"/>
      <c r="J19" s="437"/>
      <c r="K19" s="437"/>
      <c r="L19" s="437"/>
      <c r="M19" s="437"/>
      <c r="N19" s="437"/>
    </row>
    <row r="20" spans="1:14" ht="18" customHeight="1" thickBot="1">
      <c r="A20" s="352">
        <v>15</v>
      </c>
      <c r="B20" s="353"/>
      <c r="C20" s="437"/>
      <c r="D20" s="437"/>
      <c r="E20" s="437"/>
      <c r="F20" s="437"/>
      <c r="G20" s="437"/>
      <c r="H20" s="437"/>
      <c r="I20" s="437"/>
      <c r="J20" s="437"/>
      <c r="K20" s="437"/>
      <c r="L20" s="437"/>
      <c r="M20" s="437"/>
      <c r="N20" s="437"/>
    </row>
    <row r="21" spans="1:14" ht="18" customHeight="1" thickBot="1">
      <c r="A21" s="352">
        <v>16</v>
      </c>
      <c r="B21" s="353"/>
      <c r="C21" s="437"/>
      <c r="D21" s="437"/>
      <c r="E21" s="437"/>
      <c r="F21" s="437"/>
      <c r="G21" s="437"/>
      <c r="H21" s="437"/>
      <c r="I21" s="437"/>
      <c r="J21" s="437"/>
      <c r="K21" s="437"/>
      <c r="L21" s="437"/>
      <c r="M21" s="437"/>
      <c r="N21" s="437"/>
    </row>
    <row r="22" spans="1:14" ht="18" customHeight="1" thickBot="1">
      <c r="A22" s="352">
        <v>17</v>
      </c>
      <c r="B22" s="353"/>
      <c r="C22" s="437"/>
      <c r="D22" s="437"/>
      <c r="E22" s="437"/>
      <c r="F22" s="437"/>
      <c r="G22" s="437"/>
      <c r="H22" s="437"/>
      <c r="I22" s="437"/>
      <c r="J22" s="437"/>
      <c r="K22" s="437"/>
      <c r="L22" s="437"/>
      <c r="M22" s="437"/>
      <c r="N22" s="437"/>
    </row>
    <row r="23" spans="1:14" ht="18" customHeight="1" thickBot="1">
      <c r="A23" s="352">
        <v>18</v>
      </c>
      <c r="B23" s="353"/>
      <c r="C23" s="437"/>
      <c r="D23" s="437"/>
      <c r="E23" s="437"/>
      <c r="F23" s="437"/>
      <c r="G23" s="437"/>
      <c r="H23" s="437"/>
      <c r="I23" s="437"/>
      <c r="J23" s="437"/>
      <c r="K23" s="437"/>
      <c r="L23" s="437"/>
      <c r="M23" s="437"/>
      <c r="N23" s="437"/>
    </row>
    <row r="24" spans="1:14" ht="18" customHeight="1" thickBot="1">
      <c r="A24" s="352">
        <v>19</v>
      </c>
      <c r="B24" s="353"/>
      <c r="C24" s="437"/>
      <c r="D24" s="437"/>
      <c r="E24" s="437"/>
      <c r="F24" s="437"/>
      <c r="G24" s="437"/>
      <c r="H24" s="437"/>
      <c r="I24" s="437"/>
      <c r="J24" s="437"/>
      <c r="K24" s="437"/>
      <c r="L24" s="437"/>
      <c r="M24" s="437"/>
      <c r="N24" s="437"/>
    </row>
    <row r="25" spans="1:14" ht="18" customHeight="1" thickBot="1">
      <c r="A25" s="352">
        <v>20</v>
      </c>
      <c r="B25" s="353"/>
      <c r="C25" s="437"/>
      <c r="D25" s="437"/>
      <c r="E25" s="437"/>
      <c r="F25" s="437"/>
      <c r="G25" s="437"/>
      <c r="H25" s="437"/>
      <c r="I25" s="437"/>
      <c r="J25" s="437"/>
      <c r="K25" s="437"/>
      <c r="L25" s="437"/>
      <c r="M25" s="437"/>
      <c r="N25" s="437"/>
    </row>
    <row r="26" spans="1:14" ht="18" customHeight="1" thickBot="1">
      <c r="A26" s="352">
        <v>21</v>
      </c>
      <c r="B26" s="353"/>
      <c r="C26" s="437"/>
      <c r="D26" s="437"/>
      <c r="E26" s="437"/>
      <c r="F26" s="437"/>
      <c r="G26" s="437"/>
      <c r="H26" s="437"/>
      <c r="I26" s="437"/>
      <c r="J26" s="437"/>
      <c r="K26" s="437"/>
      <c r="L26" s="437"/>
      <c r="M26" s="437"/>
      <c r="N26" s="437"/>
    </row>
    <row r="27" spans="1:14" ht="18" customHeight="1" thickBot="1">
      <c r="A27" s="352">
        <v>22</v>
      </c>
      <c r="B27" s="353"/>
      <c r="C27" s="437"/>
      <c r="D27" s="437"/>
      <c r="E27" s="437"/>
      <c r="F27" s="437"/>
      <c r="G27" s="437"/>
      <c r="H27" s="437"/>
      <c r="I27" s="437"/>
      <c r="J27" s="437"/>
      <c r="K27" s="437"/>
      <c r="L27" s="437"/>
      <c r="M27" s="437"/>
      <c r="N27" s="437"/>
    </row>
    <row r="28" spans="1:14" ht="18" customHeight="1" thickBot="1">
      <c r="A28" s="352">
        <v>23</v>
      </c>
      <c r="B28" s="353"/>
      <c r="C28" s="437"/>
      <c r="D28" s="437"/>
      <c r="E28" s="437"/>
      <c r="F28" s="437"/>
      <c r="G28" s="437"/>
      <c r="H28" s="437"/>
      <c r="I28" s="437"/>
      <c r="J28" s="437"/>
      <c r="K28" s="437"/>
      <c r="L28" s="437"/>
      <c r="M28" s="437"/>
      <c r="N28" s="437"/>
    </row>
    <row r="29" spans="1:14" ht="18" customHeight="1" thickBot="1">
      <c r="A29" s="352">
        <v>24</v>
      </c>
      <c r="B29" s="353"/>
      <c r="C29" s="437"/>
      <c r="D29" s="437"/>
      <c r="E29" s="437"/>
      <c r="F29" s="437"/>
      <c r="G29" s="437"/>
      <c r="H29" s="437"/>
      <c r="I29" s="437"/>
      <c r="J29" s="437"/>
      <c r="K29" s="437"/>
      <c r="L29" s="437"/>
      <c r="M29" s="437"/>
      <c r="N29" s="437"/>
    </row>
    <row r="30" spans="1:14" ht="18" customHeight="1" thickBot="1">
      <c r="A30" s="352">
        <v>25</v>
      </c>
      <c r="B30" s="353"/>
      <c r="C30" s="437"/>
      <c r="D30" s="437"/>
      <c r="E30" s="437"/>
      <c r="F30" s="437"/>
      <c r="G30" s="437"/>
      <c r="H30" s="437"/>
      <c r="I30" s="437"/>
      <c r="J30" s="437"/>
      <c r="K30" s="437"/>
      <c r="L30" s="437"/>
      <c r="M30" s="437"/>
      <c r="N30" s="437"/>
    </row>
    <row r="31" spans="1:14" ht="18" customHeight="1" thickBot="1">
      <c r="A31" s="346"/>
      <c r="B31" s="347"/>
      <c r="C31" s="347"/>
      <c r="D31" s="347"/>
      <c r="E31" s="347"/>
      <c r="F31" s="347"/>
      <c r="G31" s="347"/>
      <c r="H31" s="347"/>
      <c r="I31" s="347"/>
      <c r="J31" s="347"/>
      <c r="K31" s="347"/>
      <c r="L31" s="347"/>
      <c r="M31" s="347"/>
      <c r="N31" s="348"/>
    </row>
    <row r="32" spans="1:14" ht="19.5" customHeight="1">
      <c r="A32" s="349" t="s">
        <v>18</v>
      </c>
      <c r="B32" s="350"/>
      <c r="C32" s="350"/>
      <c r="D32" s="350"/>
      <c r="E32" s="350"/>
      <c r="F32" s="350"/>
      <c r="G32" s="350"/>
      <c r="H32" s="350"/>
      <c r="I32" s="350"/>
      <c r="J32" s="350"/>
      <c r="K32" s="350"/>
      <c r="L32" s="350"/>
      <c r="M32" s="350"/>
      <c r="N32" s="351"/>
    </row>
    <row r="33" spans="1:14" ht="32.25" customHeight="1">
      <c r="A33" s="361" t="s">
        <v>50</v>
      </c>
      <c r="B33" s="362"/>
      <c r="C33" s="362"/>
      <c r="D33" s="362"/>
      <c r="E33" s="362"/>
      <c r="F33" s="362"/>
      <c r="G33" s="362"/>
      <c r="H33" s="362"/>
      <c r="I33" s="362"/>
      <c r="J33" s="362"/>
      <c r="K33" s="362"/>
      <c r="L33" s="362"/>
      <c r="M33" s="362"/>
      <c r="N33" s="363"/>
    </row>
    <row r="34" spans="1:14" ht="17" thickBot="1">
      <c r="A34" s="357" t="s">
        <v>247</v>
      </c>
      <c r="B34" s="358"/>
      <c r="C34" s="358"/>
      <c r="D34" s="358"/>
      <c r="E34" s="358"/>
      <c r="F34" s="358"/>
      <c r="G34" s="358"/>
      <c r="H34" s="358"/>
      <c r="I34" s="358"/>
      <c r="J34" s="358"/>
      <c r="K34" s="358"/>
      <c r="L34" s="358"/>
      <c r="M34" s="358"/>
      <c r="N34" s="359"/>
    </row>
    <row r="35" spans="1:14">
      <c r="A35" s="360"/>
      <c r="B35" s="360"/>
      <c r="C35" s="360"/>
    </row>
  </sheetData>
  <sheetProtection password="C298" sheet="1" objects="1" scenarios="1"/>
  <mergeCells count="35">
    <mergeCell ref="A34:N34"/>
    <mergeCell ref="A35:C35"/>
    <mergeCell ref="A29:B29"/>
    <mergeCell ref="A33:N33"/>
    <mergeCell ref="A4:B4"/>
    <mergeCell ref="A5:B5"/>
    <mergeCell ref="A6:B6"/>
    <mergeCell ref="A30:B30"/>
    <mergeCell ref="A19:B19"/>
    <mergeCell ref="A20:B20"/>
    <mergeCell ref="A21:B21"/>
    <mergeCell ref="A22:B22"/>
    <mergeCell ref="A23:B23"/>
    <mergeCell ref="A24:B24"/>
    <mergeCell ref="A25:B25"/>
    <mergeCell ref="A26:B26"/>
    <mergeCell ref="A17:B17"/>
    <mergeCell ref="A11:B11"/>
    <mergeCell ref="A12:B12"/>
    <mergeCell ref="A1:N1"/>
    <mergeCell ref="A2:N2"/>
    <mergeCell ref="A3:N3"/>
    <mergeCell ref="A7:B7"/>
    <mergeCell ref="A8:B8"/>
    <mergeCell ref="A9:B9"/>
    <mergeCell ref="A10:B10"/>
    <mergeCell ref="A13:B13"/>
    <mergeCell ref="A14:B14"/>
    <mergeCell ref="A15:B15"/>
    <mergeCell ref="A16:B16"/>
    <mergeCell ref="A31:N31"/>
    <mergeCell ref="A32:N32"/>
    <mergeCell ref="A27:B27"/>
    <mergeCell ref="A28:B28"/>
    <mergeCell ref="A18:B18"/>
  </mergeCells>
  <dataValidations count="1">
    <dataValidation type="whole" operator="greaterThanOrEqual" allowBlank="1" showInputMessage="1" showErrorMessage="1" error="Please enter a number greater than or equal to zero." sqref="C5:N30">
      <formula1>0</formula1>
    </dataValidation>
  </dataValidations>
  <pageMargins left="0.75" right="0.75" top="1" bottom="1" header="0.5" footer="0.5"/>
  <pageSetup scale="51"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17"/>
  <sheetViews>
    <sheetView showGridLines="0" workbookViewId="0">
      <pane ySplit="16" topLeftCell="A17" activePane="bottomLeft" state="frozenSplit"/>
      <selection pane="bottomLeft" activeCell="D42" sqref="D42"/>
    </sheetView>
  </sheetViews>
  <sheetFormatPr baseColWidth="10" defaultColWidth="8.83203125" defaultRowHeight="13" x14ac:dyDescent="0"/>
  <cols>
    <col min="1" max="1" width="6.33203125" style="130" customWidth="1"/>
    <col min="2" max="2" width="12.6640625" style="130" customWidth="1"/>
    <col min="3" max="3" width="16.5" style="130" customWidth="1"/>
    <col min="4" max="4" width="15.6640625" style="130" customWidth="1"/>
    <col min="5" max="5" width="17.1640625" style="130" customWidth="1"/>
    <col min="6" max="6" width="16" style="130" customWidth="1"/>
    <col min="7" max="7" width="14.5" style="130" customWidth="1"/>
    <col min="8" max="8" width="21.1640625" style="130" customWidth="1"/>
    <col min="9" max="9" width="15.1640625" style="124" customWidth="1"/>
    <col min="10" max="10" width="8.33203125" style="1" customWidth="1"/>
    <col min="11" max="12" width="17.33203125" style="1" customWidth="1"/>
    <col min="13" max="13" width="14.33203125" style="1" customWidth="1"/>
    <col min="14" max="14" width="13.1640625" style="1" customWidth="1"/>
    <col min="15" max="15" width="13.1640625" style="1" bestFit="1" customWidth="1"/>
    <col min="16" max="16" width="8.83203125" style="1"/>
    <col min="17" max="17" width="10.5" style="1" bestFit="1" customWidth="1"/>
    <col min="18" max="253" width="8.83203125" style="1"/>
    <col min="254" max="254" width="4.6640625" style="1" customWidth="1"/>
    <col min="255" max="255" width="12.6640625" style="1" customWidth="1"/>
    <col min="256" max="256" width="11.83203125" style="1" customWidth="1"/>
    <col min="257" max="257" width="12.83203125" style="1" customWidth="1"/>
    <col min="258" max="258" width="11.1640625" style="1" customWidth="1"/>
    <col min="259" max="259" width="11.5" style="1" customWidth="1"/>
    <col min="260" max="261" width="11.33203125" style="1" customWidth="1"/>
    <col min="262" max="262" width="13.5" style="1" customWidth="1"/>
    <col min="263" max="509" width="8.83203125" style="1"/>
    <col min="510" max="510" width="4.6640625" style="1" customWidth="1"/>
    <col min="511" max="511" width="12.6640625" style="1" customWidth="1"/>
    <col min="512" max="512" width="11.83203125" style="1" customWidth="1"/>
    <col min="513" max="513" width="12.83203125" style="1" customWidth="1"/>
    <col min="514" max="514" width="11.1640625" style="1" customWidth="1"/>
    <col min="515" max="515" width="11.5" style="1" customWidth="1"/>
    <col min="516" max="517" width="11.33203125" style="1" customWidth="1"/>
    <col min="518" max="518" width="13.5" style="1" customWidth="1"/>
    <col min="519" max="765" width="8.83203125" style="1"/>
    <col min="766" max="766" width="4.6640625" style="1" customWidth="1"/>
    <col min="767" max="767" width="12.6640625" style="1" customWidth="1"/>
    <col min="768" max="768" width="11.83203125" style="1" customWidth="1"/>
    <col min="769" max="769" width="12.83203125" style="1" customWidth="1"/>
    <col min="770" max="770" width="11.1640625" style="1" customWidth="1"/>
    <col min="771" max="771" width="11.5" style="1" customWidth="1"/>
    <col min="772" max="773" width="11.33203125" style="1" customWidth="1"/>
    <col min="774" max="774" width="13.5" style="1" customWidth="1"/>
    <col min="775" max="1021" width="8.83203125" style="1"/>
    <col min="1022" max="1022" width="4.6640625" style="1" customWidth="1"/>
    <col min="1023" max="1023" width="12.6640625" style="1" customWidth="1"/>
    <col min="1024" max="1024" width="11.83203125" style="1" customWidth="1"/>
    <col min="1025" max="1025" width="12.83203125" style="1" customWidth="1"/>
    <col min="1026" max="1026" width="11.1640625" style="1" customWidth="1"/>
    <col min="1027" max="1027" width="11.5" style="1" customWidth="1"/>
    <col min="1028" max="1029" width="11.33203125" style="1" customWidth="1"/>
    <col min="1030" max="1030" width="13.5" style="1" customWidth="1"/>
    <col min="1031" max="1277" width="8.83203125" style="1"/>
    <col min="1278" max="1278" width="4.6640625" style="1" customWidth="1"/>
    <col min="1279" max="1279" width="12.6640625" style="1" customWidth="1"/>
    <col min="1280" max="1280" width="11.83203125" style="1" customWidth="1"/>
    <col min="1281" max="1281" width="12.83203125" style="1" customWidth="1"/>
    <col min="1282" max="1282" width="11.1640625" style="1" customWidth="1"/>
    <col min="1283" max="1283" width="11.5" style="1" customWidth="1"/>
    <col min="1284" max="1285" width="11.33203125" style="1" customWidth="1"/>
    <col min="1286" max="1286" width="13.5" style="1" customWidth="1"/>
    <col min="1287" max="1533" width="8.83203125" style="1"/>
    <col min="1534" max="1534" width="4.6640625" style="1" customWidth="1"/>
    <col min="1535" max="1535" width="12.6640625" style="1" customWidth="1"/>
    <col min="1536" max="1536" width="11.83203125" style="1" customWidth="1"/>
    <col min="1537" max="1537" width="12.83203125" style="1" customWidth="1"/>
    <col min="1538" max="1538" width="11.1640625" style="1" customWidth="1"/>
    <col min="1539" max="1539" width="11.5" style="1" customWidth="1"/>
    <col min="1540" max="1541" width="11.33203125" style="1" customWidth="1"/>
    <col min="1542" max="1542" width="13.5" style="1" customWidth="1"/>
    <col min="1543" max="1789" width="8.83203125" style="1"/>
    <col min="1790" max="1790" width="4.6640625" style="1" customWidth="1"/>
    <col min="1791" max="1791" width="12.6640625" style="1" customWidth="1"/>
    <col min="1792" max="1792" width="11.83203125" style="1" customWidth="1"/>
    <col min="1793" max="1793" width="12.83203125" style="1" customWidth="1"/>
    <col min="1794" max="1794" width="11.1640625" style="1" customWidth="1"/>
    <col min="1795" max="1795" width="11.5" style="1" customWidth="1"/>
    <col min="1796" max="1797" width="11.33203125" style="1" customWidth="1"/>
    <col min="1798" max="1798" width="13.5" style="1" customWidth="1"/>
    <col min="1799" max="2045" width="8.83203125" style="1"/>
    <col min="2046" max="2046" width="4.6640625" style="1" customWidth="1"/>
    <col min="2047" max="2047" width="12.6640625" style="1" customWidth="1"/>
    <col min="2048" max="2048" width="11.83203125" style="1" customWidth="1"/>
    <col min="2049" max="2049" width="12.83203125" style="1" customWidth="1"/>
    <col min="2050" max="2050" width="11.1640625" style="1" customWidth="1"/>
    <col min="2051" max="2051" width="11.5" style="1" customWidth="1"/>
    <col min="2052" max="2053" width="11.33203125" style="1" customWidth="1"/>
    <col min="2054" max="2054" width="13.5" style="1" customWidth="1"/>
    <col min="2055" max="2301" width="8.83203125" style="1"/>
    <col min="2302" max="2302" width="4.6640625" style="1" customWidth="1"/>
    <col min="2303" max="2303" width="12.6640625" style="1" customWidth="1"/>
    <col min="2304" max="2304" width="11.83203125" style="1" customWidth="1"/>
    <col min="2305" max="2305" width="12.83203125" style="1" customWidth="1"/>
    <col min="2306" max="2306" width="11.1640625" style="1" customWidth="1"/>
    <col min="2307" max="2307" width="11.5" style="1" customWidth="1"/>
    <col min="2308" max="2309" width="11.33203125" style="1" customWidth="1"/>
    <col min="2310" max="2310" width="13.5" style="1" customWidth="1"/>
    <col min="2311" max="2557" width="8.83203125" style="1"/>
    <col min="2558" max="2558" width="4.6640625" style="1" customWidth="1"/>
    <col min="2559" max="2559" width="12.6640625" style="1" customWidth="1"/>
    <col min="2560" max="2560" width="11.83203125" style="1" customWidth="1"/>
    <col min="2561" max="2561" width="12.83203125" style="1" customWidth="1"/>
    <col min="2562" max="2562" width="11.1640625" style="1" customWidth="1"/>
    <col min="2563" max="2563" width="11.5" style="1" customWidth="1"/>
    <col min="2564" max="2565" width="11.33203125" style="1" customWidth="1"/>
    <col min="2566" max="2566" width="13.5" style="1" customWidth="1"/>
    <col min="2567" max="2813" width="8.83203125" style="1"/>
    <col min="2814" max="2814" width="4.6640625" style="1" customWidth="1"/>
    <col min="2815" max="2815" width="12.6640625" style="1" customWidth="1"/>
    <col min="2816" max="2816" width="11.83203125" style="1" customWidth="1"/>
    <col min="2817" max="2817" width="12.83203125" style="1" customWidth="1"/>
    <col min="2818" max="2818" width="11.1640625" style="1" customWidth="1"/>
    <col min="2819" max="2819" width="11.5" style="1" customWidth="1"/>
    <col min="2820" max="2821" width="11.33203125" style="1" customWidth="1"/>
    <col min="2822" max="2822" width="13.5" style="1" customWidth="1"/>
    <col min="2823" max="3069" width="8.83203125" style="1"/>
    <col min="3070" max="3070" width="4.6640625" style="1" customWidth="1"/>
    <col min="3071" max="3071" width="12.6640625" style="1" customWidth="1"/>
    <col min="3072" max="3072" width="11.83203125" style="1" customWidth="1"/>
    <col min="3073" max="3073" width="12.83203125" style="1" customWidth="1"/>
    <col min="3074" max="3074" width="11.1640625" style="1" customWidth="1"/>
    <col min="3075" max="3075" width="11.5" style="1" customWidth="1"/>
    <col min="3076" max="3077" width="11.33203125" style="1" customWidth="1"/>
    <col min="3078" max="3078" width="13.5" style="1" customWidth="1"/>
    <col min="3079" max="3325" width="8.83203125" style="1"/>
    <col min="3326" max="3326" width="4.6640625" style="1" customWidth="1"/>
    <col min="3327" max="3327" width="12.6640625" style="1" customWidth="1"/>
    <col min="3328" max="3328" width="11.83203125" style="1" customWidth="1"/>
    <col min="3329" max="3329" width="12.83203125" style="1" customWidth="1"/>
    <col min="3330" max="3330" width="11.1640625" style="1" customWidth="1"/>
    <col min="3331" max="3331" width="11.5" style="1" customWidth="1"/>
    <col min="3332" max="3333" width="11.33203125" style="1" customWidth="1"/>
    <col min="3334" max="3334" width="13.5" style="1" customWidth="1"/>
    <col min="3335" max="3581" width="8.83203125" style="1"/>
    <col min="3582" max="3582" width="4.6640625" style="1" customWidth="1"/>
    <col min="3583" max="3583" width="12.6640625" style="1" customWidth="1"/>
    <col min="3584" max="3584" width="11.83203125" style="1" customWidth="1"/>
    <col min="3585" max="3585" width="12.83203125" style="1" customWidth="1"/>
    <col min="3586" max="3586" width="11.1640625" style="1" customWidth="1"/>
    <col min="3587" max="3587" width="11.5" style="1" customWidth="1"/>
    <col min="3588" max="3589" width="11.33203125" style="1" customWidth="1"/>
    <col min="3590" max="3590" width="13.5" style="1" customWidth="1"/>
    <col min="3591" max="3837" width="8.83203125" style="1"/>
    <col min="3838" max="3838" width="4.6640625" style="1" customWidth="1"/>
    <col min="3839" max="3839" width="12.6640625" style="1" customWidth="1"/>
    <col min="3840" max="3840" width="11.83203125" style="1" customWidth="1"/>
    <col min="3841" max="3841" width="12.83203125" style="1" customWidth="1"/>
    <col min="3842" max="3842" width="11.1640625" style="1" customWidth="1"/>
    <col min="3843" max="3843" width="11.5" style="1" customWidth="1"/>
    <col min="3844" max="3845" width="11.33203125" style="1" customWidth="1"/>
    <col min="3846" max="3846" width="13.5" style="1" customWidth="1"/>
    <col min="3847" max="4093" width="8.83203125" style="1"/>
    <col min="4094" max="4094" width="4.6640625" style="1" customWidth="1"/>
    <col min="4095" max="4095" width="12.6640625" style="1" customWidth="1"/>
    <col min="4096" max="4096" width="11.83203125" style="1" customWidth="1"/>
    <col min="4097" max="4097" width="12.83203125" style="1" customWidth="1"/>
    <col min="4098" max="4098" width="11.1640625" style="1" customWidth="1"/>
    <col min="4099" max="4099" width="11.5" style="1" customWidth="1"/>
    <col min="4100" max="4101" width="11.33203125" style="1" customWidth="1"/>
    <col min="4102" max="4102" width="13.5" style="1" customWidth="1"/>
    <col min="4103" max="4349" width="8.83203125" style="1"/>
    <col min="4350" max="4350" width="4.6640625" style="1" customWidth="1"/>
    <col min="4351" max="4351" width="12.6640625" style="1" customWidth="1"/>
    <col min="4352" max="4352" width="11.83203125" style="1" customWidth="1"/>
    <col min="4353" max="4353" width="12.83203125" style="1" customWidth="1"/>
    <col min="4354" max="4354" width="11.1640625" style="1" customWidth="1"/>
    <col min="4355" max="4355" width="11.5" style="1" customWidth="1"/>
    <col min="4356" max="4357" width="11.33203125" style="1" customWidth="1"/>
    <col min="4358" max="4358" width="13.5" style="1" customWidth="1"/>
    <col min="4359" max="4605" width="8.83203125" style="1"/>
    <col min="4606" max="4606" width="4.6640625" style="1" customWidth="1"/>
    <col min="4607" max="4607" width="12.6640625" style="1" customWidth="1"/>
    <col min="4608" max="4608" width="11.83203125" style="1" customWidth="1"/>
    <col min="4609" max="4609" width="12.83203125" style="1" customWidth="1"/>
    <col min="4610" max="4610" width="11.1640625" style="1" customWidth="1"/>
    <col min="4611" max="4611" width="11.5" style="1" customWidth="1"/>
    <col min="4612" max="4613" width="11.33203125" style="1" customWidth="1"/>
    <col min="4614" max="4614" width="13.5" style="1" customWidth="1"/>
    <col min="4615" max="4861" width="8.83203125" style="1"/>
    <col min="4862" max="4862" width="4.6640625" style="1" customWidth="1"/>
    <col min="4863" max="4863" width="12.6640625" style="1" customWidth="1"/>
    <col min="4864" max="4864" width="11.83203125" style="1" customWidth="1"/>
    <col min="4865" max="4865" width="12.83203125" style="1" customWidth="1"/>
    <col min="4866" max="4866" width="11.1640625" style="1" customWidth="1"/>
    <col min="4867" max="4867" width="11.5" style="1" customWidth="1"/>
    <col min="4868" max="4869" width="11.33203125" style="1" customWidth="1"/>
    <col min="4870" max="4870" width="13.5" style="1" customWidth="1"/>
    <col min="4871" max="5117" width="8.83203125" style="1"/>
    <col min="5118" max="5118" width="4.6640625" style="1" customWidth="1"/>
    <col min="5119" max="5119" width="12.6640625" style="1" customWidth="1"/>
    <col min="5120" max="5120" width="11.83203125" style="1" customWidth="1"/>
    <col min="5121" max="5121" width="12.83203125" style="1" customWidth="1"/>
    <col min="5122" max="5122" width="11.1640625" style="1" customWidth="1"/>
    <col min="5123" max="5123" width="11.5" style="1" customWidth="1"/>
    <col min="5124" max="5125" width="11.33203125" style="1" customWidth="1"/>
    <col min="5126" max="5126" width="13.5" style="1" customWidth="1"/>
    <col min="5127" max="5373" width="8.83203125" style="1"/>
    <col min="5374" max="5374" width="4.6640625" style="1" customWidth="1"/>
    <col min="5375" max="5375" width="12.6640625" style="1" customWidth="1"/>
    <col min="5376" max="5376" width="11.83203125" style="1" customWidth="1"/>
    <col min="5377" max="5377" width="12.83203125" style="1" customWidth="1"/>
    <col min="5378" max="5378" width="11.1640625" style="1" customWidth="1"/>
    <col min="5379" max="5379" width="11.5" style="1" customWidth="1"/>
    <col min="5380" max="5381" width="11.33203125" style="1" customWidth="1"/>
    <col min="5382" max="5382" width="13.5" style="1" customWidth="1"/>
    <col min="5383" max="5629" width="8.83203125" style="1"/>
    <col min="5630" max="5630" width="4.6640625" style="1" customWidth="1"/>
    <col min="5631" max="5631" width="12.6640625" style="1" customWidth="1"/>
    <col min="5632" max="5632" width="11.83203125" style="1" customWidth="1"/>
    <col min="5633" max="5633" width="12.83203125" style="1" customWidth="1"/>
    <col min="5634" max="5634" width="11.1640625" style="1" customWidth="1"/>
    <col min="5635" max="5635" width="11.5" style="1" customWidth="1"/>
    <col min="5636" max="5637" width="11.33203125" style="1" customWidth="1"/>
    <col min="5638" max="5638" width="13.5" style="1" customWidth="1"/>
    <col min="5639" max="5885" width="8.83203125" style="1"/>
    <col min="5886" max="5886" width="4.6640625" style="1" customWidth="1"/>
    <col min="5887" max="5887" width="12.6640625" style="1" customWidth="1"/>
    <col min="5888" max="5888" width="11.83203125" style="1" customWidth="1"/>
    <col min="5889" max="5889" width="12.83203125" style="1" customWidth="1"/>
    <col min="5890" max="5890" width="11.1640625" style="1" customWidth="1"/>
    <col min="5891" max="5891" width="11.5" style="1" customWidth="1"/>
    <col min="5892" max="5893" width="11.33203125" style="1" customWidth="1"/>
    <col min="5894" max="5894" width="13.5" style="1" customWidth="1"/>
    <col min="5895" max="6141" width="8.83203125" style="1"/>
    <col min="6142" max="6142" width="4.6640625" style="1" customWidth="1"/>
    <col min="6143" max="6143" width="12.6640625" style="1" customWidth="1"/>
    <col min="6144" max="6144" width="11.83203125" style="1" customWidth="1"/>
    <col min="6145" max="6145" width="12.83203125" style="1" customWidth="1"/>
    <col min="6146" max="6146" width="11.1640625" style="1" customWidth="1"/>
    <col min="6147" max="6147" width="11.5" style="1" customWidth="1"/>
    <col min="6148" max="6149" width="11.33203125" style="1" customWidth="1"/>
    <col min="6150" max="6150" width="13.5" style="1" customWidth="1"/>
    <col min="6151" max="6397" width="8.83203125" style="1"/>
    <col min="6398" max="6398" width="4.6640625" style="1" customWidth="1"/>
    <col min="6399" max="6399" width="12.6640625" style="1" customWidth="1"/>
    <col min="6400" max="6400" width="11.83203125" style="1" customWidth="1"/>
    <col min="6401" max="6401" width="12.83203125" style="1" customWidth="1"/>
    <col min="6402" max="6402" width="11.1640625" style="1" customWidth="1"/>
    <col min="6403" max="6403" width="11.5" style="1" customWidth="1"/>
    <col min="6404" max="6405" width="11.33203125" style="1" customWidth="1"/>
    <col min="6406" max="6406" width="13.5" style="1" customWidth="1"/>
    <col min="6407" max="6653" width="8.83203125" style="1"/>
    <col min="6654" max="6654" width="4.6640625" style="1" customWidth="1"/>
    <col min="6655" max="6655" width="12.6640625" style="1" customWidth="1"/>
    <col min="6656" max="6656" width="11.83203125" style="1" customWidth="1"/>
    <col min="6657" max="6657" width="12.83203125" style="1" customWidth="1"/>
    <col min="6658" max="6658" width="11.1640625" style="1" customWidth="1"/>
    <col min="6659" max="6659" width="11.5" style="1" customWidth="1"/>
    <col min="6660" max="6661" width="11.33203125" style="1" customWidth="1"/>
    <col min="6662" max="6662" width="13.5" style="1" customWidth="1"/>
    <col min="6663" max="6909" width="8.83203125" style="1"/>
    <col min="6910" max="6910" width="4.6640625" style="1" customWidth="1"/>
    <col min="6911" max="6911" width="12.6640625" style="1" customWidth="1"/>
    <col min="6912" max="6912" width="11.83203125" style="1" customWidth="1"/>
    <col min="6913" max="6913" width="12.83203125" style="1" customWidth="1"/>
    <col min="6914" max="6914" width="11.1640625" style="1" customWidth="1"/>
    <col min="6915" max="6915" width="11.5" style="1" customWidth="1"/>
    <col min="6916" max="6917" width="11.33203125" style="1" customWidth="1"/>
    <col min="6918" max="6918" width="13.5" style="1" customWidth="1"/>
    <col min="6919" max="7165" width="8.83203125" style="1"/>
    <col min="7166" max="7166" width="4.6640625" style="1" customWidth="1"/>
    <col min="7167" max="7167" width="12.6640625" style="1" customWidth="1"/>
    <col min="7168" max="7168" width="11.83203125" style="1" customWidth="1"/>
    <col min="7169" max="7169" width="12.83203125" style="1" customWidth="1"/>
    <col min="7170" max="7170" width="11.1640625" style="1" customWidth="1"/>
    <col min="7171" max="7171" width="11.5" style="1" customWidth="1"/>
    <col min="7172" max="7173" width="11.33203125" style="1" customWidth="1"/>
    <col min="7174" max="7174" width="13.5" style="1" customWidth="1"/>
    <col min="7175" max="7421" width="8.83203125" style="1"/>
    <col min="7422" max="7422" width="4.6640625" style="1" customWidth="1"/>
    <col min="7423" max="7423" width="12.6640625" style="1" customWidth="1"/>
    <col min="7424" max="7424" width="11.83203125" style="1" customWidth="1"/>
    <col min="7425" max="7425" width="12.83203125" style="1" customWidth="1"/>
    <col min="7426" max="7426" width="11.1640625" style="1" customWidth="1"/>
    <col min="7427" max="7427" width="11.5" style="1" customWidth="1"/>
    <col min="7428" max="7429" width="11.33203125" style="1" customWidth="1"/>
    <col min="7430" max="7430" width="13.5" style="1" customWidth="1"/>
    <col min="7431" max="7677" width="8.83203125" style="1"/>
    <col min="7678" max="7678" width="4.6640625" style="1" customWidth="1"/>
    <col min="7679" max="7679" width="12.6640625" style="1" customWidth="1"/>
    <col min="7680" max="7680" width="11.83203125" style="1" customWidth="1"/>
    <col min="7681" max="7681" width="12.83203125" style="1" customWidth="1"/>
    <col min="7682" max="7682" width="11.1640625" style="1" customWidth="1"/>
    <col min="7683" max="7683" width="11.5" style="1" customWidth="1"/>
    <col min="7684" max="7685" width="11.33203125" style="1" customWidth="1"/>
    <col min="7686" max="7686" width="13.5" style="1" customWidth="1"/>
    <col min="7687" max="7933" width="8.83203125" style="1"/>
    <col min="7934" max="7934" width="4.6640625" style="1" customWidth="1"/>
    <col min="7935" max="7935" width="12.6640625" style="1" customWidth="1"/>
    <col min="7936" max="7936" width="11.83203125" style="1" customWidth="1"/>
    <col min="7937" max="7937" width="12.83203125" style="1" customWidth="1"/>
    <col min="7938" max="7938" width="11.1640625" style="1" customWidth="1"/>
    <col min="7939" max="7939" width="11.5" style="1" customWidth="1"/>
    <col min="7940" max="7941" width="11.33203125" style="1" customWidth="1"/>
    <col min="7942" max="7942" width="13.5" style="1" customWidth="1"/>
    <col min="7943" max="8189" width="8.83203125" style="1"/>
    <col min="8190" max="8190" width="4.6640625" style="1" customWidth="1"/>
    <col min="8191" max="8191" width="12.6640625" style="1" customWidth="1"/>
    <col min="8192" max="8192" width="11.83203125" style="1" customWidth="1"/>
    <col min="8193" max="8193" width="12.83203125" style="1" customWidth="1"/>
    <col min="8194" max="8194" width="11.1640625" style="1" customWidth="1"/>
    <col min="8195" max="8195" width="11.5" style="1" customWidth="1"/>
    <col min="8196" max="8197" width="11.33203125" style="1" customWidth="1"/>
    <col min="8198" max="8198" width="13.5" style="1" customWidth="1"/>
    <col min="8199" max="8445" width="8.83203125" style="1"/>
    <col min="8446" max="8446" width="4.6640625" style="1" customWidth="1"/>
    <col min="8447" max="8447" width="12.6640625" style="1" customWidth="1"/>
    <col min="8448" max="8448" width="11.83203125" style="1" customWidth="1"/>
    <col min="8449" max="8449" width="12.83203125" style="1" customWidth="1"/>
    <col min="8450" max="8450" width="11.1640625" style="1" customWidth="1"/>
    <col min="8451" max="8451" width="11.5" style="1" customWidth="1"/>
    <col min="8452" max="8453" width="11.33203125" style="1" customWidth="1"/>
    <col min="8454" max="8454" width="13.5" style="1" customWidth="1"/>
    <col min="8455" max="8701" width="8.83203125" style="1"/>
    <col min="8702" max="8702" width="4.6640625" style="1" customWidth="1"/>
    <col min="8703" max="8703" width="12.6640625" style="1" customWidth="1"/>
    <col min="8704" max="8704" width="11.83203125" style="1" customWidth="1"/>
    <col min="8705" max="8705" width="12.83203125" style="1" customWidth="1"/>
    <col min="8706" max="8706" width="11.1640625" style="1" customWidth="1"/>
    <col min="8707" max="8707" width="11.5" style="1" customWidth="1"/>
    <col min="8708" max="8709" width="11.33203125" style="1" customWidth="1"/>
    <col min="8710" max="8710" width="13.5" style="1" customWidth="1"/>
    <col min="8711" max="8957" width="8.83203125" style="1"/>
    <col min="8958" max="8958" width="4.6640625" style="1" customWidth="1"/>
    <col min="8959" max="8959" width="12.6640625" style="1" customWidth="1"/>
    <col min="8960" max="8960" width="11.83203125" style="1" customWidth="1"/>
    <col min="8961" max="8961" width="12.83203125" style="1" customWidth="1"/>
    <col min="8962" max="8962" width="11.1640625" style="1" customWidth="1"/>
    <col min="8963" max="8963" width="11.5" style="1" customWidth="1"/>
    <col min="8964" max="8965" width="11.33203125" style="1" customWidth="1"/>
    <col min="8966" max="8966" width="13.5" style="1" customWidth="1"/>
    <col min="8967" max="9213" width="8.83203125" style="1"/>
    <col min="9214" max="9214" width="4.6640625" style="1" customWidth="1"/>
    <col min="9215" max="9215" width="12.6640625" style="1" customWidth="1"/>
    <col min="9216" max="9216" width="11.83203125" style="1" customWidth="1"/>
    <col min="9217" max="9217" width="12.83203125" style="1" customWidth="1"/>
    <col min="9218" max="9218" width="11.1640625" style="1" customWidth="1"/>
    <col min="9219" max="9219" width="11.5" style="1" customWidth="1"/>
    <col min="9220" max="9221" width="11.33203125" style="1" customWidth="1"/>
    <col min="9222" max="9222" width="13.5" style="1" customWidth="1"/>
    <col min="9223" max="9469" width="8.83203125" style="1"/>
    <col min="9470" max="9470" width="4.6640625" style="1" customWidth="1"/>
    <col min="9471" max="9471" width="12.6640625" style="1" customWidth="1"/>
    <col min="9472" max="9472" width="11.83203125" style="1" customWidth="1"/>
    <col min="9473" max="9473" width="12.83203125" style="1" customWidth="1"/>
    <col min="9474" max="9474" width="11.1640625" style="1" customWidth="1"/>
    <col min="9475" max="9475" width="11.5" style="1" customWidth="1"/>
    <col min="9476" max="9477" width="11.33203125" style="1" customWidth="1"/>
    <col min="9478" max="9478" width="13.5" style="1" customWidth="1"/>
    <col min="9479" max="9725" width="8.83203125" style="1"/>
    <col min="9726" max="9726" width="4.6640625" style="1" customWidth="1"/>
    <col min="9727" max="9727" width="12.6640625" style="1" customWidth="1"/>
    <col min="9728" max="9728" width="11.83203125" style="1" customWidth="1"/>
    <col min="9729" max="9729" width="12.83203125" style="1" customWidth="1"/>
    <col min="9730" max="9730" width="11.1640625" style="1" customWidth="1"/>
    <col min="9731" max="9731" width="11.5" style="1" customWidth="1"/>
    <col min="9732" max="9733" width="11.33203125" style="1" customWidth="1"/>
    <col min="9734" max="9734" width="13.5" style="1" customWidth="1"/>
    <col min="9735" max="9981" width="8.83203125" style="1"/>
    <col min="9982" max="9982" width="4.6640625" style="1" customWidth="1"/>
    <col min="9983" max="9983" width="12.6640625" style="1" customWidth="1"/>
    <col min="9984" max="9984" width="11.83203125" style="1" customWidth="1"/>
    <col min="9985" max="9985" width="12.83203125" style="1" customWidth="1"/>
    <col min="9986" max="9986" width="11.1640625" style="1" customWidth="1"/>
    <col min="9987" max="9987" width="11.5" style="1" customWidth="1"/>
    <col min="9988" max="9989" width="11.33203125" style="1" customWidth="1"/>
    <col min="9990" max="9990" width="13.5" style="1" customWidth="1"/>
    <col min="9991" max="10237" width="8.83203125" style="1"/>
    <col min="10238" max="10238" width="4.6640625" style="1" customWidth="1"/>
    <col min="10239" max="10239" width="12.6640625" style="1" customWidth="1"/>
    <col min="10240" max="10240" width="11.83203125" style="1" customWidth="1"/>
    <col min="10241" max="10241" width="12.83203125" style="1" customWidth="1"/>
    <col min="10242" max="10242" width="11.1640625" style="1" customWidth="1"/>
    <col min="10243" max="10243" width="11.5" style="1" customWidth="1"/>
    <col min="10244" max="10245" width="11.33203125" style="1" customWidth="1"/>
    <col min="10246" max="10246" width="13.5" style="1" customWidth="1"/>
    <col min="10247" max="10493" width="8.83203125" style="1"/>
    <col min="10494" max="10494" width="4.6640625" style="1" customWidth="1"/>
    <col min="10495" max="10495" width="12.6640625" style="1" customWidth="1"/>
    <col min="10496" max="10496" width="11.83203125" style="1" customWidth="1"/>
    <col min="10497" max="10497" width="12.83203125" style="1" customWidth="1"/>
    <col min="10498" max="10498" width="11.1640625" style="1" customWidth="1"/>
    <col min="10499" max="10499" width="11.5" style="1" customWidth="1"/>
    <col min="10500" max="10501" width="11.33203125" style="1" customWidth="1"/>
    <col min="10502" max="10502" width="13.5" style="1" customWidth="1"/>
    <col min="10503" max="10749" width="8.83203125" style="1"/>
    <col min="10750" max="10750" width="4.6640625" style="1" customWidth="1"/>
    <col min="10751" max="10751" width="12.6640625" style="1" customWidth="1"/>
    <col min="10752" max="10752" width="11.83203125" style="1" customWidth="1"/>
    <col min="10753" max="10753" width="12.83203125" style="1" customWidth="1"/>
    <col min="10754" max="10754" width="11.1640625" style="1" customWidth="1"/>
    <col min="10755" max="10755" width="11.5" style="1" customWidth="1"/>
    <col min="10756" max="10757" width="11.33203125" style="1" customWidth="1"/>
    <col min="10758" max="10758" width="13.5" style="1" customWidth="1"/>
    <col min="10759" max="11005" width="8.83203125" style="1"/>
    <col min="11006" max="11006" width="4.6640625" style="1" customWidth="1"/>
    <col min="11007" max="11007" width="12.6640625" style="1" customWidth="1"/>
    <col min="11008" max="11008" width="11.83203125" style="1" customWidth="1"/>
    <col min="11009" max="11009" width="12.83203125" style="1" customWidth="1"/>
    <col min="11010" max="11010" width="11.1640625" style="1" customWidth="1"/>
    <col min="11011" max="11011" width="11.5" style="1" customWidth="1"/>
    <col min="11012" max="11013" width="11.33203125" style="1" customWidth="1"/>
    <col min="11014" max="11014" width="13.5" style="1" customWidth="1"/>
    <col min="11015" max="11261" width="8.83203125" style="1"/>
    <col min="11262" max="11262" width="4.6640625" style="1" customWidth="1"/>
    <col min="11263" max="11263" width="12.6640625" style="1" customWidth="1"/>
    <col min="11264" max="11264" width="11.83203125" style="1" customWidth="1"/>
    <col min="11265" max="11265" width="12.83203125" style="1" customWidth="1"/>
    <col min="11266" max="11266" width="11.1640625" style="1" customWidth="1"/>
    <col min="11267" max="11267" width="11.5" style="1" customWidth="1"/>
    <col min="11268" max="11269" width="11.33203125" style="1" customWidth="1"/>
    <col min="11270" max="11270" width="13.5" style="1" customWidth="1"/>
    <col min="11271" max="11517" width="8.83203125" style="1"/>
    <col min="11518" max="11518" width="4.6640625" style="1" customWidth="1"/>
    <col min="11519" max="11519" width="12.6640625" style="1" customWidth="1"/>
    <col min="11520" max="11520" width="11.83203125" style="1" customWidth="1"/>
    <col min="11521" max="11521" width="12.83203125" style="1" customWidth="1"/>
    <col min="11522" max="11522" width="11.1640625" style="1" customWidth="1"/>
    <col min="11523" max="11523" width="11.5" style="1" customWidth="1"/>
    <col min="11524" max="11525" width="11.33203125" style="1" customWidth="1"/>
    <col min="11526" max="11526" width="13.5" style="1" customWidth="1"/>
    <col min="11527" max="11773" width="8.83203125" style="1"/>
    <col min="11774" max="11774" width="4.6640625" style="1" customWidth="1"/>
    <col min="11775" max="11775" width="12.6640625" style="1" customWidth="1"/>
    <col min="11776" max="11776" width="11.83203125" style="1" customWidth="1"/>
    <col min="11777" max="11777" width="12.83203125" style="1" customWidth="1"/>
    <col min="11778" max="11778" width="11.1640625" style="1" customWidth="1"/>
    <col min="11779" max="11779" width="11.5" style="1" customWidth="1"/>
    <col min="11780" max="11781" width="11.33203125" style="1" customWidth="1"/>
    <col min="11782" max="11782" width="13.5" style="1" customWidth="1"/>
    <col min="11783" max="12029" width="8.83203125" style="1"/>
    <col min="12030" max="12030" width="4.6640625" style="1" customWidth="1"/>
    <col min="12031" max="12031" width="12.6640625" style="1" customWidth="1"/>
    <col min="12032" max="12032" width="11.83203125" style="1" customWidth="1"/>
    <col min="12033" max="12033" width="12.83203125" style="1" customWidth="1"/>
    <col min="12034" max="12034" width="11.1640625" style="1" customWidth="1"/>
    <col min="12035" max="12035" width="11.5" style="1" customWidth="1"/>
    <col min="12036" max="12037" width="11.33203125" style="1" customWidth="1"/>
    <col min="12038" max="12038" width="13.5" style="1" customWidth="1"/>
    <col min="12039" max="12285" width="8.83203125" style="1"/>
    <col min="12286" max="12286" width="4.6640625" style="1" customWidth="1"/>
    <col min="12287" max="12287" width="12.6640625" style="1" customWidth="1"/>
    <col min="12288" max="12288" width="11.83203125" style="1" customWidth="1"/>
    <col min="12289" max="12289" width="12.83203125" style="1" customWidth="1"/>
    <col min="12290" max="12290" width="11.1640625" style="1" customWidth="1"/>
    <col min="12291" max="12291" width="11.5" style="1" customWidth="1"/>
    <col min="12292" max="12293" width="11.33203125" style="1" customWidth="1"/>
    <col min="12294" max="12294" width="13.5" style="1" customWidth="1"/>
    <col min="12295" max="12541" width="8.83203125" style="1"/>
    <col min="12542" max="12542" width="4.6640625" style="1" customWidth="1"/>
    <col min="12543" max="12543" width="12.6640625" style="1" customWidth="1"/>
    <col min="12544" max="12544" width="11.83203125" style="1" customWidth="1"/>
    <col min="12545" max="12545" width="12.83203125" style="1" customWidth="1"/>
    <col min="12546" max="12546" width="11.1640625" style="1" customWidth="1"/>
    <col min="12547" max="12547" width="11.5" style="1" customWidth="1"/>
    <col min="12548" max="12549" width="11.33203125" style="1" customWidth="1"/>
    <col min="12550" max="12550" width="13.5" style="1" customWidth="1"/>
    <col min="12551" max="12797" width="8.83203125" style="1"/>
    <col min="12798" max="12798" width="4.6640625" style="1" customWidth="1"/>
    <col min="12799" max="12799" width="12.6640625" style="1" customWidth="1"/>
    <col min="12800" max="12800" width="11.83203125" style="1" customWidth="1"/>
    <col min="12801" max="12801" width="12.83203125" style="1" customWidth="1"/>
    <col min="12802" max="12802" width="11.1640625" style="1" customWidth="1"/>
    <col min="12803" max="12803" width="11.5" style="1" customWidth="1"/>
    <col min="12804" max="12805" width="11.33203125" style="1" customWidth="1"/>
    <col min="12806" max="12806" width="13.5" style="1" customWidth="1"/>
    <col min="12807" max="13053" width="8.83203125" style="1"/>
    <col min="13054" max="13054" width="4.6640625" style="1" customWidth="1"/>
    <col min="13055" max="13055" width="12.6640625" style="1" customWidth="1"/>
    <col min="13056" max="13056" width="11.83203125" style="1" customWidth="1"/>
    <col min="13057" max="13057" width="12.83203125" style="1" customWidth="1"/>
    <col min="13058" max="13058" width="11.1640625" style="1" customWidth="1"/>
    <col min="13059" max="13059" width="11.5" style="1" customWidth="1"/>
    <col min="13060" max="13061" width="11.33203125" style="1" customWidth="1"/>
    <col min="13062" max="13062" width="13.5" style="1" customWidth="1"/>
    <col min="13063" max="13309" width="8.83203125" style="1"/>
    <col min="13310" max="13310" width="4.6640625" style="1" customWidth="1"/>
    <col min="13311" max="13311" width="12.6640625" style="1" customWidth="1"/>
    <col min="13312" max="13312" width="11.83203125" style="1" customWidth="1"/>
    <col min="13313" max="13313" width="12.83203125" style="1" customWidth="1"/>
    <col min="13314" max="13314" width="11.1640625" style="1" customWidth="1"/>
    <col min="13315" max="13315" width="11.5" style="1" customWidth="1"/>
    <col min="13316" max="13317" width="11.33203125" style="1" customWidth="1"/>
    <col min="13318" max="13318" width="13.5" style="1" customWidth="1"/>
    <col min="13319" max="13565" width="8.83203125" style="1"/>
    <col min="13566" max="13566" width="4.6640625" style="1" customWidth="1"/>
    <col min="13567" max="13567" width="12.6640625" style="1" customWidth="1"/>
    <col min="13568" max="13568" width="11.83203125" style="1" customWidth="1"/>
    <col min="13569" max="13569" width="12.83203125" style="1" customWidth="1"/>
    <col min="13570" max="13570" width="11.1640625" style="1" customWidth="1"/>
    <col min="13571" max="13571" width="11.5" style="1" customWidth="1"/>
    <col min="13572" max="13573" width="11.33203125" style="1" customWidth="1"/>
    <col min="13574" max="13574" width="13.5" style="1" customWidth="1"/>
    <col min="13575" max="13821" width="8.83203125" style="1"/>
    <col min="13822" max="13822" width="4.6640625" style="1" customWidth="1"/>
    <col min="13823" max="13823" width="12.6640625" style="1" customWidth="1"/>
    <col min="13824" max="13824" width="11.83203125" style="1" customWidth="1"/>
    <col min="13825" max="13825" width="12.83203125" style="1" customWidth="1"/>
    <col min="13826" max="13826" width="11.1640625" style="1" customWidth="1"/>
    <col min="13827" max="13827" width="11.5" style="1" customWidth="1"/>
    <col min="13828" max="13829" width="11.33203125" style="1" customWidth="1"/>
    <col min="13830" max="13830" width="13.5" style="1" customWidth="1"/>
    <col min="13831" max="14077" width="8.83203125" style="1"/>
    <col min="14078" max="14078" width="4.6640625" style="1" customWidth="1"/>
    <col min="14079" max="14079" width="12.6640625" style="1" customWidth="1"/>
    <col min="14080" max="14080" width="11.83203125" style="1" customWidth="1"/>
    <col min="14081" max="14081" width="12.83203125" style="1" customWidth="1"/>
    <col min="14082" max="14082" width="11.1640625" style="1" customWidth="1"/>
    <col min="14083" max="14083" width="11.5" style="1" customWidth="1"/>
    <col min="14084" max="14085" width="11.33203125" style="1" customWidth="1"/>
    <col min="14086" max="14086" width="13.5" style="1" customWidth="1"/>
    <col min="14087" max="14333" width="8.83203125" style="1"/>
    <col min="14334" max="14334" width="4.6640625" style="1" customWidth="1"/>
    <col min="14335" max="14335" width="12.6640625" style="1" customWidth="1"/>
    <col min="14336" max="14336" width="11.83203125" style="1" customWidth="1"/>
    <col min="14337" max="14337" width="12.83203125" style="1" customWidth="1"/>
    <col min="14338" max="14338" width="11.1640625" style="1" customWidth="1"/>
    <col min="14339" max="14339" width="11.5" style="1" customWidth="1"/>
    <col min="14340" max="14341" width="11.33203125" style="1" customWidth="1"/>
    <col min="14342" max="14342" width="13.5" style="1" customWidth="1"/>
    <col min="14343" max="14589" width="8.83203125" style="1"/>
    <col min="14590" max="14590" width="4.6640625" style="1" customWidth="1"/>
    <col min="14591" max="14591" width="12.6640625" style="1" customWidth="1"/>
    <col min="14592" max="14592" width="11.83203125" style="1" customWidth="1"/>
    <col min="14593" max="14593" width="12.83203125" style="1" customWidth="1"/>
    <col min="14594" max="14594" width="11.1640625" style="1" customWidth="1"/>
    <col min="14595" max="14595" width="11.5" style="1" customWidth="1"/>
    <col min="14596" max="14597" width="11.33203125" style="1" customWidth="1"/>
    <col min="14598" max="14598" width="13.5" style="1" customWidth="1"/>
    <col min="14599" max="14845" width="8.83203125" style="1"/>
    <col min="14846" max="14846" width="4.6640625" style="1" customWidth="1"/>
    <col min="14847" max="14847" width="12.6640625" style="1" customWidth="1"/>
    <col min="14848" max="14848" width="11.83203125" style="1" customWidth="1"/>
    <col min="14849" max="14849" width="12.83203125" style="1" customWidth="1"/>
    <col min="14850" max="14850" width="11.1640625" style="1" customWidth="1"/>
    <col min="14851" max="14851" width="11.5" style="1" customWidth="1"/>
    <col min="14852" max="14853" width="11.33203125" style="1" customWidth="1"/>
    <col min="14854" max="14854" width="13.5" style="1" customWidth="1"/>
    <col min="14855" max="15101" width="8.83203125" style="1"/>
    <col min="15102" max="15102" width="4.6640625" style="1" customWidth="1"/>
    <col min="15103" max="15103" width="12.6640625" style="1" customWidth="1"/>
    <col min="15104" max="15104" width="11.83203125" style="1" customWidth="1"/>
    <col min="15105" max="15105" width="12.83203125" style="1" customWidth="1"/>
    <col min="15106" max="15106" width="11.1640625" style="1" customWidth="1"/>
    <col min="15107" max="15107" width="11.5" style="1" customWidth="1"/>
    <col min="15108" max="15109" width="11.33203125" style="1" customWidth="1"/>
    <col min="15110" max="15110" width="13.5" style="1" customWidth="1"/>
    <col min="15111" max="15357" width="8.83203125" style="1"/>
    <col min="15358" max="15358" width="4.6640625" style="1" customWidth="1"/>
    <col min="15359" max="15359" width="12.6640625" style="1" customWidth="1"/>
    <col min="15360" max="15360" width="11.83203125" style="1" customWidth="1"/>
    <col min="15361" max="15361" width="12.83203125" style="1" customWidth="1"/>
    <col min="15362" max="15362" width="11.1640625" style="1" customWidth="1"/>
    <col min="15363" max="15363" width="11.5" style="1" customWidth="1"/>
    <col min="15364" max="15365" width="11.33203125" style="1" customWidth="1"/>
    <col min="15366" max="15366" width="13.5" style="1" customWidth="1"/>
    <col min="15367" max="15613" width="8.83203125" style="1"/>
    <col min="15614" max="15614" width="4.6640625" style="1" customWidth="1"/>
    <col min="15615" max="15615" width="12.6640625" style="1" customWidth="1"/>
    <col min="15616" max="15616" width="11.83203125" style="1" customWidth="1"/>
    <col min="15617" max="15617" width="12.83203125" style="1" customWidth="1"/>
    <col min="15618" max="15618" width="11.1640625" style="1" customWidth="1"/>
    <col min="15619" max="15619" width="11.5" style="1" customWidth="1"/>
    <col min="15620" max="15621" width="11.33203125" style="1" customWidth="1"/>
    <col min="15622" max="15622" width="13.5" style="1" customWidth="1"/>
    <col min="15623" max="15869" width="8.83203125" style="1"/>
    <col min="15870" max="15870" width="4.6640625" style="1" customWidth="1"/>
    <col min="15871" max="15871" width="12.6640625" style="1" customWidth="1"/>
    <col min="15872" max="15872" width="11.83203125" style="1" customWidth="1"/>
    <col min="15873" max="15873" width="12.83203125" style="1" customWidth="1"/>
    <col min="15874" max="15874" width="11.1640625" style="1" customWidth="1"/>
    <col min="15875" max="15875" width="11.5" style="1" customWidth="1"/>
    <col min="15876" max="15877" width="11.33203125" style="1" customWidth="1"/>
    <col min="15878" max="15878" width="13.5" style="1" customWidth="1"/>
    <col min="15879" max="16125" width="8.83203125" style="1"/>
    <col min="16126" max="16126" width="4.6640625" style="1" customWidth="1"/>
    <col min="16127" max="16127" width="12.6640625" style="1" customWidth="1"/>
    <col min="16128" max="16128" width="11.83203125" style="1" customWidth="1"/>
    <col min="16129" max="16129" width="12.83203125" style="1" customWidth="1"/>
    <col min="16130" max="16130" width="11.1640625" style="1" customWidth="1"/>
    <col min="16131" max="16131" width="11.5" style="1" customWidth="1"/>
    <col min="16132" max="16133" width="11.33203125" style="1" customWidth="1"/>
    <col min="16134" max="16134" width="13.5" style="1" customWidth="1"/>
    <col min="16135" max="16384" width="8.83203125" style="1"/>
  </cols>
  <sheetData>
    <row r="1" spans="1:16" ht="33" customHeight="1">
      <c r="A1" s="369" t="s">
        <v>143</v>
      </c>
      <c r="B1" s="370"/>
      <c r="C1" s="370"/>
      <c r="D1" s="370"/>
      <c r="E1" s="370"/>
      <c r="F1" s="370"/>
      <c r="G1" s="370"/>
      <c r="H1" s="370"/>
    </row>
    <row r="2" spans="1:16" ht="22" customHeight="1">
      <c r="A2" s="125"/>
      <c r="B2" s="125"/>
      <c r="C2" s="125"/>
      <c r="D2" s="125"/>
      <c r="E2" s="125"/>
      <c r="F2" s="125"/>
      <c r="G2" s="125"/>
      <c r="H2" s="125"/>
    </row>
    <row r="3" spans="1:16" ht="19.5" customHeight="1" thickBot="1">
      <c r="A3" s="135"/>
      <c r="B3" s="135"/>
      <c r="C3" s="135"/>
      <c r="D3" s="2" t="s">
        <v>131</v>
      </c>
      <c r="E3" s="2"/>
      <c r="F3" s="135"/>
      <c r="G3" s="135"/>
      <c r="H3" s="124"/>
      <c r="I3" s="122"/>
      <c r="J3" s="122"/>
      <c r="K3" s="122"/>
      <c r="L3" s="122"/>
    </row>
    <row r="4" spans="1:16">
      <c r="A4" s="368" t="s">
        <v>132</v>
      </c>
      <c r="B4" s="368"/>
      <c r="C4" s="368"/>
      <c r="D4" s="185">
        <f>'Summary Schedule'!F24+'Summary Schedule'!F25+'Summary Schedule'!F26-'Summary Schedule'!F27</f>
        <v>0</v>
      </c>
      <c r="E4" s="135" t="s">
        <v>141</v>
      </c>
      <c r="F4" s="1"/>
      <c r="G4" s="1"/>
      <c r="H4" s="1"/>
      <c r="I4" s="1"/>
    </row>
    <row r="5" spans="1:16">
      <c r="A5" s="368" t="s">
        <v>161</v>
      </c>
      <c r="B5" s="368"/>
      <c r="C5" s="368"/>
      <c r="D5" s="186">
        <f>'Summary Schedule'!C28/12</f>
        <v>0</v>
      </c>
      <c r="E5" s="165" t="s">
        <v>141</v>
      </c>
      <c r="F5" s="1"/>
      <c r="G5" s="1"/>
      <c r="H5" s="1"/>
      <c r="I5" s="1"/>
    </row>
    <row r="6" spans="1:16">
      <c r="A6" s="368" t="s">
        <v>162</v>
      </c>
      <c r="B6" s="368"/>
      <c r="C6" s="368"/>
      <c r="D6" s="181">
        <v>300</v>
      </c>
      <c r="E6" s="135" t="s">
        <v>149</v>
      </c>
      <c r="F6" s="1"/>
      <c r="G6" s="166"/>
      <c r="H6" s="1"/>
      <c r="I6" s="123"/>
    </row>
    <row r="7" spans="1:16" ht="14" thickBot="1">
      <c r="A7" s="368" t="s">
        <v>133</v>
      </c>
      <c r="B7" s="368"/>
      <c r="C7" s="368"/>
      <c r="D7" s="187">
        <f>'Summary Schedule'!C29</f>
        <v>0</v>
      </c>
      <c r="E7" s="135" t="s">
        <v>141</v>
      </c>
      <c r="F7" s="1"/>
      <c r="G7" s="1"/>
      <c r="H7" s="1"/>
      <c r="I7" s="1"/>
    </row>
    <row r="8" spans="1:16">
      <c r="A8" s="126"/>
      <c r="B8" s="126"/>
      <c r="C8" s="126"/>
      <c r="D8" s="127"/>
      <c r="E8" s="126"/>
      <c r="F8" s="1"/>
      <c r="G8" s="1"/>
      <c r="H8" s="1"/>
      <c r="I8" s="1"/>
    </row>
    <row r="9" spans="1:16" ht="14.25" customHeight="1" thickBot="1">
      <c r="A9" s="135"/>
      <c r="B9" s="135"/>
      <c r="C9" s="135"/>
      <c r="D9" s="135"/>
      <c r="E9" s="135"/>
      <c r="F9" s="1"/>
      <c r="G9" s="1"/>
      <c r="H9" s="1"/>
      <c r="I9" s="1"/>
      <c r="K9" s="123"/>
    </row>
    <row r="10" spans="1:16" ht="14.25" customHeight="1" thickBot="1">
      <c r="A10" s="368" t="s">
        <v>190</v>
      </c>
      <c r="B10" s="368"/>
      <c r="C10" s="368"/>
      <c r="D10" s="128">
        <f>IF('Summary Schedule'!C34="Beginning",1,0)</f>
        <v>0</v>
      </c>
      <c r="E10" s="165" t="s">
        <v>142</v>
      </c>
      <c r="F10" s="1"/>
      <c r="G10" s="1"/>
      <c r="H10" s="1"/>
      <c r="I10" s="1"/>
      <c r="K10" s="123"/>
      <c r="L10" s="164"/>
    </row>
    <row r="11" spans="1:16" ht="14.25" customHeight="1">
      <c r="A11" s="368" t="s">
        <v>188</v>
      </c>
      <c r="B11" s="368"/>
      <c r="C11" s="368"/>
      <c r="D11" s="181">
        <f>MAX(P17:P41)</f>
        <v>0</v>
      </c>
      <c r="E11" s="135"/>
      <c r="F11" s="1"/>
      <c r="G11" s="131"/>
      <c r="H11" s="1"/>
      <c r="I11" s="1"/>
    </row>
    <row r="12" spans="1:16">
      <c r="A12" s="368" t="s">
        <v>186</v>
      </c>
      <c r="B12" s="368"/>
      <c r="C12" s="368"/>
      <c r="D12" s="182"/>
      <c r="E12" s="134"/>
      <c r="F12" s="132"/>
      <c r="G12" s="132"/>
      <c r="H12" s="1"/>
      <c r="I12" s="1"/>
    </row>
    <row r="13" spans="1:16">
      <c r="A13" s="368" t="s">
        <v>134</v>
      </c>
      <c r="B13" s="368"/>
      <c r="C13" s="368"/>
      <c r="D13" s="183"/>
      <c r="E13" s="134"/>
      <c r="F13" s="1"/>
      <c r="G13" s="1"/>
      <c r="H13" s="1"/>
      <c r="I13" s="1"/>
    </row>
    <row r="14" spans="1:16" ht="14.25" customHeight="1" thickBot="1">
      <c r="A14" s="368" t="s">
        <v>189</v>
      </c>
      <c r="B14" s="368"/>
      <c r="C14" s="368"/>
      <c r="D14" s="184">
        <v>1</v>
      </c>
      <c r="E14" s="135"/>
      <c r="F14" s="162"/>
      <c r="G14" s="162"/>
      <c r="H14" s="162"/>
      <c r="I14" s="1"/>
    </row>
    <row r="15" spans="1:16" ht="15.75" customHeight="1">
      <c r="A15" s="368"/>
      <c r="B15" s="368"/>
      <c r="C15" s="368"/>
      <c r="D15" s="180" t="s">
        <v>178</v>
      </c>
      <c r="E15" s="127"/>
      <c r="F15" s="1"/>
      <c r="G15" s="1"/>
      <c r="H15" s="1"/>
      <c r="I15" s="1"/>
    </row>
    <row r="16" spans="1:16" s="3" customFormat="1" ht="28.5" customHeight="1">
      <c r="A16" s="200" t="s">
        <v>135</v>
      </c>
      <c r="B16" s="200" t="s">
        <v>136</v>
      </c>
      <c r="C16" s="200" t="s">
        <v>137</v>
      </c>
      <c r="D16" s="163"/>
      <c r="E16" s="200" t="s">
        <v>187</v>
      </c>
      <c r="F16" s="200" t="s">
        <v>138</v>
      </c>
      <c r="G16" s="200" t="s">
        <v>139</v>
      </c>
      <c r="H16" s="200" t="s">
        <v>140</v>
      </c>
      <c r="I16" s="129"/>
      <c r="J16" s="167" t="s">
        <v>159</v>
      </c>
      <c r="K16" s="167" t="s">
        <v>158</v>
      </c>
      <c r="L16" s="167" t="s">
        <v>185</v>
      </c>
      <c r="M16" s="167" t="s">
        <v>160</v>
      </c>
      <c r="N16" s="167" t="str">
        <f>F16</f>
        <v>Principal</v>
      </c>
      <c r="O16" s="167" t="str">
        <f>G16</f>
        <v>Interest</v>
      </c>
      <c r="P16" s="168"/>
    </row>
    <row r="17" spans="1:17">
      <c r="A17" s="197">
        <v>0</v>
      </c>
      <c r="B17" s="197"/>
      <c r="C17" s="198"/>
      <c r="D17" s="198">
        <f>IF(H17&lt;0,0,K17-L17)</f>
        <v>-1</v>
      </c>
      <c r="E17" s="198"/>
      <c r="F17" s="198"/>
      <c r="G17" s="198"/>
      <c r="H17" s="198">
        <f>D4</f>
        <v>0</v>
      </c>
      <c r="J17" s="169">
        <v>1</v>
      </c>
      <c r="K17" s="170">
        <f>'Itemized Costs-HIDDEN'!M5-'Amortization-HIDDEN'!$D$14</f>
        <v>-1</v>
      </c>
      <c r="L17" s="170">
        <f>'Schedule-3'!$D$20</f>
        <v>0</v>
      </c>
      <c r="M17" s="170">
        <f>N17+O17</f>
        <v>0</v>
      </c>
      <c r="N17" s="170">
        <f>SUM(F18:F29)</f>
        <v>0</v>
      </c>
      <c r="O17" s="170">
        <f>SUM(G18:G29)</f>
        <v>0</v>
      </c>
      <c r="P17" s="171" t="str">
        <f>IF(M17&gt;0.005,J17,"")</f>
        <v/>
      </c>
      <c r="Q17" s="174"/>
    </row>
    <row r="18" spans="1:17">
      <c r="A18" s="197">
        <v>1</v>
      </c>
      <c r="B18" s="199">
        <f>D7</f>
        <v>0</v>
      </c>
      <c r="C18" s="198">
        <f>IF(H17=0,0,H17)</f>
        <v>0</v>
      </c>
      <c r="D18" s="197"/>
      <c r="E18" s="198">
        <f>IF($D$10=1,IF(MONTH(B18)=MONTH($D$7),D17+'Schedule-3'!D6,0),IF(MONTH(B18)=MONTH(EDATE($D$7,11)),MIN(H17,D17)+'Schedule-3'!D6,0))</f>
        <v>0</v>
      </c>
      <c r="F18" s="198">
        <f t="shared" ref="F18:F81" si="0">IF(E18="","",E18-G18)</f>
        <v>0</v>
      </c>
      <c r="G18" s="198">
        <f>ROUND((C18-E18)*$D$5,3)</f>
        <v>0</v>
      </c>
      <c r="H18" s="198">
        <f>IF(E18="","",ROUND(H17-F18,4))</f>
        <v>0</v>
      </c>
      <c r="J18" s="169">
        <v>2</v>
      </c>
      <c r="K18" s="170">
        <f>'Itemized Costs-HIDDEN'!M6-'Amortization-HIDDEN'!$D$14</f>
        <v>-1</v>
      </c>
      <c r="L18" s="170">
        <f>'Schedule-3'!$E$20</f>
        <v>0</v>
      </c>
      <c r="M18" s="170">
        <f t="shared" ref="M18:M40" si="1">N18+O18</f>
        <v>0</v>
      </c>
      <c r="N18" s="170">
        <f>SUM(F30:F41)</f>
        <v>0</v>
      </c>
      <c r="O18" s="170">
        <f t="shared" ref="O18" si="2">SUM(G30:G41)</f>
        <v>0</v>
      </c>
      <c r="P18" s="171" t="str">
        <f t="shared" ref="P18:P41" si="3">IF(M18&gt;0.005,J18,"")</f>
        <v/>
      </c>
      <c r="Q18" s="174"/>
    </row>
    <row r="19" spans="1:17">
      <c r="A19" s="197">
        <v>2</v>
      </c>
      <c r="B19" s="199">
        <f>DATE(YEAR(B18),MONTH(B18)+1,1)</f>
        <v>32</v>
      </c>
      <c r="C19" s="198">
        <f t="shared" ref="C19:C82" si="4">IF(H18=0,0,H18)</f>
        <v>0</v>
      </c>
      <c r="D19" s="197"/>
      <c r="E19" s="198">
        <f t="shared" ref="E19:E81" si="5">IF($D$10=1,IF(MONTH(B19)=MONTH($D$7),D18,0),IF(MONTH(B19)=MONTH(EDATE($D$7,11)),MIN(D7,H18),0))</f>
        <v>0</v>
      </c>
      <c r="F19" s="198">
        <f t="shared" si="0"/>
        <v>0</v>
      </c>
      <c r="G19" s="198">
        <f t="shared" ref="G19:G82" si="6">ROUND((C19-E19)*$D$5,3)</f>
        <v>0</v>
      </c>
      <c r="H19" s="198">
        <f t="shared" ref="H19:H82" si="7">IF(E19="","",ROUND(H18-F19,4))</f>
        <v>0</v>
      </c>
      <c r="J19" s="169">
        <v>3</v>
      </c>
      <c r="K19" s="170">
        <f>'Itemized Costs-HIDDEN'!M7-'Amortization-HIDDEN'!$D$14</f>
        <v>-1</v>
      </c>
      <c r="L19" s="170">
        <f>'Schedule-3'!$F$20</f>
        <v>0</v>
      </c>
      <c r="M19" s="170">
        <f t="shared" si="1"/>
        <v>0</v>
      </c>
      <c r="N19" s="170">
        <f t="shared" ref="N19:O19" si="8">SUM(F42:F53)</f>
        <v>0</v>
      </c>
      <c r="O19" s="170">
        <f t="shared" si="8"/>
        <v>0</v>
      </c>
      <c r="P19" s="171" t="str">
        <f t="shared" si="3"/>
        <v/>
      </c>
      <c r="Q19" s="174"/>
    </row>
    <row r="20" spans="1:17">
      <c r="A20" s="197">
        <v>3</v>
      </c>
      <c r="B20" s="199">
        <f t="shared" ref="B20:B83" si="9">DATE(YEAR(B19),MONTH(B19)+1,1)</f>
        <v>61</v>
      </c>
      <c r="C20" s="198">
        <f t="shared" si="4"/>
        <v>0</v>
      </c>
      <c r="D20" s="197"/>
      <c r="E20" s="198">
        <f t="shared" si="5"/>
        <v>0</v>
      </c>
      <c r="F20" s="198">
        <f t="shared" si="0"/>
        <v>0</v>
      </c>
      <c r="G20" s="198">
        <f t="shared" si="6"/>
        <v>0</v>
      </c>
      <c r="H20" s="198">
        <f t="shared" si="7"/>
        <v>0</v>
      </c>
      <c r="J20" s="169">
        <v>4</v>
      </c>
      <c r="K20" s="170">
        <f>'Itemized Costs-HIDDEN'!M8-'Amortization-HIDDEN'!$D$14</f>
        <v>-1</v>
      </c>
      <c r="L20" s="170">
        <f>'Schedule-3'!$G$20</f>
        <v>0</v>
      </c>
      <c r="M20" s="170">
        <f t="shared" si="1"/>
        <v>0</v>
      </c>
      <c r="N20" s="170">
        <f>SUM(F54:F65)</f>
        <v>0</v>
      </c>
      <c r="O20" s="170">
        <f>SUM(G54:G65)</f>
        <v>0</v>
      </c>
      <c r="P20" s="171" t="str">
        <f t="shared" si="3"/>
        <v/>
      </c>
      <c r="Q20" s="174"/>
    </row>
    <row r="21" spans="1:17">
      <c r="A21" s="197">
        <v>4</v>
      </c>
      <c r="B21" s="199">
        <f t="shared" si="9"/>
        <v>92</v>
      </c>
      <c r="C21" s="198">
        <f t="shared" si="4"/>
        <v>0</v>
      </c>
      <c r="D21" s="197"/>
      <c r="E21" s="198">
        <f t="shared" si="5"/>
        <v>0</v>
      </c>
      <c r="F21" s="198">
        <f t="shared" si="0"/>
        <v>0</v>
      </c>
      <c r="G21" s="198">
        <f t="shared" si="6"/>
        <v>0</v>
      </c>
      <c r="H21" s="198">
        <f t="shared" si="7"/>
        <v>0</v>
      </c>
      <c r="J21" s="169">
        <v>5</v>
      </c>
      <c r="K21" s="170">
        <f>'Itemized Costs-HIDDEN'!M9-'Amortization-HIDDEN'!$D$14</f>
        <v>-1</v>
      </c>
      <c r="L21" s="170">
        <f>'Schedule-3'!$H$20</f>
        <v>0</v>
      </c>
      <c r="M21" s="170">
        <f t="shared" si="1"/>
        <v>0</v>
      </c>
      <c r="N21" s="170">
        <f t="shared" ref="N21:O21" si="10">SUM(F66:F77)</f>
        <v>0</v>
      </c>
      <c r="O21" s="170">
        <f t="shared" si="10"/>
        <v>0</v>
      </c>
      <c r="P21" s="171" t="str">
        <f t="shared" si="3"/>
        <v/>
      </c>
      <c r="Q21" s="174"/>
    </row>
    <row r="22" spans="1:17">
      <c r="A22" s="197">
        <v>5</v>
      </c>
      <c r="B22" s="199">
        <f t="shared" si="9"/>
        <v>122</v>
      </c>
      <c r="C22" s="198">
        <f t="shared" si="4"/>
        <v>0</v>
      </c>
      <c r="D22" s="197"/>
      <c r="E22" s="198">
        <f t="shared" si="5"/>
        <v>0</v>
      </c>
      <c r="F22" s="198">
        <f t="shared" si="0"/>
        <v>0</v>
      </c>
      <c r="G22" s="198">
        <f t="shared" si="6"/>
        <v>0</v>
      </c>
      <c r="H22" s="198">
        <f t="shared" si="7"/>
        <v>0</v>
      </c>
      <c r="J22" s="169">
        <v>6</v>
      </c>
      <c r="K22" s="170">
        <f>'Itemized Costs-HIDDEN'!M10-'Amortization-HIDDEN'!$D$14</f>
        <v>-1</v>
      </c>
      <c r="L22" s="170">
        <f>'Schedule-3'!$I$20</f>
        <v>0</v>
      </c>
      <c r="M22" s="170">
        <f t="shared" si="1"/>
        <v>0</v>
      </c>
      <c r="N22" s="170">
        <f t="shared" ref="N22:O22" si="11">SUM(F78:F89)</f>
        <v>0</v>
      </c>
      <c r="O22" s="170">
        <f t="shared" si="11"/>
        <v>0</v>
      </c>
      <c r="P22" s="171" t="str">
        <f t="shared" si="3"/>
        <v/>
      </c>
      <c r="Q22" s="174"/>
    </row>
    <row r="23" spans="1:17">
      <c r="A23" s="197">
        <v>6</v>
      </c>
      <c r="B23" s="199">
        <f t="shared" si="9"/>
        <v>153</v>
      </c>
      <c r="C23" s="198">
        <f t="shared" si="4"/>
        <v>0</v>
      </c>
      <c r="D23" s="197"/>
      <c r="E23" s="198">
        <f t="shared" si="5"/>
        <v>0</v>
      </c>
      <c r="F23" s="198">
        <f t="shared" si="0"/>
        <v>0</v>
      </c>
      <c r="G23" s="198">
        <f t="shared" si="6"/>
        <v>0</v>
      </c>
      <c r="H23" s="198">
        <f t="shared" si="7"/>
        <v>0</v>
      </c>
      <c r="J23" s="169">
        <v>7</v>
      </c>
      <c r="K23" s="170">
        <f>'Itemized Costs-HIDDEN'!M11-'Amortization-HIDDEN'!$D$14</f>
        <v>-1</v>
      </c>
      <c r="L23" s="170">
        <f>'Schedule-3'!$J$20</f>
        <v>0</v>
      </c>
      <c r="M23" s="170">
        <f t="shared" si="1"/>
        <v>0</v>
      </c>
      <c r="N23" s="170">
        <f t="shared" ref="N23:O23" si="12">SUM(F90:F101)</f>
        <v>0</v>
      </c>
      <c r="O23" s="170">
        <f t="shared" si="12"/>
        <v>0</v>
      </c>
      <c r="P23" s="171" t="str">
        <f t="shared" si="3"/>
        <v/>
      </c>
      <c r="Q23" s="174"/>
    </row>
    <row r="24" spans="1:17">
      <c r="A24" s="197">
        <v>7</v>
      </c>
      <c r="B24" s="199">
        <f t="shared" si="9"/>
        <v>183</v>
      </c>
      <c r="C24" s="198">
        <f t="shared" si="4"/>
        <v>0</v>
      </c>
      <c r="D24" s="197"/>
      <c r="E24" s="198">
        <f t="shared" si="5"/>
        <v>0</v>
      </c>
      <c r="F24" s="198">
        <f t="shared" si="0"/>
        <v>0</v>
      </c>
      <c r="G24" s="198">
        <f t="shared" si="6"/>
        <v>0</v>
      </c>
      <c r="H24" s="198">
        <f t="shared" si="7"/>
        <v>0</v>
      </c>
      <c r="J24" s="169">
        <v>8</v>
      </c>
      <c r="K24" s="170">
        <f>'Itemized Costs-HIDDEN'!M12-'Amortization-HIDDEN'!$D$14</f>
        <v>-1</v>
      </c>
      <c r="L24" s="170">
        <f>'Schedule-3'!$K$20</f>
        <v>0</v>
      </c>
      <c r="M24" s="170">
        <f t="shared" si="1"/>
        <v>0</v>
      </c>
      <c r="N24" s="170">
        <f t="shared" ref="N24:O24" si="13">SUM(F102:F113)</f>
        <v>0</v>
      </c>
      <c r="O24" s="170">
        <f t="shared" si="13"/>
        <v>0</v>
      </c>
      <c r="P24" s="171" t="str">
        <f t="shared" si="3"/>
        <v/>
      </c>
      <c r="Q24" s="174"/>
    </row>
    <row r="25" spans="1:17">
      <c r="A25" s="197">
        <v>8</v>
      </c>
      <c r="B25" s="199">
        <f t="shared" si="9"/>
        <v>214</v>
      </c>
      <c r="C25" s="198">
        <f t="shared" si="4"/>
        <v>0</v>
      </c>
      <c r="D25" s="197"/>
      <c r="E25" s="198">
        <f t="shared" si="5"/>
        <v>0</v>
      </c>
      <c r="F25" s="198">
        <f t="shared" si="0"/>
        <v>0</v>
      </c>
      <c r="G25" s="198">
        <f t="shared" si="6"/>
        <v>0</v>
      </c>
      <c r="H25" s="198">
        <f t="shared" si="7"/>
        <v>0</v>
      </c>
      <c r="J25" s="169">
        <v>9</v>
      </c>
      <c r="K25" s="170">
        <f>'Itemized Costs-HIDDEN'!M13-'Amortization-HIDDEN'!$D$14</f>
        <v>-1</v>
      </c>
      <c r="L25" s="170">
        <f>'Schedule-3'!$L$20</f>
        <v>0</v>
      </c>
      <c r="M25" s="170">
        <f t="shared" si="1"/>
        <v>0</v>
      </c>
      <c r="N25" s="170">
        <f t="shared" ref="N25:O25" si="14">SUM(F114:F125)</f>
        <v>0</v>
      </c>
      <c r="O25" s="170">
        <f t="shared" si="14"/>
        <v>0</v>
      </c>
      <c r="P25" s="171" t="str">
        <f t="shared" si="3"/>
        <v/>
      </c>
      <c r="Q25" s="174"/>
    </row>
    <row r="26" spans="1:17">
      <c r="A26" s="197">
        <v>9</v>
      </c>
      <c r="B26" s="199">
        <f t="shared" si="9"/>
        <v>245</v>
      </c>
      <c r="C26" s="198">
        <f t="shared" si="4"/>
        <v>0</v>
      </c>
      <c r="D26" s="197"/>
      <c r="E26" s="198">
        <f t="shared" si="5"/>
        <v>0</v>
      </c>
      <c r="F26" s="198">
        <f t="shared" si="0"/>
        <v>0</v>
      </c>
      <c r="G26" s="198">
        <f t="shared" si="6"/>
        <v>0</v>
      </c>
      <c r="H26" s="198">
        <f t="shared" si="7"/>
        <v>0</v>
      </c>
      <c r="J26" s="169">
        <v>10</v>
      </c>
      <c r="K26" s="170">
        <f>'Itemized Costs-HIDDEN'!M14-'Amortization-HIDDEN'!$D$14</f>
        <v>-1</v>
      </c>
      <c r="L26" s="170">
        <f>'Schedule-3'!$M$20</f>
        <v>0</v>
      </c>
      <c r="M26" s="170">
        <f t="shared" si="1"/>
        <v>0</v>
      </c>
      <c r="N26" s="170">
        <f t="shared" ref="N26:O26" si="15">SUM(F126:F137)</f>
        <v>0</v>
      </c>
      <c r="O26" s="170">
        <f t="shared" si="15"/>
        <v>0</v>
      </c>
      <c r="P26" s="171" t="str">
        <f t="shared" si="3"/>
        <v/>
      </c>
      <c r="Q26" s="174"/>
    </row>
    <row r="27" spans="1:17">
      <c r="A27" s="197">
        <v>10</v>
      </c>
      <c r="B27" s="199">
        <f t="shared" si="9"/>
        <v>275</v>
      </c>
      <c r="C27" s="198">
        <f t="shared" si="4"/>
        <v>0</v>
      </c>
      <c r="D27" s="197"/>
      <c r="E27" s="198">
        <f t="shared" si="5"/>
        <v>0</v>
      </c>
      <c r="F27" s="198">
        <f t="shared" si="0"/>
        <v>0</v>
      </c>
      <c r="G27" s="198">
        <f t="shared" si="6"/>
        <v>0</v>
      </c>
      <c r="H27" s="198">
        <f t="shared" si="7"/>
        <v>0</v>
      </c>
      <c r="J27" s="169">
        <v>11</v>
      </c>
      <c r="K27" s="170">
        <f>'Itemized Costs-HIDDEN'!M15-'Amortization-HIDDEN'!$D$14</f>
        <v>-1</v>
      </c>
      <c r="L27" s="170">
        <f>'Schedule-3'!$N$20</f>
        <v>0</v>
      </c>
      <c r="M27" s="170">
        <f t="shared" si="1"/>
        <v>0</v>
      </c>
      <c r="N27" s="170">
        <f t="shared" ref="N27:O27" si="16">SUM(F138:F149)</f>
        <v>0</v>
      </c>
      <c r="O27" s="170">
        <f t="shared" si="16"/>
        <v>0</v>
      </c>
      <c r="P27" s="171" t="str">
        <f t="shared" si="3"/>
        <v/>
      </c>
      <c r="Q27" s="174"/>
    </row>
    <row r="28" spans="1:17">
      <c r="A28" s="197">
        <v>11</v>
      </c>
      <c r="B28" s="199">
        <f t="shared" si="9"/>
        <v>306</v>
      </c>
      <c r="C28" s="198">
        <f t="shared" si="4"/>
        <v>0</v>
      </c>
      <c r="D28" s="197"/>
      <c r="E28" s="198">
        <f t="shared" si="5"/>
        <v>0</v>
      </c>
      <c r="F28" s="198">
        <f t="shared" si="0"/>
        <v>0</v>
      </c>
      <c r="G28" s="198">
        <f t="shared" si="6"/>
        <v>0</v>
      </c>
      <c r="H28" s="198">
        <f>IF(E28="","",ROUND(H27-F28,4))</f>
        <v>0</v>
      </c>
      <c r="J28" s="169">
        <v>12</v>
      </c>
      <c r="K28" s="170">
        <f>'Itemized Costs-HIDDEN'!M16-'Amortization-HIDDEN'!$D$14</f>
        <v>-1</v>
      </c>
      <c r="L28" s="170">
        <f>'Schedule-3'!$O$20</f>
        <v>0</v>
      </c>
      <c r="M28" s="170">
        <f t="shared" si="1"/>
        <v>0</v>
      </c>
      <c r="N28" s="170">
        <f t="shared" ref="N28:O28" si="17">SUM(F150:F161)</f>
        <v>0</v>
      </c>
      <c r="O28" s="170">
        <f t="shared" si="17"/>
        <v>0</v>
      </c>
      <c r="P28" s="171" t="str">
        <f t="shared" si="3"/>
        <v/>
      </c>
      <c r="Q28" s="174"/>
    </row>
    <row r="29" spans="1:17">
      <c r="A29" s="197">
        <v>12</v>
      </c>
      <c r="B29" s="199">
        <f t="shared" si="9"/>
        <v>336</v>
      </c>
      <c r="C29" s="198">
        <f t="shared" si="4"/>
        <v>0</v>
      </c>
      <c r="D29" s="198">
        <f>IF(H29&lt;0,0,IF((H28+G29)&lt;(K18-L18),H28+G29,K18-L18))</f>
        <v>-1</v>
      </c>
      <c r="E29" s="198">
        <f>IF($D$10=1,IF(MONTH(B29)=MONTH($D$7),D28+'Schedule-3'!D6,0),IF(MONTH(B29)=MONTH(EDATE($D$7,11)),MIN(D17,H28)+'Schedule-3'!D6,0))</f>
        <v>0</v>
      </c>
      <c r="F29" s="198">
        <f>IF(E29="","",E29-G29)</f>
        <v>0</v>
      </c>
      <c r="G29" s="198">
        <f>ROUND((C29-E29)*$D$5,3)</f>
        <v>0</v>
      </c>
      <c r="H29" s="198">
        <f>IF(E29="","",ROUND(H28-F29,4))</f>
        <v>0</v>
      </c>
      <c r="J29" s="169">
        <v>13</v>
      </c>
      <c r="K29" s="170">
        <f>'Itemized Costs-HIDDEN'!M17-'Amortization-HIDDEN'!$D$14</f>
        <v>-1</v>
      </c>
      <c r="L29" s="170">
        <f>'Schedule-3'!$P$20</f>
        <v>0</v>
      </c>
      <c r="M29" s="170">
        <f t="shared" si="1"/>
        <v>0</v>
      </c>
      <c r="N29" s="170">
        <f t="shared" ref="N29:O29" si="18">SUM(F162:F173)</f>
        <v>0</v>
      </c>
      <c r="O29" s="170">
        <f t="shared" si="18"/>
        <v>0</v>
      </c>
      <c r="P29" s="171" t="str">
        <f t="shared" si="3"/>
        <v/>
      </c>
      <c r="Q29" s="174"/>
    </row>
    <row r="30" spans="1:17">
      <c r="A30" s="197">
        <v>13</v>
      </c>
      <c r="B30" s="199">
        <f t="shared" si="9"/>
        <v>367</v>
      </c>
      <c r="C30" s="198">
        <f t="shared" si="4"/>
        <v>0</v>
      </c>
      <c r="D30" s="197"/>
      <c r="E30" s="198">
        <f>IF($D$10=1,IF(MONTH(B30)=MONTH($D$7),D29+'Schedule-3'!E6,0),IF(MONTH(B30)=MONTH(EDATE($D$7,11)),MIN(D17,H29)+'Schedule-3'!E6,0))</f>
        <v>0</v>
      </c>
      <c r="F30" s="198">
        <f t="shared" si="0"/>
        <v>0</v>
      </c>
      <c r="G30" s="198">
        <f t="shared" si="6"/>
        <v>0</v>
      </c>
      <c r="H30" s="198">
        <f t="shared" si="7"/>
        <v>0</v>
      </c>
      <c r="J30" s="169">
        <v>14</v>
      </c>
      <c r="K30" s="170">
        <f>'Itemized Costs-HIDDEN'!M18-'Amortization-HIDDEN'!$D$14</f>
        <v>-1</v>
      </c>
      <c r="L30" s="170">
        <f>'Schedule-3'!$Q$20</f>
        <v>0</v>
      </c>
      <c r="M30" s="170">
        <f t="shared" si="1"/>
        <v>0</v>
      </c>
      <c r="N30" s="170">
        <f t="shared" ref="N30:O30" si="19">SUM(F174:F185)</f>
        <v>0</v>
      </c>
      <c r="O30" s="170">
        <f t="shared" si="19"/>
        <v>0</v>
      </c>
      <c r="P30" s="171" t="str">
        <f t="shared" si="3"/>
        <v/>
      </c>
      <c r="Q30" s="174"/>
    </row>
    <row r="31" spans="1:17">
      <c r="A31" s="197">
        <v>14</v>
      </c>
      <c r="B31" s="199">
        <f t="shared" si="9"/>
        <v>398</v>
      </c>
      <c r="C31" s="198">
        <f t="shared" si="4"/>
        <v>0</v>
      </c>
      <c r="D31" s="197"/>
      <c r="E31" s="198">
        <f t="shared" si="5"/>
        <v>0</v>
      </c>
      <c r="F31" s="198">
        <f t="shared" si="0"/>
        <v>0</v>
      </c>
      <c r="G31" s="198">
        <f t="shared" si="6"/>
        <v>0</v>
      </c>
      <c r="H31" s="198">
        <f t="shared" si="7"/>
        <v>0</v>
      </c>
      <c r="J31" s="169">
        <v>15</v>
      </c>
      <c r="K31" s="170">
        <f>'Itemized Costs-HIDDEN'!M19-'Amortization-HIDDEN'!$D$14</f>
        <v>-1</v>
      </c>
      <c r="L31" s="170">
        <f>'Schedule-3'!$R$20</f>
        <v>0</v>
      </c>
      <c r="M31" s="170">
        <f t="shared" si="1"/>
        <v>0</v>
      </c>
      <c r="N31" s="170">
        <f t="shared" ref="N31:O31" si="20">SUM(F186:F197)</f>
        <v>0</v>
      </c>
      <c r="O31" s="170">
        <f t="shared" si="20"/>
        <v>0</v>
      </c>
      <c r="P31" s="171" t="str">
        <f t="shared" si="3"/>
        <v/>
      </c>
      <c r="Q31" s="174"/>
    </row>
    <row r="32" spans="1:17">
      <c r="A32" s="197">
        <v>15</v>
      </c>
      <c r="B32" s="199">
        <f t="shared" si="9"/>
        <v>426</v>
      </c>
      <c r="C32" s="198">
        <f t="shared" si="4"/>
        <v>0</v>
      </c>
      <c r="D32" s="197"/>
      <c r="E32" s="198">
        <f t="shared" si="5"/>
        <v>0</v>
      </c>
      <c r="F32" s="198">
        <f t="shared" si="0"/>
        <v>0</v>
      </c>
      <c r="G32" s="198">
        <f t="shared" si="6"/>
        <v>0</v>
      </c>
      <c r="H32" s="198">
        <f t="shared" si="7"/>
        <v>0</v>
      </c>
      <c r="J32" s="169">
        <v>16</v>
      </c>
      <c r="K32" s="170">
        <f>'Itemized Costs-HIDDEN'!M20-'Amortization-HIDDEN'!$D$14</f>
        <v>-1</v>
      </c>
      <c r="L32" s="170">
        <f>'Schedule-3'!$S$20</f>
        <v>0</v>
      </c>
      <c r="M32" s="170">
        <f t="shared" si="1"/>
        <v>0</v>
      </c>
      <c r="N32" s="170">
        <f t="shared" ref="N32:O32" si="21">SUM(F198:F209)</f>
        <v>0</v>
      </c>
      <c r="O32" s="170">
        <f t="shared" si="21"/>
        <v>0</v>
      </c>
      <c r="P32" s="171" t="str">
        <f t="shared" si="3"/>
        <v/>
      </c>
      <c r="Q32" s="174"/>
    </row>
    <row r="33" spans="1:17">
      <c r="A33" s="197">
        <v>16</v>
      </c>
      <c r="B33" s="199">
        <f t="shared" si="9"/>
        <v>457</v>
      </c>
      <c r="C33" s="198">
        <f t="shared" si="4"/>
        <v>0</v>
      </c>
      <c r="D33" s="197"/>
      <c r="E33" s="198">
        <f t="shared" si="5"/>
        <v>0</v>
      </c>
      <c r="F33" s="198">
        <f t="shared" si="0"/>
        <v>0</v>
      </c>
      <c r="G33" s="198">
        <f t="shared" si="6"/>
        <v>0</v>
      </c>
      <c r="H33" s="198">
        <f t="shared" si="7"/>
        <v>0</v>
      </c>
      <c r="J33" s="169">
        <v>17</v>
      </c>
      <c r="K33" s="170">
        <f>'Itemized Costs-HIDDEN'!M21-'Amortization-HIDDEN'!$D$14</f>
        <v>-1</v>
      </c>
      <c r="L33" s="170">
        <f>'Schedule-3'!$T$20</f>
        <v>0</v>
      </c>
      <c r="M33" s="170">
        <f t="shared" si="1"/>
        <v>0</v>
      </c>
      <c r="N33" s="170">
        <f t="shared" ref="N33:O33" si="22">SUM(F210:F221)</f>
        <v>0</v>
      </c>
      <c r="O33" s="170">
        <f t="shared" si="22"/>
        <v>0</v>
      </c>
      <c r="P33" s="171" t="str">
        <f t="shared" si="3"/>
        <v/>
      </c>
      <c r="Q33" s="174"/>
    </row>
    <row r="34" spans="1:17">
      <c r="A34" s="197">
        <v>17</v>
      </c>
      <c r="B34" s="199">
        <f t="shared" si="9"/>
        <v>487</v>
      </c>
      <c r="C34" s="198">
        <f t="shared" si="4"/>
        <v>0</v>
      </c>
      <c r="D34" s="197"/>
      <c r="E34" s="198">
        <f t="shared" si="5"/>
        <v>0</v>
      </c>
      <c r="F34" s="198">
        <f t="shared" si="0"/>
        <v>0</v>
      </c>
      <c r="G34" s="198">
        <f t="shared" si="6"/>
        <v>0</v>
      </c>
      <c r="H34" s="198">
        <f t="shared" si="7"/>
        <v>0</v>
      </c>
      <c r="J34" s="169">
        <v>18</v>
      </c>
      <c r="K34" s="170">
        <f>'Itemized Costs-HIDDEN'!M22-'Amortization-HIDDEN'!$D$14</f>
        <v>-1</v>
      </c>
      <c r="L34" s="170">
        <f>'Schedule-3'!$U$20</f>
        <v>0</v>
      </c>
      <c r="M34" s="170">
        <f t="shared" si="1"/>
        <v>0</v>
      </c>
      <c r="N34" s="170">
        <f t="shared" ref="N34:O34" si="23">SUM(F222:F233)</f>
        <v>0</v>
      </c>
      <c r="O34" s="170">
        <f t="shared" si="23"/>
        <v>0</v>
      </c>
      <c r="P34" s="171" t="str">
        <f t="shared" si="3"/>
        <v/>
      </c>
      <c r="Q34" s="174"/>
    </row>
    <row r="35" spans="1:17">
      <c r="A35" s="197">
        <v>18</v>
      </c>
      <c r="B35" s="199">
        <f t="shared" si="9"/>
        <v>518</v>
      </c>
      <c r="C35" s="198">
        <f t="shared" si="4"/>
        <v>0</v>
      </c>
      <c r="D35" s="197"/>
      <c r="E35" s="198">
        <f t="shared" si="5"/>
        <v>0</v>
      </c>
      <c r="F35" s="198">
        <f t="shared" si="0"/>
        <v>0</v>
      </c>
      <c r="G35" s="198">
        <f t="shared" si="6"/>
        <v>0</v>
      </c>
      <c r="H35" s="198">
        <f t="shared" si="7"/>
        <v>0</v>
      </c>
      <c r="J35" s="169">
        <v>19</v>
      </c>
      <c r="K35" s="170">
        <f>'Itemized Costs-HIDDEN'!M23-'Amortization-HIDDEN'!$D$14</f>
        <v>-1</v>
      </c>
      <c r="L35" s="170">
        <f>'Schedule-3'!$V$20</f>
        <v>0</v>
      </c>
      <c r="M35" s="170">
        <f t="shared" si="1"/>
        <v>0</v>
      </c>
      <c r="N35" s="170">
        <f t="shared" ref="N35:O35" si="24">SUM(F234:F245)</f>
        <v>0</v>
      </c>
      <c r="O35" s="170">
        <f t="shared" si="24"/>
        <v>0</v>
      </c>
      <c r="P35" s="171" t="str">
        <f t="shared" si="3"/>
        <v/>
      </c>
      <c r="Q35" s="174"/>
    </row>
    <row r="36" spans="1:17">
      <c r="A36" s="197">
        <v>19</v>
      </c>
      <c r="B36" s="199">
        <f t="shared" si="9"/>
        <v>548</v>
      </c>
      <c r="C36" s="198">
        <f t="shared" si="4"/>
        <v>0</v>
      </c>
      <c r="D36" s="197"/>
      <c r="E36" s="198">
        <f t="shared" si="5"/>
        <v>0</v>
      </c>
      <c r="F36" s="198">
        <f t="shared" si="0"/>
        <v>0</v>
      </c>
      <c r="G36" s="198">
        <f t="shared" si="6"/>
        <v>0</v>
      </c>
      <c r="H36" s="198">
        <f t="shared" si="7"/>
        <v>0</v>
      </c>
      <c r="J36" s="169">
        <v>20</v>
      </c>
      <c r="K36" s="170">
        <f>'Itemized Costs-HIDDEN'!M24-'Amortization-HIDDEN'!$D$14</f>
        <v>-1</v>
      </c>
      <c r="L36" s="170">
        <f>'Schedule-3'!$W$20</f>
        <v>0</v>
      </c>
      <c r="M36" s="170">
        <f t="shared" si="1"/>
        <v>0</v>
      </c>
      <c r="N36" s="170">
        <f t="shared" ref="N36:O36" si="25">SUM(F246:F257)</f>
        <v>0</v>
      </c>
      <c r="O36" s="170">
        <f t="shared" si="25"/>
        <v>0</v>
      </c>
      <c r="P36" s="171" t="str">
        <f t="shared" si="3"/>
        <v/>
      </c>
      <c r="Q36" s="174"/>
    </row>
    <row r="37" spans="1:17">
      <c r="A37" s="197">
        <v>20</v>
      </c>
      <c r="B37" s="199">
        <f t="shared" si="9"/>
        <v>579</v>
      </c>
      <c r="C37" s="198">
        <f t="shared" si="4"/>
        <v>0</v>
      </c>
      <c r="D37" s="197"/>
      <c r="E37" s="198">
        <f t="shared" si="5"/>
        <v>0</v>
      </c>
      <c r="F37" s="198">
        <f t="shared" si="0"/>
        <v>0</v>
      </c>
      <c r="G37" s="198">
        <f t="shared" si="6"/>
        <v>0</v>
      </c>
      <c r="H37" s="198">
        <f t="shared" si="7"/>
        <v>0</v>
      </c>
      <c r="J37" s="169">
        <v>21</v>
      </c>
      <c r="K37" s="170">
        <f>'Itemized Costs-HIDDEN'!M25-'Amortization-HIDDEN'!$D$14</f>
        <v>-1</v>
      </c>
      <c r="L37" s="170">
        <f>'Schedule-3'!$X$20</f>
        <v>0</v>
      </c>
      <c r="M37" s="170">
        <f t="shared" si="1"/>
        <v>0</v>
      </c>
      <c r="N37" s="170">
        <f t="shared" ref="N37:O37" si="26">SUM(F258:F269)</f>
        <v>0</v>
      </c>
      <c r="O37" s="170">
        <f t="shared" si="26"/>
        <v>0</v>
      </c>
      <c r="P37" s="171" t="str">
        <f t="shared" si="3"/>
        <v/>
      </c>
      <c r="Q37" s="174"/>
    </row>
    <row r="38" spans="1:17">
      <c r="A38" s="197">
        <v>21</v>
      </c>
      <c r="B38" s="199">
        <f t="shared" si="9"/>
        <v>610</v>
      </c>
      <c r="C38" s="198">
        <f t="shared" si="4"/>
        <v>0</v>
      </c>
      <c r="D38" s="197"/>
      <c r="E38" s="198">
        <f t="shared" si="5"/>
        <v>0</v>
      </c>
      <c r="F38" s="198">
        <f t="shared" si="0"/>
        <v>0</v>
      </c>
      <c r="G38" s="198">
        <f t="shared" si="6"/>
        <v>0</v>
      </c>
      <c r="H38" s="198">
        <f t="shared" si="7"/>
        <v>0</v>
      </c>
      <c r="J38" s="169">
        <v>22</v>
      </c>
      <c r="K38" s="170">
        <f>'Itemized Costs-HIDDEN'!M26-'Amortization-HIDDEN'!$D$14</f>
        <v>-1</v>
      </c>
      <c r="L38" s="170">
        <f>'Schedule-3'!$Y$20</f>
        <v>0</v>
      </c>
      <c r="M38" s="170">
        <f t="shared" si="1"/>
        <v>0</v>
      </c>
      <c r="N38" s="170">
        <f t="shared" ref="N38:O38" si="27">SUM(F270:F281)</f>
        <v>0</v>
      </c>
      <c r="O38" s="170">
        <f t="shared" si="27"/>
        <v>0</v>
      </c>
      <c r="P38" s="171" t="str">
        <f t="shared" si="3"/>
        <v/>
      </c>
      <c r="Q38" s="174"/>
    </row>
    <row r="39" spans="1:17">
      <c r="A39" s="197">
        <v>22</v>
      </c>
      <c r="B39" s="199">
        <f t="shared" si="9"/>
        <v>640</v>
      </c>
      <c r="C39" s="198">
        <f t="shared" si="4"/>
        <v>0</v>
      </c>
      <c r="D39" s="197"/>
      <c r="E39" s="198">
        <f t="shared" si="5"/>
        <v>0</v>
      </c>
      <c r="F39" s="198">
        <f t="shared" si="0"/>
        <v>0</v>
      </c>
      <c r="G39" s="198">
        <f t="shared" si="6"/>
        <v>0</v>
      </c>
      <c r="H39" s="198">
        <f t="shared" si="7"/>
        <v>0</v>
      </c>
      <c r="J39" s="169">
        <v>23</v>
      </c>
      <c r="K39" s="170">
        <f>'Itemized Costs-HIDDEN'!M27-'Amortization-HIDDEN'!$D$14</f>
        <v>-1</v>
      </c>
      <c r="L39" s="170">
        <f>'Schedule-3'!$Z$20</f>
        <v>0</v>
      </c>
      <c r="M39" s="170">
        <f>N39+O39</f>
        <v>0</v>
      </c>
      <c r="N39" s="170">
        <f t="shared" ref="N39:O39" si="28">SUM(F282:F293)</f>
        <v>0</v>
      </c>
      <c r="O39" s="170">
        <f t="shared" si="28"/>
        <v>0</v>
      </c>
      <c r="P39" s="171" t="str">
        <f t="shared" si="3"/>
        <v/>
      </c>
      <c r="Q39" s="174"/>
    </row>
    <row r="40" spans="1:17">
      <c r="A40" s="197">
        <v>23</v>
      </c>
      <c r="B40" s="199">
        <f t="shared" si="9"/>
        <v>671</v>
      </c>
      <c r="C40" s="198">
        <f t="shared" si="4"/>
        <v>0</v>
      </c>
      <c r="D40" s="197"/>
      <c r="E40" s="198">
        <f t="shared" si="5"/>
        <v>0</v>
      </c>
      <c r="F40" s="198">
        <f t="shared" si="0"/>
        <v>0</v>
      </c>
      <c r="G40" s="198">
        <f t="shared" si="6"/>
        <v>0</v>
      </c>
      <c r="H40" s="198">
        <f t="shared" si="7"/>
        <v>0</v>
      </c>
      <c r="J40" s="169">
        <v>24</v>
      </c>
      <c r="K40" s="170">
        <f>'Itemized Costs-HIDDEN'!M28-'Amortization-HIDDEN'!$D$14</f>
        <v>-1</v>
      </c>
      <c r="L40" s="170">
        <f>'Schedule-3'!$AA$20</f>
        <v>0</v>
      </c>
      <c r="M40" s="170">
        <f t="shared" si="1"/>
        <v>0</v>
      </c>
      <c r="N40" s="170">
        <f>SUM(F294:F305)</f>
        <v>0</v>
      </c>
      <c r="O40" s="170">
        <f>SUM(G294:G305)</f>
        <v>0</v>
      </c>
      <c r="P40" s="171" t="str">
        <f t="shared" si="3"/>
        <v/>
      </c>
      <c r="Q40" s="174"/>
    </row>
    <row r="41" spans="1:17">
      <c r="A41" s="197">
        <v>24</v>
      </c>
      <c r="B41" s="199">
        <f t="shared" si="9"/>
        <v>701</v>
      </c>
      <c r="C41" s="198">
        <f t="shared" si="4"/>
        <v>0</v>
      </c>
      <c r="D41" s="198">
        <f>IF(H41&lt;0,0,IF((H40+G41)&lt;(K19-L19),H40+G41,K19-L19))</f>
        <v>-1</v>
      </c>
      <c r="E41" s="198">
        <f>IF($D$10=1,IF(MONTH(B41)=MONTH($D$7),D40+'Schedule-3'!E6,0),IF(MONTH(B41)=MONTH(EDATE($D$7,11)),MIN(D29,H40)+'Schedule-3'!E6,0))</f>
        <v>0</v>
      </c>
      <c r="F41" s="198">
        <f t="shared" si="0"/>
        <v>0</v>
      </c>
      <c r="G41" s="198">
        <f t="shared" si="6"/>
        <v>0</v>
      </c>
      <c r="H41" s="198">
        <f t="shared" si="7"/>
        <v>0</v>
      </c>
      <c r="J41" s="169">
        <v>25</v>
      </c>
      <c r="K41" s="170">
        <f>'Itemized Costs-HIDDEN'!M29-'Amortization-HIDDEN'!$D$14</f>
        <v>-1</v>
      </c>
      <c r="L41" s="170">
        <f>'Schedule-3'!$AB$20</f>
        <v>0</v>
      </c>
      <c r="M41" s="170">
        <f>N41+O41</f>
        <v>0</v>
      </c>
      <c r="N41" s="170">
        <f>SUM(F306:F317)</f>
        <v>0</v>
      </c>
      <c r="O41" s="170">
        <f>SUM(G306:G317)</f>
        <v>0</v>
      </c>
      <c r="P41" s="171" t="str">
        <f t="shared" si="3"/>
        <v/>
      </c>
      <c r="Q41" s="174"/>
    </row>
    <row r="42" spans="1:17">
      <c r="A42" s="197">
        <v>25</v>
      </c>
      <c r="B42" s="199">
        <f t="shared" si="9"/>
        <v>732</v>
      </c>
      <c r="C42" s="198">
        <f t="shared" si="4"/>
        <v>0</v>
      </c>
      <c r="D42" s="198"/>
      <c r="E42" s="198">
        <f>IF($D$10=1,IF(MONTH(B42)=MONTH($D$7),D41+'Schedule-3'!F6,0),IF(MONTH(B42)=MONTH(EDATE($D$7,11)),MIN(D30,H41)+'Schedule-3'!F6,0))</f>
        <v>0</v>
      </c>
      <c r="F42" s="198">
        <f t="shared" si="0"/>
        <v>0</v>
      </c>
      <c r="G42" s="198">
        <f t="shared" si="6"/>
        <v>0</v>
      </c>
      <c r="H42" s="198">
        <f t="shared" si="7"/>
        <v>0</v>
      </c>
    </row>
    <row r="43" spans="1:17">
      <c r="A43" s="197">
        <v>26</v>
      </c>
      <c r="B43" s="199">
        <f t="shared" si="9"/>
        <v>763</v>
      </c>
      <c r="C43" s="198">
        <f t="shared" si="4"/>
        <v>0</v>
      </c>
      <c r="D43" s="197"/>
      <c r="E43" s="198">
        <f t="shared" si="5"/>
        <v>0</v>
      </c>
      <c r="F43" s="198">
        <f t="shared" si="0"/>
        <v>0</v>
      </c>
      <c r="G43" s="198">
        <f t="shared" si="6"/>
        <v>0</v>
      </c>
      <c r="H43" s="198">
        <f t="shared" si="7"/>
        <v>0</v>
      </c>
    </row>
    <row r="44" spans="1:17">
      <c r="A44" s="197">
        <v>27</v>
      </c>
      <c r="B44" s="199">
        <f t="shared" si="9"/>
        <v>791</v>
      </c>
      <c r="C44" s="198">
        <f t="shared" si="4"/>
        <v>0</v>
      </c>
      <c r="D44" s="197"/>
      <c r="E44" s="198">
        <f t="shared" si="5"/>
        <v>0</v>
      </c>
      <c r="F44" s="198">
        <f t="shared" si="0"/>
        <v>0</v>
      </c>
      <c r="G44" s="198">
        <f t="shared" si="6"/>
        <v>0</v>
      </c>
      <c r="H44" s="198">
        <f t="shared" si="7"/>
        <v>0</v>
      </c>
    </row>
    <row r="45" spans="1:17">
      <c r="A45" s="197">
        <v>28</v>
      </c>
      <c r="B45" s="199">
        <f t="shared" si="9"/>
        <v>822</v>
      </c>
      <c r="C45" s="198">
        <f t="shared" si="4"/>
        <v>0</v>
      </c>
      <c r="D45" s="197"/>
      <c r="E45" s="198">
        <f t="shared" si="5"/>
        <v>0</v>
      </c>
      <c r="F45" s="198">
        <f t="shared" si="0"/>
        <v>0</v>
      </c>
      <c r="G45" s="198">
        <f t="shared" si="6"/>
        <v>0</v>
      </c>
      <c r="H45" s="198">
        <f t="shared" si="7"/>
        <v>0</v>
      </c>
    </row>
    <row r="46" spans="1:17">
      <c r="A46" s="197">
        <v>29</v>
      </c>
      <c r="B46" s="199">
        <f t="shared" si="9"/>
        <v>852</v>
      </c>
      <c r="C46" s="198">
        <f t="shared" si="4"/>
        <v>0</v>
      </c>
      <c r="D46" s="197"/>
      <c r="E46" s="198">
        <f t="shared" si="5"/>
        <v>0</v>
      </c>
      <c r="F46" s="198">
        <f t="shared" si="0"/>
        <v>0</v>
      </c>
      <c r="G46" s="198">
        <f t="shared" si="6"/>
        <v>0</v>
      </c>
      <c r="H46" s="198">
        <f t="shared" si="7"/>
        <v>0</v>
      </c>
    </row>
    <row r="47" spans="1:17">
      <c r="A47" s="197">
        <v>30</v>
      </c>
      <c r="B47" s="199">
        <f t="shared" si="9"/>
        <v>883</v>
      </c>
      <c r="C47" s="198">
        <f t="shared" si="4"/>
        <v>0</v>
      </c>
      <c r="D47" s="197"/>
      <c r="E47" s="198">
        <f t="shared" si="5"/>
        <v>0</v>
      </c>
      <c r="F47" s="198">
        <f t="shared" si="0"/>
        <v>0</v>
      </c>
      <c r="G47" s="198">
        <f t="shared" si="6"/>
        <v>0</v>
      </c>
      <c r="H47" s="198">
        <f t="shared" si="7"/>
        <v>0</v>
      </c>
    </row>
    <row r="48" spans="1:17">
      <c r="A48" s="197">
        <v>31</v>
      </c>
      <c r="B48" s="199">
        <f t="shared" si="9"/>
        <v>913</v>
      </c>
      <c r="C48" s="198">
        <f t="shared" si="4"/>
        <v>0</v>
      </c>
      <c r="D48" s="197"/>
      <c r="E48" s="198">
        <f t="shared" si="5"/>
        <v>0</v>
      </c>
      <c r="F48" s="198">
        <f t="shared" si="0"/>
        <v>0</v>
      </c>
      <c r="G48" s="198">
        <f t="shared" si="6"/>
        <v>0</v>
      </c>
      <c r="H48" s="198">
        <f t="shared" si="7"/>
        <v>0</v>
      </c>
    </row>
    <row r="49" spans="1:8">
      <c r="A49" s="197">
        <v>32</v>
      </c>
      <c r="B49" s="199">
        <f t="shared" si="9"/>
        <v>944</v>
      </c>
      <c r="C49" s="198">
        <f t="shared" si="4"/>
        <v>0</v>
      </c>
      <c r="D49" s="197"/>
      <c r="E49" s="198">
        <f t="shared" si="5"/>
        <v>0</v>
      </c>
      <c r="F49" s="198">
        <f t="shared" si="0"/>
        <v>0</v>
      </c>
      <c r="G49" s="198">
        <f t="shared" si="6"/>
        <v>0</v>
      </c>
      <c r="H49" s="198">
        <f t="shared" si="7"/>
        <v>0</v>
      </c>
    </row>
    <row r="50" spans="1:8">
      <c r="A50" s="197">
        <v>33</v>
      </c>
      <c r="B50" s="199">
        <f t="shared" si="9"/>
        <v>975</v>
      </c>
      <c r="C50" s="198">
        <f t="shared" si="4"/>
        <v>0</v>
      </c>
      <c r="D50" s="197"/>
      <c r="E50" s="198">
        <f t="shared" si="5"/>
        <v>0</v>
      </c>
      <c r="F50" s="198">
        <f t="shared" si="0"/>
        <v>0</v>
      </c>
      <c r="G50" s="198">
        <f t="shared" si="6"/>
        <v>0</v>
      </c>
      <c r="H50" s="198">
        <f t="shared" si="7"/>
        <v>0</v>
      </c>
    </row>
    <row r="51" spans="1:8">
      <c r="A51" s="197">
        <v>34</v>
      </c>
      <c r="B51" s="199">
        <f t="shared" si="9"/>
        <v>1005</v>
      </c>
      <c r="C51" s="198">
        <f t="shared" si="4"/>
        <v>0</v>
      </c>
      <c r="D51" s="197"/>
      <c r="E51" s="198">
        <f t="shared" si="5"/>
        <v>0</v>
      </c>
      <c r="F51" s="198">
        <f t="shared" si="0"/>
        <v>0</v>
      </c>
      <c r="G51" s="198">
        <f t="shared" si="6"/>
        <v>0</v>
      </c>
      <c r="H51" s="198">
        <f t="shared" si="7"/>
        <v>0</v>
      </c>
    </row>
    <row r="52" spans="1:8">
      <c r="A52" s="197">
        <v>35</v>
      </c>
      <c r="B52" s="199">
        <f t="shared" si="9"/>
        <v>1036</v>
      </c>
      <c r="C52" s="198">
        <f t="shared" si="4"/>
        <v>0</v>
      </c>
      <c r="D52" s="197"/>
      <c r="E52" s="198">
        <f t="shared" si="5"/>
        <v>0</v>
      </c>
      <c r="F52" s="198">
        <f t="shared" si="0"/>
        <v>0</v>
      </c>
      <c r="G52" s="198">
        <f t="shared" si="6"/>
        <v>0</v>
      </c>
      <c r="H52" s="198">
        <f t="shared" si="7"/>
        <v>0</v>
      </c>
    </row>
    <row r="53" spans="1:8">
      <c r="A53" s="197">
        <v>36</v>
      </c>
      <c r="B53" s="199">
        <f t="shared" si="9"/>
        <v>1066</v>
      </c>
      <c r="C53" s="198">
        <f t="shared" si="4"/>
        <v>0</v>
      </c>
      <c r="D53" s="198">
        <f>IF(H53&lt;0,0,IF((H52+G53)&lt;(K20-L20),H52+G53,K20-L20))</f>
        <v>-1</v>
      </c>
      <c r="E53" s="198">
        <f>IF($D$10=1,IF(MONTH(B53)=MONTH($D$7),D52+'Schedule-3'!F6,0),IF(MONTH(B53)=MONTH(EDATE($D$7,11)),MIN(D41,H52)+'Schedule-3'!F6,0))</f>
        <v>0</v>
      </c>
      <c r="F53" s="198">
        <f t="shared" si="0"/>
        <v>0</v>
      </c>
      <c r="G53" s="198">
        <f t="shared" si="6"/>
        <v>0</v>
      </c>
      <c r="H53" s="198">
        <f t="shared" si="7"/>
        <v>0</v>
      </c>
    </row>
    <row r="54" spans="1:8">
      <c r="A54" s="197">
        <v>37</v>
      </c>
      <c r="B54" s="199">
        <f t="shared" si="9"/>
        <v>1097</v>
      </c>
      <c r="C54" s="198">
        <f t="shared" si="4"/>
        <v>0</v>
      </c>
      <c r="D54" s="198"/>
      <c r="E54" s="198">
        <f>IF($D$10=1,IF(MONTH(B54)=MONTH($D$7),D53+'Schedule-3'!G6,0),IF(MONTH(B54)=MONTH(EDATE($D$7,11)),MIN(D42,H53)+'Schedule-3'!G6,0))</f>
        <v>0</v>
      </c>
      <c r="F54" s="198">
        <f t="shared" si="0"/>
        <v>0</v>
      </c>
      <c r="G54" s="198">
        <f t="shared" si="6"/>
        <v>0</v>
      </c>
      <c r="H54" s="198">
        <f t="shared" si="7"/>
        <v>0</v>
      </c>
    </row>
    <row r="55" spans="1:8">
      <c r="A55" s="197">
        <v>38</v>
      </c>
      <c r="B55" s="199">
        <f t="shared" si="9"/>
        <v>1128</v>
      </c>
      <c r="C55" s="198">
        <f t="shared" si="4"/>
        <v>0</v>
      </c>
      <c r="D55" s="197"/>
      <c r="E55" s="198">
        <f t="shared" si="5"/>
        <v>0</v>
      </c>
      <c r="F55" s="198">
        <f t="shared" si="0"/>
        <v>0</v>
      </c>
      <c r="G55" s="198">
        <f t="shared" si="6"/>
        <v>0</v>
      </c>
      <c r="H55" s="198">
        <f t="shared" si="7"/>
        <v>0</v>
      </c>
    </row>
    <row r="56" spans="1:8">
      <c r="A56" s="197">
        <v>39</v>
      </c>
      <c r="B56" s="199">
        <f t="shared" si="9"/>
        <v>1156</v>
      </c>
      <c r="C56" s="198">
        <f t="shared" si="4"/>
        <v>0</v>
      </c>
      <c r="D56" s="197"/>
      <c r="E56" s="198">
        <f t="shared" si="5"/>
        <v>0</v>
      </c>
      <c r="F56" s="198">
        <f t="shared" si="0"/>
        <v>0</v>
      </c>
      <c r="G56" s="198">
        <f t="shared" si="6"/>
        <v>0</v>
      </c>
      <c r="H56" s="198">
        <f t="shared" si="7"/>
        <v>0</v>
      </c>
    </row>
    <row r="57" spans="1:8">
      <c r="A57" s="197">
        <v>40</v>
      </c>
      <c r="B57" s="199">
        <f t="shared" si="9"/>
        <v>1187</v>
      </c>
      <c r="C57" s="198">
        <f t="shared" si="4"/>
        <v>0</v>
      </c>
      <c r="D57" s="197"/>
      <c r="E57" s="198">
        <f t="shared" si="5"/>
        <v>0</v>
      </c>
      <c r="F57" s="198">
        <f t="shared" si="0"/>
        <v>0</v>
      </c>
      <c r="G57" s="198">
        <f t="shared" si="6"/>
        <v>0</v>
      </c>
      <c r="H57" s="198">
        <f t="shared" si="7"/>
        <v>0</v>
      </c>
    </row>
    <row r="58" spans="1:8">
      <c r="A58" s="197">
        <v>41</v>
      </c>
      <c r="B58" s="199">
        <f t="shared" si="9"/>
        <v>1217</v>
      </c>
      <c r="C58" s="198">
        <f t="shared" si="4"/>
        <v>0</v>
      </c>
      <c r="D58" s="197"/>
      <c r="E58" s="198">
        <f t="shared" si="5"/>
        <v>0</v>
      </c>
      <c r="F58" s="198">
        <f t="shared" si="0"/>
        <v>0</v>
      </c>
      <c r="G58" s="198">
        <f t="shared" si="6"/>
        <v>0</v>
      </c>
      <c r="H58" s="198">
        <f t="shared" si="7"/>
        <v>0</v>
      </c>
    </row>
    <row r="59" spans="1:8">
      <c r="A59" s="197">
        <v>42</v>
      </c>
      <c r="B59" s="199">
        <f t="shared" si="9"/>
        <v>1248</v>
      </c>
      <c r="C59" s="198">
        <f t="shared" si="4"/>
        <v>0</v>
      </c>
      <c r="D59" s="197"/>
      <c r="E59" s="198">
        <f t="shared" si="5"/>
        <v>0</v>
      </c>
      <c r="F59" s="198">
        <f t="shared" si="0"/>
        <v>0</v>
      </c>
      <c r="G59" s="198">
        <f t="shared" si="6"/>
        <v>0</v>
      </c>
      <c r="H59" s="198">
        <f t="shared" si="7"/>
        <v>0</v>
      </c>
    </row>
    <row r="60" spans="1:8">
      <c r="A60" s="197">
        <v>43</v>
      </c>
      <c r="B60" s="199">
        <f t="shared" si="9"/>
        <v>1278</v>
      </c>
      <c r="C60" s="198">
        <f t="shared" si="4"/>
        <v>0</v>
      </c>
      <c r="D60" s="197"/>
      <c r="E60" s="198">
        <f t="shared" si="5"/>
        <v>0</v>
      </c>
      <c r="F60" s="198">
        <f t="shared" si="0"/>
        <v>0</v>
      </c>
      <c r="G60" s="198">
        <f t="shared" si="6"/>
        <v>0</v>
      </c>
      <c r="H60" s="198">
        <f t="shared" si="7"/>
        <v>0</v>
      </c>
    </row>
    <row r="61" spans="1:8">
      <c r="A61" s="197">
        <v>44</v>
      </c>
      <c r="B61" s="199">
        <f t="shared" si="9"/>
        <v>1309</v>
      </c>
      <c r="C61" s="198">
        <f t="shared" si="4"/>
        <v>0</v>
      </c>
      <c r="D61" s="197"/>
      <c r="E61" s="198">
        <f t="shared" si="5"/>
        <v>0</v>
      </c>
      <c r="F61" s="198">
        <f t="shared" si="0"/>
        <v>0</v>
      </c>
      <c r="G61" s="198">
        <f t="shared" si="6"/>
        <v>0</v>
      </c>
      <c r="H61" s="198">
        <f t="shared" si="7"/>
        <v>0</v>
      </c>
    </row>
    <row r="62" spans="1:8">
      <c r="A62" s="197">
        <v>45</v>
      </c>
      <c r="B62" s="199">
        <f t="shared" si="9"/>
        <v>1340</v>
      </c>
      <c r="C62" s="198">
        <f t="shared" si="4"/>
        <v>0</v>
      </c>
      <c r="D62" s="197"/>
      <c r="E62" s="198">
        <f t="shared" si="5"/>
        <v>0</v>
      </c>
      <c r="F62" s="198">
        <f t="shared" si="0"/>
        <v>0</v>
      </c>
      <c r="G62" s="198">
        <f t="shared" si="6"/>
        <v>0</v>
      </c>
      <c r="H62" s="198">
        <f t="shared" si="7"/>
        <v>0</v>
      </c>
    </row>
    <row r="63" spans="1:8">
      <c r="A63" s="197">
        <v>46</v>
      </c>
      <c r="B63" s="199">
        <f t="shared" si="9"/>
        <v>1370</v>
      </c>
      <c r="C63" s="198">
        <f t="shared" si="4"/>
        <v>0</v>
      </c>
      <c r="D63" s="197"/>
      <c r="E63" s="198">
        <f t="shared" si="5"/>
        <v>0</v>
      </c>
      <c r="F63" s="198">
        <f t="shared" si="0"/>
        <v>0</v>
      </c>
      <c r="G63" s="198">
        <f t="shared" si="6"/>
        <v>0</v>
      </c>
      <c r="H63" s="198">
        <f t="shared" si="7"/>
        <v>0</v>
      </c>
    </row>
    <row r="64" spans="1:8">
      <c r="A64" s="197">
        <v>47</v>
      </c>
      <c r="B64" s="199">
        <f t="shared" si="9"/>
        <v>1401</v>
      </c>
      <c r="C64" s="198">
        <f t="shared" si="4"/>
        <v>0</v>
      </c>
      <c r="D64" s="197"/>
      <c r="E64" s="198">
        <f t="shared" si="5"/>
        <v>0</v>
      </c>
      <c r="F64" s="198">
        <f t="shared" si="0"/>
        <v>0</v>
      </c>
      <c r="G64" s="198">
        <f t="shared" si="6"/>
        <v>0</v>
      </c>
      <c r="H64" s="198">
        <f t="shared" si="7"/>
        <v>0</v>
      </c>
    </row>
    <row r="65" spans="1:8">
      <c r="A65" s="197">
        <v>48</v>
      </c>
      <c r="B65" s="199">
        <f t="shared" si="9"/>
        <v>1431</v>
      </c>
      <c r="C65" s="198">
        <f t="shared" si="4"/>
        <v>0</v>
      </c>
      <c r="D65" s="198">
        <f>IF(H65&lt;0,0,IF((H64+G65)&lt;(K21-L21),H64+G65,K21-L21))</f>
        <v>-1</v>
      </c>
      <c r="E65" s="198">
        <f>IF($D$10=1,IF(MONTH(B65)=MONTH($D$7),D64+'Schedule-3'!G6,0),IF(MONTH(B65)=MONTH(EDATE($D$7,11)),MIN(D53,H64)+'Schedule-3'!G6,0))</f>
        <v>0</v>
      </c>
      <c r="F65" s="198">
        <f t="shared" si="0"/>
        <v>0</v>
      </c>
      <c r="G65" s="198">
        <f t="shared" si="6"/>
        <v>0</v>
      </c>
      <c r="H65" s="198">
        <f t="shared" si="7"/>
        <v>0</v>
      </c>
    </row>
    <row r="66" spans="1:8">
      <c r="A66" s="197">
        <v>49</v>
      </c>
      <c r="B66" s="199">
        <f t="shared" si="9"/>
        <v>1462</v>
      </c>
      <c r="C66" s="198">
        <f t="shared" si="4"/>
        <v>0</v>
      </c>
      <c r="D66" s="197"/>
      <c r="E66" s="198">
        <f>IF($D$10=1,IF(MONTH(B66)=MONTH($D$7),D65+'Schedule-3'!H6,0),IF(MONTH(B66)=MONTH(EDATE($D$7,11)),MIN(D54,H65)+'Schedule-3'!H6,0))</f>
        <v>0</v>
      </c>
      <c r="F66" s="198">
        <f t="shared" si="0"/>
        <v>0</v>
      </c>
      <c r="G66" s="198">
        <f t="shared" si="6"/>
        <v>0</v>
      </c>
      <c r="H66" s="198">
        <f t="shared" si="7"/>
        <v>0</v>
      </c>
    </row>
    <row r="67" spans="1:8">
      <c r="A67" s="197">
        <v>50</v>
      </c>
      <c r="B67" s="199">
        <f t="shared" si="9"/>
        <v>1493</v>
      </c>
      <c r="C67" s="198">
        <f t="shared" si="4"/>
        <v>0</v>
      </c>
      <c r="D67" s="198"/>
      <c r="E67" s="198">
        <f t="shared" si="5"/>
        <v>0</v>
      </c>
      <c r="F67" s="198">
        <f t="shared" si="0"/>
        <v>0</v>
      </c>
      <c r="G67" s="198">
        <f t="shared" si="6"/>
        <v>0</v>
      </c>
      <c r="H67" s="198">
        <f t="shared" si="7"/>
        <v>0</v>
      </c>
    </row>
    <row r="68" spans="1:8">
      <c r="A68" s="197">
        <v>51</v>
      </c>
      <c r="B68" s="199">
        <f t="shared" si="9"/>
        <v>1522</v>
      </c>
      <c r="C68" s="198">
        <f t="shared" si="4"/>
        <v>0</v>
      </c>
      <c r="D68" s="197"/>
      <c r="E68" s="198">
        <f t="shared" si="5"/>
        <v>0</v>
      </c>
      <c r="F68" s="198">
        <f t="shared" si="0"/>
        <v>0</v>
      </c>
      <c r="G68" s="198">
        <f t="shared" si="6"/>
        <v>0</v>
      </c>
      <c r="H68" s="198">
        <f t="shared" si="7"/>
        <v>0</v>
      </c>
    </row>
    <row r="69" spans="1:8">
      <c r="A69" s="197">
        <v>52</v>
      </c>
      <c r="B69" s="199">
        <f t="shared" si="9"/>
        <v>1553</v>
      </c>
      <c r="C69" s="198">
        <f t="shared" si="4"/>
        <v>0</v>
      </c>
      <c r="D69" s="197"/>
      <c r="E69" s="198">
        <f t="shared" si="5"/>
        <v>0</v>
      </c>
      <c r="F69" s="198">
        <f t="shared" si="0"/>
        <v>0</v>
      </c>
      <c r="G69" s="198">
        <f t="shared" si="6"/>
        <v>0</v>
      </c>
      <c r="H69" s="198">
        <f t="shared" si="7"/>
        <v>0</v>
      </c>
    </row>
    <row r="70" spans="1:8">
      <c r="A70" s="197">
        <v>53</v>
      </c>
      <c r="B70" s="199">
        <f t="shared" si="9"/>
        <v>1583</v>
      </c>
      <c r="C70" s="198">
        <f t="shared" si="4"/>
        <v>0</v>
      </c>
      <c r="D70" s="197"/>
      <c r="E70" s="198">
        <f t="shared" si="5"/>
        <v>0</v>
      </c>
      <c r="F70" s="198">
        <f t="shared" si="0"/>
        <v>0</v>
      </c>
      <c r="G70" s="198">
        <f t="shared" si="6"/>
        <v>0</v>
      </c>
      <c r="H70" s="198">
        <f t="shared" si="7"/>
        <v>0</v>
      </c>
    </row>
    <row r="71" spans="1:8">
      <c r="A71" s="197">
        <v>54</v>
      </c>
      <c r="B71" s="199">
        <f t="shared" si="9"/>
        <v>1614</v>
      </c>
      <c r="C71" s="198">
        <f t="shared" si="4"/>
        <v>0</v>
      </c>
      <c r="D71" s="197"/>
      <c r="E71" s="198">
        <f t="shared" si="5"/>
        <v>0</v>
      </c>
      <c r="F71" s="198">
        <f t="shared" si="0"/>
        <v>0</v>
      </c>
      <c r="G71" s="198">
        <f t="shared" si="6"/>
        <v>0</v>
      </c>
      <c r="H71" s="198">
        <f t="shared" si="7"/>
        <v>0</v>
      </c>
    </row>
    <row r="72" spans="1:8">
      <c r="A72" s="197">
        <v>55</v>
      </c>
      <c r="B72" s="199">
        <f t="shared" si="9"/>
        <v>1644</v>
      </c>
      <c r="C72" s="198">
        <f t="shared" si="4"/>
        <v>0</v>
      </c>
      <c r="D72" s="197"/>
      <c r="E72" s="198">
        <f t="shared" si="5"/>
        <v>0</v>
      </c>
      <c r="F72" s="198">
        <f t="shared" si="0"/>
        <v>0</v>
      </c>
      <c r="G72" s="198">
        <f t="shared" si="6"/>
        <v>0</v>
      </c>
      <c r="H72" s="198">
        <f t="shared" si="7"/>
        <v>0</v>
      </c>
    </row>
    <row r="73" spans="1:8">
      <c r="A73" s="197">
        <v>56</v>
      </c>
      <c r="B73" s="199">
        <f t="shared" si="9"/>
        <v>1675</v>
      </c>
      <c r="C73" s="198">
        <f t="shared" si="4"/>
        <v>0</v>
      </c>
      <c r="D73" s="197"/>
      <c r="E73" s="198">
        <f t="shared" si="5"/>
        <v>0</v>
      </c>
      <c r="F73" s="198">
        <f t="shared" si="0"/>
        <v>0</v>
      </c>
      <c r="G73" s="198">
        <f t="shared" si="6"/>
        <v>0</v>
      </c>
      <c r="H73" s="198">
        <f t="shared" si="7"/>
        <v>0</v>
      </c>
    </row>
    <row r="74" spans="1:8">
      <c r="A74" s="197">
        <v>57</v>
      </c>
      <c r="B74" s="199">
        <f t="shared" si="9"/>
        <v>1706</v>
      </c>
      <c r="C74" s="198">
        <f t="shared" si="4"/>
        <v>0</v>
      </c>
      <c r="D74" s="197"/>
      <c r="E74" s="198">
        <f t="shared" si="5"/>
        <v>0</v>
      </c>
      <c r="F74" s="198">
        <f t="shared" si="0"/>
        <v>0</v>
      </c>
      <c r="G74" s="198">
        <f t="shared" si="6"/>
        <v>0</v>
      </c>
      <c r="H74" s="198">
        <f t="shared" si="7"/>
        <v>0</v>
      </c>
    </row>
    <row r="75" spans="1:8">
      <c r="A75" s="197">
        <v>58</v>
      </c>
      <c r="B75" s="199">
        <f t="shared" si="9"/>
        <v>1736</v>
      </c>
      <c r="C75" s="198">
        <f t="shared" si="4"/>
        <v>0</v>
      </c>
      <c r="D75" s="197"/>
      <c r="E75" s="198">
        <f t="shared" si="5"/>
        <v>0</v>
      </c>
      <c r="F75" s="198">
        <f t="shared" si="0"/>
        <v>0</v>
      </c>
      <c r="G75" s="198">
        <f t="shared" si="6"/>
        <v>0</v>
      </c>
      <c r="H75" s="198">
        <f t="shared" si="7"/>
        <v>0</v>
      </c>
    </row>
    <row r="76" spans="1:8">
      <c r="A76" s="197">
        <v>59</v>
      </c>
      <c r="B76" s="199">
        <f t="shared" si="9"/>
        <v>1767</v>
      </c>
      <c r="C76" s="198">
        <f t="shared" si="4"/>
        <v>0</v>
      </c>
      <c r="D76" s="197"/>
      <c r="E76" s="198">
        <f t="shared" si="5"/>
        <v>0</v>
      </c>
      <c r="F76" s="198">
        <f t="shared" si="0"/>
        <v>0</v>
      </c>
      <c r="G76" s="198">
        <f t="shared" si="6"/>
        <v>0</v>
      </c>
      <c r="H76" s="198">
        <f t="shared" si="7"/>
        <v>0</v>
      </c>
    </row>
    <row r="77" spans="1:8">
      <c r="A77" s="197">
        <v>60</v>
      </c>
      <c r="B77" s="199">
        <f t="shared" si="9"/>
        <v>1797</v>
      </c>
      <c r="C77" s="198">
        <f t="shared" si="4"/>
        <v>0</v>
      </c>
      <c r="D77" s="198">
        <f>IF(H77&lt;0,0,IF((H76+G77)&lt;(K22-L22),H76+G77,K22-L22))</f>
        <v>-1</v>
      </c>
      <c r="E77" s="198">
        <f>IF($D$10=1,IF(MONTH(B77)=MONTH($D$7),D76+'Schedule-3'!H6,0),IF(MONTH(B77)=MONTH(EDATE($D$7,11)),MIN(D65,H76)+'Schedule-3'!H6,0))</f>
        <v>0</v>
      </c>
      <c r="F77" s="198">
        <f t="shared" si="0"/>
        <v>0</v>
      </c>
      <c r="G77" s="198">
        <f t="shared" si="6"/>
        <v>0</v>
      </c>
      <c r="H77" s="198">
        <f t="shared" si="7"/>
        <v>0</v>
      </c>
    </row>
    <row r="78" spans="1:8">
      <c r="A78" s="197">
        <v>61</v>
      </c>
      <c r="B78" s="199">
        <f t="shared" si="9"/>
        <v>1828</v>
      </c>
      <c r="C78" s="198">
        <f t="shared" si="4"/>
        <v>0</v>
      </c>
      <c r="D78" s="198"/>
      <c r="E78" s="198">
        <f>IF($D$10=1,IF(MONTH(B78)=MONTH($D$7),D77+'Schedule-3'!I6,0),IF(MONTH(B78)=MONTH(EDATE($D$7,11)),MIN(D66,H77)+'Schedule-3'!I6,0))</f>
        <v>0</v>
      </c>
      <c r="F78" s="198">
        <f t="shared" si="0"/>
        <v>0</v>
      </c>
      <c r="G78" s="198">
        <f t="shared" si="6"/>
        <v>0</v>
      </c>
      <c r="H78" s="198">
        <f t="shared" si="7"/>
        <v>0</v>
      </c>
    </row>
    <row r="79" spans="1:8">
      <c r="A79" s="197">
        <v>62</v>
      </c>
      <c r="B79" s="199">
        <f t="shared" si="9"/>
        <v>1859</v>
      </c>
      <c r="C79" s="198">
        <f t="shared" si="4"/>
        <v>0</v>
      </c>
      <c r="D79" s="198"/>
      <c r="E79" s="198">
        <f t="shared" si="5"/>
        <v>0</v>
      </c>
      <c r="F79" s="198">
        <f t="shared" si="0"/>
        <v>0</v>
      </c>
      <c r="G79" s="198">
        <f t="shared" si="6"/>
        <v>0</v>
      </c>
      <c r="H79" s="198">
        <f t="shared" si="7"/>
        <v>0</v>
      </c>
    </row>
    <row r="80" spans="1:8">
      <c r="A80" s="197">
        <v>63</v>
      </c>
      <c r="B80" s="199">
        <f t="shared" si="9"/>
        <v>1887</v>
      </c>
      <c r="C80" s="198">
        <f t="shared" si="4"/>
        <v>0</v>
      </c>
      <c r="D80" s="197"/>
      <c r="E80" s="198">
        <f t="shared" si="5"/>
        <v>0</v>
      </c>
      <c r="F80" s="198">
        <f t="shared" si="0"/>
        <v>0</v>
      </c>
      <c r="G80" s="198">
        <f t="shared" si="6"/>
        <v>0</v>
      </c>
      <c r="H80" s="198">
        <f t="shared" si="7"/>
        <v>0</v>
      </c>
    </row>
    <row r="81" spans="1:8">
      <c r="A81" s="197">
        <v>64</v>
      </c>
      <c r="B81" s="199">
        <f t="shared" si="9"/>
        <v>1918</v>
      </c>
      <c r="C81" s="198">
        <f t="shared" si="4"/>
        <v>0</v>
      </c>
      <c r="D81" s="197"/>
      <c r="E81" s="198">
        <f t="shared" si="5"/>
        <v>0</v>
      </c>
      <c r="F81" s="198">
        <f t="shared" si="0"/>
        <v>0</v>
      </c>
      <c r="G81" s="198">
        <f t="shared" si="6"/>
        <v>0</v>
      </c>
      <c r="H81" s="198">
        <f t="shared" si="7"/>
        <v>0</v>
      </c>
    </row>
    <row r="82" spans="1:8">
      <c r="A82" s="197">
        <v>65</v>
      </c>
      <c r="B82" s="199">
        <f t="shared" si="9"/>
        <v>1948</v>
      </c>
      <c r="C82" s="198">
        <f t="shared" si="4"/>
        <v>0</v>
      </c>
      <c r="D82" s="197"/>
      <c r="E82" s="198">
        <f t="shared" ref="E82:E123" si="29">IF($D$10=1,IF(MONTH(B82)=MONTH($D$7),D81,0),IF(MONTH(B82)=MONTH(EDATE($D$7,11)),MIN(D70,H81),0))</f>
        <v>0</v>
      </c>
      <c r="F82" s="198">
        <f t="shared" ref="F82:F145" si="30">IF(E82="","",E82-G82)</f>
        <v>0</v>
      </c>
      <c r="G82" s="198">
        <f t="shared" si="6"/>
        <v>0</v>
      </c>
      <c r="H82" s="198">
        <f t="shared" si="7"/>
        <v>0</v>
      </c>
    </row>
    <row r="83" spans="1:8">
      <c r="A83" s="197">
        <v>66</v>
      </c>
      <c r="B83" s="199">
        <f t="shared" si="9"/>
        <v>1979</v>
      </c>
      <c r="C83" s="198">
        <f t="shared" ref="C83:C146" si="31">IF(H82=0,0,H82)</f>
        <v>0</v>
      </c>
      <c r="D83" s="197"/>
      <c r="E83" s="198">
        <f t="shared" si="29"/>
        <v>0</v>
      </c>
      <c r="F83" s="198">
        <f t="shared" si="30"/>
        <v>0</v>
      </c>
      <c r="G83" s="198">
        <f t="shared" ref="G83:G146" si="32">ROUND((C83-E83)*$D$5,3)</f>
        <v>0</v>
      </c>
      <c r="H83" s="198">
        <f t="shared" ref="H83:H146" si="33">IF(E83="","",ROUND(H82-F83,4))</f>
        <v>0</v>
      </c>
    </row>
    <row r="84" spans="1:8">
      <c r="A84" s="197">
        <v>67</v>
      </c>
      <c r="B84" s="199">
        <f t="shared" ref="B84:B147" si="34">DATE(YEAR(B83),MONTH(B83)+1,1)</f>
        <v>2009</v>
      </c>
      <c r="C84" s="198">
        <f t="shared" si="31"/>
        <v>0</v>
      </c>
      <c r="D84" s="197"/>
      <c r="E84" s="198">
        <f t="shared" si="29"/>
        <v>0</v>
      </c>
      <c r="F84" s="198">
        <f t="shared" si="30"/>
        <v>0</v>
      </c>
      <c r="G84" s="198">
        <f t="shared" si="32"/>
        <v>0</v>
      </c>
      <c r="H84" s="198">
        <f t="shared" si="33"/>
        <v>0</v>
      </c>
    </row>
    <row r="85" spans="1:8">
      <c r="A85" s="197">
        <v>68</v>
      </c>
      <c r="B85" s="199">
        <f t="shared" si="34"/>
        <v>2040</v>
      </c>
      <c r="C85" s="198">
        <f t="shared" si="31"/>
        <v>0</v>
      </c>
      <c r="D85" s="197"/>
      <c r="E85" s="198">
        <f t="shared" si="29"/>
        <v>0</v>
      </c>
      <c r="F85" s="198">
        <f t="shared" si="30"/>
        <v>0</v>
      </c>
      <c r="G85" s="198">
        <f t="shared" si="32"/>
        <v>0</v>
      </c>
      <c r="H85" s="198">
        <f t="shared" si="33"/>
        <v>0</v>
      </c>
    </row>
    <row r="86" spans="1:8">
      <c r="A86" s="197">
        <v>69</v>
      </c>
      <c r="B86" s="199">
        <f t="shared" si="34"/>
        <v>2071</v>
      </c>
      <c r="C86" s="198">
        <f t="shared" si="31"/>
        <v>0</v>
      </c>
      <c r="D86" s="197"/>
      <c r="E86" s="198">
        <f t="shared" si="29"/>
        <v>0</v>
      </c>
      <c r="F86" s="198">
        <f t="shared" si="30"/>
        <v>0</v>
      </c>
      <c r="G86" s="198">
        <f t="shared" si="32"/>
        <v>0</v>
      </c>
      <c r="H86" s="198">
        <f t="shared" si="33"/>
        <v>0</v>
      </c>
    </row>
    <row r="87" spans="1:8">
      <c r="A87" s="197">
        <v>70</v>
      </c>
      <c r="B87" s="199">
        <f t="shared" si="34"/>
        <v>2101</v>
      </c>
      <c r="C87" s="198">
        <f t="shared" si="31"/>
        <v>0</v>
      </c>
      <c r="D87" s="197"/>
      <c r="E87" s="198">
        <f t="shared" si="29"/>
        <v>0</v>
      </c>
      <c r="F87" s="198">
        <f t="shared" si="30"/>
        <v>0</v>
      </c>
      <c r="G87" s="198">
        <f t="shared" si="32"/>
        <v>0</v>
      </c>
      <c r="H87" s="198">
        <f t="shared" si="33"/>
        <v>0</v>
      </c>
    </row>
    <row r="88" spans="1:8">
      <c r="A88" s="197">
        <v>71</v>
      </c>
      <c r="B88" s="199">
        <f t="shared" si="34"/>
        <v>2132</v>
      </c>
      <c r="C88" s="198">
        <f t="shared" si="31"/>
        <v>0</v>
      </c>
      <c r="D88" s="197"/>
      <c r="E88" s="198">
        <f t="shared" si="29"/>
        <v>0</v>
      </c>
      <c r="F88" s="198">
        <f t="shared" si="30"/>
        <v>0</v>
      </c>
      <c r="G88" s="198">
        <f t="shared" si="32"/>
        <v>0</v>
      </c>
      <c r="H88" s="198">
        <f t="shared" si="33"/>
        <v>0</v>
      </c>
    </row>
    <row r="89" spans="1:8">
      <c r="A89" s="197">
        <v>72</v>
      </c>
      <c r="B89" s="199">
        <f t="shared" si="34"/>
        <v>2162</v>
      </c>
      <c r="C89" s="198">
        <f t="shared" si="31"/>
        <v>0</v>
      </c>
      <c r="D89" s="198">
        <f>IF(H89&lt;0,0,IF((H88+G89)&lt;(K23-L23),H88+G89,K23-L23))</f>
        <v>-1</v>
      </c>
      <c r="E89" s="198">
        <f>IF($D$10=1,IF(MONTH(B89)=MONTH($D$7),D88+'Schedule-3'!I6,0),IF(MONTH(B89)=MONTH(EDATE($D$7,11)),MIN(D77,H88)+'Schedule-3'!I6,0))</f>
        <v>0</v>
      </c>
      <c r="F89" s="198">
        <f t="shared" si="30"/>
        <v>0</v>
      </c>
      <c r="G89" s="198">
        <f t="shared" si="32"/>
        <v>0</v>
      </c>
      <c r="H89" s="198">
        <f t="shared" si="33"/>
        <v>0</v>
      </c>
    </row>
    <row r="90" spans="1:8">
      <c r="A90" s="197">
        <v>73</v>
      </c>
      <c r="B90" s="199">
        <f t="shared" si="34"/>
        <v>2193</v>
      </c>
      <c r="C90" s="198">
        <f t="shared" si="31"/>
        <v>0</v>
      </c>
      <c r="D90" s="198"/>
      <c r="E90" s="198">
        <f>IF($D$10=1,IF(MONTH(B90)=MONTH($D$7),D89+'Schedule-3'!J6,0),IF(MONTH(B90)=MONTH(EDATE($D$7,11)),MIN(D78,H89)+'Schedule-3'!J6,0))</f>
        <v>0</v>
      </c>
      <c r="F90" s="198">
        <f t="shared" si="30"/>
        <v>0</v>
      </c>
      <c r="G90" s="198">
        <f t="shared" si="32"/>
        <v>0</v>
      </c>
      <c r="H90" s="198">
        <f t="shared" si="33"/>
        <v>0</v>
      </c>
    </row>
    <row r="91" spans="1:8">
      <c r="A91" s="197">
        <v>74</v>
      </c>
      <c r="B91" s="199">
        <f t="shared" si="34"/>
        <v>2224</v>
      </c>
      <c r="C91" s="198">
        <f t="shared" si="31"/>
        <v>0</v>
      </c>
      <c r="D91" s="198"/>
      <c r="E91" s="198">
        <f t="shared" si="29"/>
        <v>0</v>
      </c>
      <c r="F91" s="198">
        <f t="shared" si="30"/>
        <v>0</v>
      </c>
      <c r="G91" s="198">
        <f t="shared" si="32"/>
        <v>0</v>
      </c>
      <c r="H91" s="198">
        <f t="shared" si="33"/>
        <v>0</v>
      </c>
    </row>
    <row r="92" spans="1:8">
      <c r="A92" s="197">
        <v>75</v>
      </c>
      <c r="B92" s="199">
        <f t="shared" si="34"/>
        <v>2252</v>
      </c>
      <c r="C92" s="198">
        <f t="shared" si="31"/>
        <v>0</v>
      </c>
      <c r="D92" s="197"/>
      <c r="E92" s="198">
        <f t="shared" si="29"/>
        <v>0</v>
      </c>
      <c r="F92" s="198">
        <f t="shared" si="30"/>
        <v>0</v>
      </c>
      <c r="G92" s="198">
        <f t="shared" si="32"/>
        <v>0</v>
      </c>
      <c r="H92" s="198">
        <f t="shared" si="33"/>
        <v>0</v>
      </c>
    </row>
    <row r="93" spans="1:8">
      <c r="A93" s="197">
        <v>76</v>
      </c>
      <c r="B93" s="199">
        <f t="shared" si="34"/>
        <v>2283</v>
      </c>
      <c r="C93" s="198">
        <f t="shared" si="31"/>
        <v>0</v>
      </c>
      <c r="D93" s="197"/>
      <c r="E93" s="198">
        <f t="shared" si="29"/>
        <v>0</v>
      </c>
      <c r="F93" s="198">
        <f t="shared" si="30"/>
        <v>0</v>
      </c>
      <c r="G93" s="198">
        <f t="shared" si="32"/>
        <v>0</v>
      </c>
      <c r="H93" s="198">
        <f t="shared" si="33"/>
        <v>0</v>
      </c>
    </row>
    <row r="94" spans="1:8">
      <c r="A94" s="197">
        <v>77</v>
      </c>
      <c r="B94" s="199">
        <f t="shared" si="34"/>
        <v>2313</v>
      </c>
      <c r="C94" s="198">
        <f t="shared" si="31"/>
        <v>0</v>
      </c>
      <c r="D94" s="197"/>
      <c r="E94" s="198">
        <f t="shared" si="29"/>
        <v>0</v>
      </c>
      <c r="F94" s="198">
        <f t="shared" si="30"/>
        <v>0</v>
      </c>
      <c r="G94" s="198">
        <f t="shared" si="32"/>
        <v>0</v>
      </c>
      <c r="H94" s="198">
        <f t="shared" si="33"/>
        <v>0</v>
      </c>
    </row>
    <row r="95" spans="1:8">
      <c r="A95" s="197">
        <v>78</v>
      </c>
      <c r="B95" s="199">
        <f t="shared" si="34"/>
        <v>2344</v>
      </c>
      <c r="C95" s="198">
        <f t="shared" si="31"/>
        <v>0</v>
      </c>
      <c r="D95" s="197"/>
      <c r="E95" s="198">
        <f t="shared" si="29"/>
        <v>0</v>
      </c>
      <c r="F95" s="198">
        <f t="shared" si="30"/>
        <v>0</v>
      </c>
      <c r="G95" s="198">
        <f t="shared" si="32"/>
        <v>0</v>
      </c>
      <c r="H95" s="198">
        <f t="shared" si="33"/>
        <v>0</v>
      </c>
    </row>
    <row r="96" spans="1:8">
      <c r="A96" s="197">
        <v>79</v>
      </c>
      <c r="B96" s="199">
        <f t="shared" si="34"/>
        <v>2374</v>
      </c>
      <c r="C96" s="198">
        <f t="shared" si="31"/>
        <v>0</v>
      </c>
      <c r="D96" s="197"/>
      <c r="E96" s="198">
        <f t="shared" si="29"/>
        <v>0</v>
      </c>
      <c r="F96" s="198">
        <f t="shared" si="30"/>
        <v>0</v>
      </c>
      <c r="G96" s="198">
        <f t="shared" si="32"/>
        <v>0</v>
      </c>
      <c r="H96" s="198">
        <f t="shared" si="33"/>
        <v>0</v>
      </c>
    </row>
    <row r="97" spans="1:8">
      <c r="A97" s="197">
        <v>80</v>
      </c>
      <c r="B97" s="199">
        <f t="shared" si="34"/>
        <v>2405</v>
      </c>
      <c r="C97" s="198">
        <f t="shared" si="31"/>
        <v>0</v>
      </c>
      <c r="D97" s="197"/>
      <c r="E97" s="198">
        <f t="shared" si="29"/>
        <v>0</v>
      </c>
      <c r="F97" s="198">
        <f t="shared" si="30"/>
        <v>0</v>
      </c>
      <c r="G97" s="198">
        <f t="shared" si="32"/>
        <v>0</v>
      </c>
      <c r="H97" s="198">
        <f t="shared" si="33"/>
        <v>0</v>
      </c>
    </row>
    <row r="98" spans="1:8">
      <c r="A98" s="197">
        <v>81</v>
      </c>
      <c r="B98" s="199">
        <f t="shared" si="34"/>
        <v>2436</v>
      </c>
      <c r="C98" s="198">
        <f t="shared" si="31"/>
        <v>0</v>
      </c>
      <c r="D98" s="197"/>
      <c r="E98" s="198">
        <f t="shared" si="29"/>
        <v>0</v>
      </c>
      <c r="F98" s="198">
        <f t="shared" si="30"/>
        <v>0</v>
      </c>
      <c r="G98" s="198">
        <f t="shared" si="32"/>
        <v>0</v>
      </c>
      <c r="H98" s="198">
        <f t="shared" si="33"/>
        <v>0</v>
      </c>
    </row>
    <row r="99" spans="1:8">
      <c r="A99" s="197">
        <v>82</v>
      </c>
      <c r="B99" s="199">
        <f t="shared" si="34"/>
        <v>2466</v>
      </c>
      <c r="C99" s="198">
        <f t="shared" si="31"/>
        <v>0</v>
      </c>
      <c r="D99" s="197"/>
      <c r="E99" s="198">
        <f t="shared" si="29"/>
        <v>0</v>
      </c>
      <c r="F99" s="198">
        <f t="shared" si="30"/>
        <v>0</v>
      </c>
      <c r="G99" s="198">
        <f t="shared" si="32"/>
        <v>0</v>
      </c>
      <c r="H99" s="198">
        <f t="shared" si="33"/>
        <v>0</v>
      </c>
    </row>
    <row r="100" spans="1:8">
      <c r="A100" s="197">
        <v>83</v>
      </c>
      <c r="B100" s="199">
        <f t="shared" si="34"/>
        <v>2497</v>
      </c>
      <c r="C100" s="198">
        <f t="shared" si="31"/>
        <v>0</v>
      </c>
      <c r="D100" s="197"/>
      <c r="E100" s="198">
        <f t="shared" si="29"/>
        <v>0</v>
      </c>
      <c r="F100" s="198">
        <f t="shared" si="30"/>
        <v>0</v>
      </c>
      <c r="G100" s="198">
        <f t="shared" si="32"/>
        <v>0</v>
      </c>
      <c r="H100" s="198">
        <f t="shared" si="33"/>
        <v>0</v>
      </c>
    </row>
    <row r="101" spans="1:8">
      <c r="A101" s="197">
        <v>84</v>
      </c>
      <c r="B101" s="199">
        <f t="shared" si="34"/>
        <v>2527</v>
      </c>
      <c r="C101" s="198">
        <f t="shared" si="31"/>
        <v>0</v>
      </c>
      <c r="D101" s="198">
        <f>IF(H101&lt;0,0,IF((H100+G101)&lt;(K24-L24),H100+G101,K24-L24))</f>
        <v>-1</v>
      </c>
      <c r="E101" s="198">
        <f>IF($D$10=1,IF(MONTH(B101)=MONTH($D$7),D100+'Schedule-3'!J6,0),IF(MONTH(B101)=MONTH(EDATE($D$7,11)),MIN(D89,H100)+'Schedule-3'!J6,0))</f>
        <v>0</v>
      </c>
      <c r="F101" s="198">
        <f t="shared" si="30"/>
        <v>0</v>
      </c>
      <c r="G101" s="198">
        <f t="shared" si="32"/>
        <v>0</v>
      </c>
      <c r="H101" s="198">
        <f t="shared" si="33"/>
        <v>0</v>
      </c>
    </row>
    <row r="102" spans="1:8">
      <c r="A102" s="197">
        <v>85</v>
      </c>
      <c r="B102" s="199">
        <f t="shared" si="34"/>
        <v>2558</v>
      </c>
      <c r="C102" s="198">
        <f t="shared" si="31"/>
        <v>0</v>
      </c>
      <c r="D102" s="198"/>
      <c r="E102" s="198">
        <f>IF($D$10=1,IF(MONTH(B102)=MONTH($D$7),D101+'Schedule-3'!K6,0),IF(MONTH(B102)=MONTH(EDATE($D$7,11)),MIN(D90,H101)+'Schedule-3'!K6,0))</f>
        <v>0</v>
      </c>
      <c r="F102" s="198">
        <f t="shared" si="30"/>
        <v>0</v>
      </c>
      <c r="G102" s="198">
        <f t="shared" si="32"/>
        <v>0</v>
      </c>
      <c r="H102" s="198">
        <f t="shared" si="33"/>
        <v>0</v>
      </c>
    </row>
    <row r="103" spans="1:8">
      <c r="A103" s="197">
        <v>86</v>
      </c>
      <c r="B103" s="199">
        <f t="shared" si="34"/>
        <v>2589</v>
      </c>
      <c r="C103" s="198">
        <f t="shared" si="31"/>
        <v>0</v>
      </c>
      <c r="D103" s="197"/>
      <c r="E103" s="198">
        <f t="shared" si="29"/>
        <v>0</v>
      </c>
      <c r="F103" s="198">
        <f t="shared" si="30"/>
        <v>0</v>
      </c>
      <c r="G103" s="198">
        <f t="shared" si="32"/>
        <v>0</v>
      </c>
      <c r="H103" s="198">
        <f t="shared" si="33"/>
        <v>0</v>
      </c>
    </row>
    <row r="104" spans="1:8">
      <c r="A104" s="197">
        <v>87</v>
      </c>
      <c r="B104" s="199">
        <f t="shared" si="34"/>
        <v>2617</v>
      </c>
      <c r="C104" s="198">
        <f t="shared" si="31"/>
        <v>0</v>
      </c>
      <c r="D104" s="197"/>
      <c r="E104" s="198">
        <f t="shared" si="29"/>
        <v>0</v>
      </c>
      <c r="F104" s="198">
        <f t="shared" si="30"/>
        <v>0</v>
      </c>
      <c r="G104" s="198">
        <f t="shared" si="32"/>
        <v>0</v>
      </c>
      <c r="H104" s="198">
        <f t="shared" si="33"/>
        <v>0</v>
      </c>
    </row>
    <row r="105" spans="1:8">
      <c r="A105" s="197">
        <v>88</v>
      </c>
      <c r="B105" s="199">
        <f t="shared" si="34"/>
        <v>2648</v>
      </c>
      <c r="C105" s="198">
        <f t="shared" si="31"/>
        <v>0</v>
      </c>
      <c r="D105" s="197"/>
      <c r="E105" s="198">
        <f t="shared" si="29"/>
        <v>0</v>
      </c>
      <c r="F105" s="198">
        <f t="shared" si="30"/>
        <v>0</v>
      </c>
      <c r="G105" s="198">
        <f t="shared" si="32"/>
        <v>0</v>
      </c>
      <c r="H105" s="198">
        <f t="shared" si="33"/>
        <v>0</v>
      </c>
    </row>
    <row r="106" spans="1:8">
      <c r="A106" s="197">
        <v>89</v>
      </c>
      <c r="B106" s="199">
        <f t="shared" si="34"/>
        <v>2678</v>
      </c>
      <c r="C106" s="198">
        <f t="shared" si="31"/>
        <v>0</v>
      </c>
      <c r="D106" s="197"/>
      <c r="E106" s="198">
        <f t="shared" si="29"/>
        <v>0</v>
      </c>
      <c r="F106" s="198">
        <f t="shared" si="30"/>
        <v>0</v>
      </c>
      <c r="G106" s="198">
        <f t="shared" si="32"/>
        <v>0</v>
      </c>
      <c r="H106" s="198">
        <f t="shared" si="33"/>
        <v>0</v>
      </c>
    </row>
    <row r="107" spans="1:8">
      <c r="A107" s="197">
        <v>90</v>
      </c>
      <c r="B107" s="199">
        <f t="shared" si="34"/>
        <v>2709</v>
      </c>
      <c r="C107" s="198">
        <f t="shared" si="31"/>
        <v>0</v>
      </c>
      <c r="D107" s="197"/>
      <c r="E107" s="198">
        <f t="shared" si="29"/>
        <v>0</v>
      </c>
      <c r="F107" s="198">
        <f t="shared" si="30"/>
        <v>0</v>
      </c>
      <c r="G107" s="198">
        <f t="shared" si="32"/>
        <v>0</v>
      </c>
      <c r="H107" s="198">
        <f t="shared" si="33"/>
        <v>0</v>
      </c>
    </row>
    <row r="108" spans="1:8">
      <c r="A108" s="197">
        <v>91</v>
      </c>
      <c r="B108" s="199">
        <f t="shared" si="34"/>
        <v>2739</v>
      </c>
      <c r="C108" s="198">
        <f t="shared" si="31"/>
        <v>0</v>
      </c>
      <c r="D108" s="197"/>
      <c r="E108" s="198">
        <f t="shared" si="29"/>
        <v>0</v>
      </c>
      <c r="F108" s="198">
        <f t="shared" si="30"/>
        <v>0</v>
      </c>
      <c r="G108" s="198">
        <f t="shared" si="32"/>
        <v>0</v>
      </c>
      <c r="H108" s="198">
        <f t="shared" si="33"/>
        <v>0</v>
      </c>
    </row>
    <row r="109" spans="1:8">
      <c r="A109" s="197">
        <v>92</v>
      </c>
      <c r="B109" s="199">
        <f t="shared" si="34"/>
        <v>2770</v>
      </c>
      <c r="C109" s="198">
        <f t="shared" si="31"/>
        <v>0</v>
      </c>
      <c r="D109" s="197"/>
      <c r="E109" s="198">
        <f t="shared" si="29"/>
        <v>0</v>
      </c>
      <c r="F109" s="198">
        <f t="shared" si="30"/>
        <v>0</v>
      </c>
      <c r="G109" s="198">
        <f t="shared" si="32"/>
        <v>0</v>
      </c>
      <c r="H109" s="198">
        <f t="shared" si="33"/>
        <v>0</v>
      </c>
    </row>
    <row r="110" spans="1:8">
      <c r="A110" s="197">
        <v>93</v>
      </c>
      <c r="B110" s="199">
        <f t="shared" si="34"/>
        <v>2801</v>
      </c>
      <c r="C110" s="198">
        <f t="shared" si="31"/>
        <v>0</v>
      </c>
      <c r="D110" s="197"/>
      <c r="E110" s="198">
        <f t="shared" si="29"/>
        <v>0</v>
      </c>
      <c r="F110" s="198">
        <f t="shared" si="30"/>
        <v>0</v>
      </c>
      <c r="G110" s="198">
        <f t="shared" si="32"/>
        <v>0</v>
      </c>
      <c r="H110" s="198">
        <f t="shared" si="33"/>
        <v>0</v>
      </c>
    </row>
    <row r="111" spans="1:8">
      <c r="A111" s="197">
        <v>94</v>
      </c>
      <c r="B111" s="199">
        <f t="shared" si="34"/>
        <v>2831</v>
      </c>
      <c r="C111" s="198">
        <f t="shared" si="31"/>
        <v>0</v>
      </c>
      <c r="D111" s="197"/>
      <c r="E111" s="198">
        <f t="shared" si="29"/>
        <v>0</v>
      </c>
      <c r="F111" s="198">
        <f t="shared" si="30"/>
        <v>0</v>
      </c>
      <c r="G111" s="198">
        <f t="shared" si="32"/>
        <v>0</v>
      </c>
      <c r="H111" s="198">
        <f t="shared" si="33"/>
        <v>0</v>
      </c>
    </row>
    <row r="112" spans="1:8">
      <c r="A112" s="197">
        <v>95</v>
      </c>
      <c r="B112" s="199">
        <f t="shared" si="34"/>
        <v>2862</v>
      </c>
      <c r="C112" s="198">
        <f t="shared" si="31"/>
        <v>0</v>
      </c>
      <c r="D112" s="197"/>
      <c r="E112" s="198">
        <f t="shared" si="29"/>
        <v>0</v>
      </c>
      <c r="F112" s="198">
        <f t="shared" si="30"/>
        <v>0</v>
      </c>
      <c r="G112" s="198">
        <f t="shared" si="32"/>
        <v>0</v>
      </c>
      <c r="H112" s="198">
        <f t="shared" si="33"/>
        <v>0</v>
      </c>
    </row>
    <row r="113" spans="1:8">
      <c r="A113" s="197">
        <v>96</v>
      </c>
      <c r="B113" s="199">
        <f t="shared" si="34"/>
        <v>2892</v>
      </c>
      <c r="C113" s="198">
        <f t="shared" si="31"/>
        <v>0</v>
      </c>
      <c r="D113" s="198">
        <f>IF(H113&lt;0,0,IF((H112+G113)&lt;(K25-L25),H112+G113,K25-L25))</f>
        <v>-1</v>
      </c>
      <c r="E113" s="198">
        <f>IF($D$10=1,IF(MONTH(B113)=MONTH($D$7),D112+'Schedule-3'!K6,0),IF(MONTH(B113)=MONTH(EDATE($D$7,11)),MIN(D101,H112)+'Schedule-3'!K6,0))</f>
        <v>0</v>
      </c>
      <c r="F113" s="198">
        <f t="shared" si="30"/>
        <v>0</v>
      </c>
      <c r="G113" s="198">
        <f t="shared" si="32"/>
        <v>0</v>
      </c>
      <c r="H113" s="198">
        <f>IF(E113="","",ROUND(H112-F113,4))</f>
        <v>0</v>
      </c>
    </row>
    <row r="114" spans="1:8">
      <c r="A114" s="197">
        <v>97</v>
      </c>
      <c r="B114" s="199">
        <f t="shared" si="34"/>
        <v>2923</v>
      </c>
      <c r="C114" s="198">
        <f t="shared" si="31"/>
        <v>0</v>
      </c>
      <c r="D114" s="198"/>
      <c r="E114" s="198">
        <f>IF($D$10=1,IF(MONTH(B114)=MONTH($D$7),D113+'Schedule-3'!L6,0),IF(MONTH(B114)=MONTH(EDATE($D$7,11)),MIN(D102,H113)+'Schedule-3'!L6,0))</f>
        <v>0</v>
      </c>
      <c r="F114" s="198">
        <f t="shared" si="30"/>
        <v>0</v>
      </c>
      <c r="G114" s="198">
        <f t="shared" si="32"/>
        <v>0</v>
      </c>
      <c r="H114" s="198">
        <f>IF(E114="","",ROUND(H113-F114,4))</f>
        <v>0</v>
      </c>
    </row>
    <row r="115" spans="1:8">
      <c r="A115" s="197">
        <v>98</v>
      </c>
      <c r="B115" s="199">
        <f t="shared" si="34"/>
        <v>2954</v>
      </c>
      <c r="C115" s="198">
        <f t="shared" si="31"/>
        <v>0</v>
      </c>
      <c r="D115" s="197"/>
      <c r="E115" s="198">
        <f t="shared" si="29"/>
        <v>0</v>
      </c>
      <c r="F115" s="198">
        <f t="shared" si="30"/>
        <v>0</v>
      </c>
      <c r="G115" s="198">
        <f t="shared" si="32"/>
        <v>0</v>
      </c>
      <c r="H115" s="198">
        <f t="shared" si="33"/>
        <v>0</v>
      </c>
    </row>
    <row r="116" spans="1:8">
      <c r="A116" s="197">
        <v>99</v>
      </c>
      <c r="B116" s="199">
        <f t="shared" si="34"/>
        <v>2983</v>
      </c>
      <c r="C116" s="198">
        <f t="shared" si="31"/>
        <v>0</v>
      </c>
      <c r="D116" s="197"/>
      <c r="E116" s="198">
        <f t="shared" si="29"/>
        <v>0</v>
      </c>
      <c r="F116" s="198">
        <f t="shared" si="30"/>
        <v>0</v>
      </c>
      <c r="G116" s="198">
        <f t="shared" si="32"/>
        <v>0</v>
      </c>
      <c r="H116" s="198">
        <f t="shared" si="33"/>
        <v>0</v>
      </c>
    </row>
    <row r="117" spans="1:8">
      <c r="A117" s="197">
        <v>100</v>
      </c>
      <c r="B117" s="199">
        <f t="shared" si="34"/>
        <v>3014</v>
      </c>
      <c r="C117" s="198">
        <f t="shared" si="31"/>
        <v>0</v>
      </c>
      <c r="D117" s="197"/>
      <c r="E117" s="198">
        <f t="shared" si="29"/>
        <v>0</v>
      </c>
      <c r="F117" s="198">
        <f t="shared" si="30"/>
        <v>0</v>
      </c>
      <c r="G117" s="198">
        <f t="shared" si="32"/>
        <v>0</v>
      </c>
      <c r="H117" s="198">
        <f t="shared" si="33"/>
        <v>0</v>
      </c>
    </row>
    <row r="118" spans="1:8">
      <c r="A118" s="197">
        <v>101</v>
      </c>
      <c r="B118" s="199">
        <f t="shared" si="34"/>
        <v>3044</v>
      </c>
      <c r="C118" s="198">
        <f t="shared" si="31"/>
        <v>0</v>
      </c>
      <c r="D118" s="197"/>
      <c r="E118" s="198">
        <f t="shared" si="29"/>
        <v>0</v>
      </c>
      <c r="F118" s="198">
        <f t="shared" si="30"/>
        <v>0</v>
      </c>
      <c r="G118" s="198">
        <f t="shared" si="32"/>
        <v>0</v>
      </c>
      <c r="H118" s="198">
        <f t="shared" si="33"/>
        <v>0</v>
      </c>
    </row>
    <row r="119" spans="1:8">
      <c r="A119" s="197">
        <v>102</v>
      </c>
      <c r="B119" s="199">
        <f t="shared" si="34"/>
        <v>3075</v>
      </c>
      <c r="C119" s="198">
        <f t="shared" si="31"/>
        <v>0</v>
      </c>
      <c r="D119" s="197"/>
      <c r="E119" s="198">
        <f t="shared" si="29"/>
        <v>0</v>
      </c>
      <c r="F119" s="198">
        <f t="shared" si="30"/>
        <v>0</v>
      </c>
      <c r="G119" s="198">
        <f t="shared" si="32"/>
        <v>0</v>
      </c>
      <c r="H119" s="198">
        <f t="shared" si="33"/>
        <v>0</v>
      </c>
    </row>
    <row r="120" spans="1:8">
      <c r="A120" s="197">
        <v>103</v>
      </c>
      <c r="B120" s="199">
        <f t="shared" si="34"/>
        <v>3105</v>
      </c>
      <c r="C120" s="198">
        <f t="shared" si="31"/>
        <v>0</v>
      </c>
      <c r="D120" s="197"/>
      <c r="E120" s="198">
        <f t="shared" si="29"/>
        <v>0</v>
      </c>
      <c r="F120" s="198">
        <f t="shared" si="30"/>
        <v>0</v>
      </c>
      <c r="G120" s="198">
        <f t="shared" si="32"/>
        <v>0</v>
      </c>
      <c r="H120" s="198">
        <f t="shared" si="33"/>
        <v>0</v>
      </c>
    </row>
    <row r="121" spans="1:8">
      <c r="A121" s="197">
        <v>104</v>
      </c>
      <c r="B121" s="199">
        <f t="shared" si="34"/>
        <v>3136</v>
      </c>
      <c r="C121" s="198">
        <f t="shared" si="31"/>
        <v>0</v>
      </c>
      <c r="D121" s="197"/>
      <c r="E121" s="198">
        <f t="shared" si="29"/>
        <v>0</v>
      </c>
      <c r="F121" s="198">
        <f t="shared" si="30"/>
        <v>0</v>
      </c>
      <c r="G121" s="198">
        <f t="shared" si="32"/>
        <v>0</v>
      </c>
      <c r="H121" s="198">
        <f t="shared" si="33"/>
        <v>0</v>
      </c>
    </row>
    <row r="122" spans="1:8">
      <c r="A122" s="197">
        <v>105</v>
      </c>
      <c r="B122" s="199">
        <f t="shared" si="34"/>
        <v>3167</v>
      </c>
      <c r="C122" s="198">
        <f t="shared" si="31"/>
        <v>0</v>
      </c>
      <c r="D122" s="197"/>
      <c r="E122" s="198">
        <f t="shared" si="29"/>
        <v>0</v>
      </c>
      <c r="F122" s="198">
        <f t="shared" si="30"/>
        <v>0</v>
      </c>
      <c r="G122" s="198">
        <f t="shared" si="32"/>
        <v>0</v>
      </c>
      <c r="H122" s="198">
        <f t="shared" si="33"/>
        <v>0</v>
      </c>
    </row>
    <row r="123" spans="1:8">
      <c r="A123" s="197">
        <v>106</v>
      </c>
      <c r="B123" s="199">
        <f t="shared" si="34"/>
        <v>3197</v>
      </c>
      <c r="C123" s="198">
        <f t="shared" si="31"/>
        <v>0</v>
      </c>
      <c r="D123" s="197"/>
      <c r="E123" s="198">
        <f t="shared" si="29"/>
        <v>0</v>
      </c>
      <c r="F123" s="198">
        <f t="shared" si="30"/>
        <v>0</v>
      </c>
      <c r="G123" s="198">
        <f t="shared" si="32"/>
        <v>0</v>
      </c>
      <c r="H123" s="198">
        <f t="shared" si="33"/>
        <v>0</v>
      </c>
    </row>
    <row r="124" spans="1:8">
      <c r="A124" s="197">
        <v>107</v>
      </c>
      <c r="B124" s="199">
        <f t="shared" si="34"/>
        <v>3228</v>
      </c>
      <c r="C124" s="198">
        <f t="shared" si="31"/>
        <v>0</v>
      </c>
      <c r="D124" s="197"/>
      <c r="E124" s="198">
        <f>IF($D$10=1,IF(MONTH(B124)=MONTH($D$7),D123,0),IF(MONTH(B124)=MONTH(EDATE($D$7,11)),MIN(D112,H123),0))</f>
        <v>0</v>
      </c>
      <c r="F124" s="198">
        <f t="shared" si="30"/>
        <v>0</v>
      </c>
      <c r="G124" s="198">
        <f t="shared" si="32"/>
        <v>0</v>
      </c>
      <c r="H124" s="198">
        <f t="shared" si="33"/>
        <v>0</v>
      </c>
    </row>
    <row r="125" spans="1:8">
      <c r="A125" s="197">
        <v>108</v>
      </c>
      <c r="B125" s="199">
        <f t="shared" si="34"/>
        <v>3258</v>
      </c>
      <c r="C125" s="198">
        <f t="shared" si="31"/>
        <v>0</v>
      </c>
      <c r="D125" s="198">
        <f>IF(H125&lt;0,0,IF((H124+G125)&lt;(K26-L26),H124+G125,K26-L26))</f>
        <v>-1</v>
      </c>
      <c r="E125" s="198">
        <f>IF($D$10=1,IF(MONTH(B125)=MONTH($D$7),D124+'Schedule-3'!L6,0),IF(MONTH(B125)=MONTH(EDATE($D$7,11)),MIN(D113,H124)+'Schedule-3'!L6,0))</f>
        <v>0</v>
      </c>
      <c r="F125" s="198">
        <f t="shared" si="30"/>
        <v>0</v>
      </c>
      <c r="G125" s="198">
        <f t="shared" si="32"/>
        <v>0</v>
      </c>
      <c r="H125" s="198">
        <f>IF(E125="","",ROUND(H124-F125,4))</f>
        <v>0</v>
      </c>
    </row>
    <row r="126" spans="1:8">
      <c r="A126" s="197">
        <v>109</v>
      </c>
      <c r="B126" s="199">
        <f t="shared" si="34"/>
        <v>3289</v>
      </c>
      <c r="C126" s="198">
        <f t="shared" si="31"/>
        <v>0</v>
      </c>
      <c r="D126" s="198"/>
      <c r="E126" s="198">
        <f>IF($D$10=1,IF(MONTH(B126)=MONTH($D$7),D125+'Schedule-3'!M6,0),IF(MONTH(B126)=MONTH(EDATE($D$7,11)),MIN(D114,H125)+'Schedule-3'!M6,0))</f>
        <v>0</v>
      </c>
      <c r="F126" s="198">
        <f t="shared" si="30"/>
        <v>0</v>
      </c>
      <c r="G126" s="198">
        <f t="shared" si="32"/>
        <v>0</v>
      </c>
      <c r="H126" s="198">
        <f t="shared" si="33"/>
        <v>0</v>
      </c>
    </row>
    <row r="127" spans="1:8">
      <c r="A127" s="197">
        <v>110</v>
      </c>
      <c r="B127" s="199">
        <f t="shared" si="34"/>
        <v>3320</v>
      </c>
      <c r="C127" s="198">
        <f t="shared" si="31"/>
        <v>0</v>
      </c>
      <c r="D127" s="197"/>
      <c r="E127" s="198">
        <f t="shared" ref="E127:E188" si="35">IF($D$10=1,IF(MONTH(B127)=MONTH($D$7),D126,0),IF(MONTH(B127)=MONTH(EDATE($D$7,11)),MIN(D115,H126),0))</f>
        <v>0</v>
      </c>
      <c r="F127" s="198">
        <f t="shared" si="30"/>
        <v>0</v>
      </c>
      <c r="G127" s="198">
        <f t="shared" si="32"/>
        <v>0</v>
      </c>
      <c r="H127" s="198">
        <f t="shared" si="33"/>
        <v>0</v>
      </c>
    </row>
    <row r="128" spans="1:8">
      <c r="A128" s="197">
        <v>111</v>
      </c>
      <c r="B128" s="199">
        <f t="shared" si="34"/>
        <v>3348</v>
      </c>
      <c r="C128" s="198">
        <f t="shared" si="31"/>
        <v>0</v>
      </c>
      <c r="D128" s="197"/>
      <c r="E128" s="198">
        <f t="shared" si="35"/>
        <v>0</v>
      </c>
      <c r="F128" s="198">
        <f t="shared" si="30"/>
        <v>0</v>
      </c>
      <c r="G128" s="198">
        <f t="shared" si="32"/>
        <v>0</v>
      </c>
      <c r="H128" s="198">
        <f t="shared" si="33"/>
        <v>0</v>
      </c>
    </row>
    <row r="129" spans="1:8">
      <c r="A129" s="197">
        <v>112</v>
      </c>
      <c r="B129" s="199">
        <f t="shared" si="34"/>
        <v>3379</v>
      </c>
      <c r="C129" s="198">
        <f t="shared" si="31"/>
        <v>0</v>
      </c>
      <c r="D129" s="197"/>
      <c r="E129" s="198">
        <f t="shared" si="35"/>
        <v>0</v>
      </c>
      <c r="F129" s="198">
        <f t="shared" si="30"/>
        <v>0</v>
      </c>
      <c r="G129" s="198">
        <f t="shared" si="32"/>
        <v>0</v>
      </c>
      <c r="H129" s="198">
        <f t="shared" si="33"/>
        <v>0</v>
      </c>
    </row>
    <row r="130" spans="1:8">
      <c r="A130" s="197">
        <v>113</v>
      </c>
      <c r="B130" s="199">
        <f t="shared" si="34"/>
        <v>3409</v>
      </c>
      <c r="C130" s="198">
        <f t="shared" si="31"/>
        <v>0</v>
      </c>
      <c r="D130" s="197"/>
      <c r="E130" s="198">
        <f t="shared" si="35"/>
        <v>0</v>
      </c>
      <c r="F130" s="198">
        <f t="shared" si="30"/>
        <v>0</v>
      </c>
      <c r="G130" s="198">
        <f t="shared" si="32"/>
        <v>0</v>
      </c>
      <c r="H130" s="198">
        <f t="shared" si="33"/>
        <v>0</v>
      </c>
    </row>
    <row r="131" spans="1:8">
      <c r="A131" s="197">
        <v>114</v>
      </c>
      <c r="B131" s="199">
        <f t="shared" si="34"/>
        <v>3440</v>
      </c>
      <c r="C131" s="198">
        <f t="shared" si="31"/>
        <v>0</v>
      </c>
      <c r="D131" s="197"/>
      <c r="E131" s="198">
        <f t="shared" si="35"/>
        <v>0</v>
      </c>
      <c r="F131" s="198">
        <f t="shared" si="30"/>
        <v>0</v>
      </c>
      <c r="G131" s="198">
        <f t="shared" si="32"/>
        <v>0</v>
      </c>
      <c r="H131" s="198">
        <f t="shared" si="33"/>
        <v>0</v>
      </c>
    </row>
    <row r="132" spans="1:8">
      <c r="A132" s="197">
        <v>115</v>
      </c>
      <c r="B132" s="199">
        <f t="shared" si="34"/>
        <v>3470</v>
      </c>
      <c r="C132" s="198">
        <f t="shared" si="31"/>
        <v>0</v>
      </c>
      <c r="D132" s="197"/>
      <c r="E132" s="198">
        <f t="shared" si="35"/>
        <v>0</v>
      </c>
      <c r="F132" s="198">
        <f t="shared" si="30"/>
        <v>0</v>
      </c>
      <c r="G132" s="198">
        <f t="shared" si="32"/>
        <v>0</v>
      </c>
      <c r="H132" s="198">
        <f t="shared" si="33"/>
        <v>0</v>
      </c>
    </row>
    <row r="133" spans="1:8">
      <c r="A133" s="197">
        <v>116</v>
      </c>
      <c r="B133" s="199">
        <f t="shared" si="34"/>
        <v>3501</v>
      </c>
      <c r="C133" s="198">
        <f t="shared" si="31"/>
        <v>0</v>
      </c>
      <c r="D133" s="197"/>
      <c r="E133" s="198">
        <f t="shared" si="35"/>
        <v>0</v>
      </c>
      <c r="F133" s="198">
        <f t="shared" si="30"/>
        <v>0</v>
      </c>
      <c r="G133" s="198">
        <f t="shared" si="32"/>
        <v>0</v>
      </c>
      <c r="H133" s="198">
        <f t="shared" si="33"/>
        <v>0</v>
      </c>
    </row>
    <row r="134" spans="1:8">
      <c r="A134" s="197">
        <v>117</v>
      </c>
      <c r="B134" s="199">
        <f t="shared" si="34"/>
        <v>3532</v>
      </c>
      <c r="C134" s="198">
        <f t="shared" si="31"/>
        <v>0</v>
      </c>
      <c r="D134" s="197"/>
      <c r="E134" s="198">
        <f t="shared" si="35"/>
        <v>0</v>
      </c>
      <c r="F134" s="198">
        <f t="shared" si="30"/>
        <v>0</v>
      </c>
      <c r="G134" s="198">
        <f t="shared" si="32"/>
        <v>0</v>
      </c>
      <c r="H134" s="198">
        <f t="shared" si="33"/>
        <v>0</v>
      </c>
    </row>
    <row r="135" spans="1:8">
      <c r="A135" s="197">
        <v>118</v>
      </c>
      <c r="B135" s="199">
        <f t="shared" si="34"/>
        <v>3562</v>
      </c>
      <c r="C135" s="198">
        <f t="shared" si="31"/>
        <v>0</v>
      </c>
      <c r="D135" s="197"/>
      <c r="E135" s="198">
        <f t="shared" si="35"/>
        <v>0</v>
      </c>
      <c r="F135" s="198">
        <f t="shared" si="30"/>
        <v>0</v>
      </c>
      <c r="G135" s="198">
        <f t="shared" si="32"/>
        <v>0</v>
      </c>
      <c r="H135" s="198">
        <f t="shared" si="33"/>
        <v>0</v>
      </c>
    </row>
    <row r="136" spans="1:8">
      <c r="A136" s="197">
        <v>119</v>
      </c>
      <c r="B136" s="199">
        <f t="shared" si="34"/>
        <v>3593</v>
      </c>
      <c r="C136" s="198">
        <f t="shared" si="31"/>
        <v>0</v>
      </c>
      <c r="D136" s="197"/>
      <c r="E136" s="198">
        <f t="shared" si="35"/>
        <v>0</v>
      </c>
      <c r="F136" s="198">
        <f t="shared" si="30"/>
        <v>0</v>
      </c>
      <c r="G136" s="198">
        <f t="shared" si="32"/>
        <v>0</v>
      </c>
      <c r="H136" s="198">
        <f t="shared" si="33"/>
        <v>0</v>
      </c>
    </row>
    <row r="137" spans="1:8">
      <c r="A137" s="197">
        <v>120</v>
      </c>
      <c r="B137" s="199">
        <f t="shared" si="34"/>
        <v>3623</v>
      </c>
      <c r="C137" s="198">
        <f t="shared" si="31"/>
        <v>0</v>
      </c>
      <c r="D137" s="198">
        <f>IF(H137&lt;0,0,IF((H136+G137)&lt;(K27-L27),H136+G137,K27-L27))</f>
        <v>-1</v>
      </c>
      <c r="E137" s="198">
        <f>IF($D$10=1,IF(MONTH(B137)=MONTH($D$7),D136+'Schedule-3'!M6,0),IF(MONTH(B137)=MONTH(EDATE($D$7,11)),MIN(D125,H136)+'Schedule-3'!M6,0))</f>
        <v>0</v>
      </c>
      <c r="F137" s="198">
        <f t="shared" si="30"/>
        <v>0</v>
      </c>
      <c r="G137" s="198">
        <f t="shared" si="32"/>
        <v>0</v>
      </c>
      <c r="H137" s="198">
        <f t="shared" si="33"/>
        <v>0</v>
      </c>
    </row>
    <row r="138" spans="1:8">
      <c r="A138" s="197">
        <v>121</v>
      </c>
      <c r="B138" s="199">
        <f t="shared" si="34"/>
        <v>3654</v>
      </c>
      <c r="C138" s="198">
        <f t="shared" si="31"/>
        <v>0</v>
      </c>
      <c r="D138" s="198"/>
      <c r="E138" s="198">
        <f>IF($D$10=1,IF(MONTH(B138)=MONTH($D$7),D137+'Schedule-3'!N6,0),IF(MONTH(B138)=MONTH(EDATE($D$7,11)),MIN(D126,H137)+'Schedule-3'!N6,0))</f>
        <v>0</v>
      </c>
      <c r="F138" s="198">
        <f t="shared" si="30"/>
        <v>0</v>
      </c>
      <c r="G138" s="198">
        <f t="shared" si="32"/>
        <v>0</v>
      </c>
      <c r="H138" s="198">
        <f t="shared" si="33"/>
        <v>0</v>
      </c>
    </row>
    <row r="139" spans="1:8">
      <c r="A139" s="197">
        <v>122</v>
      </c>
      <c r="B139" s="199">
        <f t="shared" si="34"/>
        <v>3685</v>
      </c>
      <c r="C139" s="198">
        <f t="shared" si="31"/>
        <v>0</v>
      </c>
      <c r="D139" s="197"/>
      <c r="E139" s="198">
        <f t="shared" si="35"/>
        <v>0</v>
      </c>
      <c r="F139" s="198">
        <f t="shared" si="30"/>
        <v>0</v>
      </c>
      <c r="G139" s="198">
        <f t="shared" si="32"/>
        <v>0</v>
      </c>
      <c r="H139" s="198">
        <f t="shared" si="33"/>
        <v>0</v>
      </c>
    </row>
    <row r="140" spans="1:8">
      <c r="A140" s="197">
        <v>123</v>
      </c>
      <c r="B140" s="199">
        <f t="shared" si="34"/>
        <v>3713</v>
      </c>
      <c r="C140" s="198">
        <f t="shared" si="31"/>
        <v>0</v>
      </c>
      <c r="D140" s="197"/>
      <c r="E140" s="198">
        <f t="shared" si="35"/>
        <v>0</v>
      </c>
      <c r="F140" s="198">
        <f t="shared" si="30"/>
        <v>0</v>
      </c>
      <c r="G140" s="198">
        <f t="shared" si="32"/>
        <v>0</v>
      </c>
      <c r="H140" s="198">
        <f t="shared" si="33"/>
        <v>0</v>
      </c>
    </row>
    <row r="141" spans="1:8">
      <c r="A141" s="197">
        <v>124</v>
      </c>
      <c r="B141" s="199">
        <f t="shared" si="34"/>
        <v>3744</v>
      </c>
      <c r="C141" s="198">
        <f t="shared" si="31"/>
        <v>0</v>
      </c>
      <c r="D141" s="197"/>
      <c r="E141" s="198">
        <f t="shared" si="35"/>
        <v>0</v>
      </c>
      <c r="F141" s="198">
        <f t="shared" si="30"/>
        <v>0</v>
      </c>
      <c r="G141" s="198">
        <f t="shared" si="32"/>
        <v>0</v>
      </c>
      <c r="H141" s="198">
        <f t="shared" si="33"/>
        <v>0</v>
      </c>
    </row>
    <row r="142" spans="1:8">
      <c r="A142" s="197">
        <v>125</v>
      </c>
      <c r="B142" s="199">
        <f t="shared" si="34"/>
        <v>3774</v>
      </c>
      <c r="C142" s="198">
        <f t="shared" si="31"/>
        <v>0</v>
      </c>
      <c r="D142" s="197"/>
      <c r="E142" s="198">
        <f t="shared" si="35"/>
        <v>0</v>
      </c>
      <c r="F142" s="198">
        <f t="shared" si="30"/>
        <v>0</v>
      </c>
      <c r="G142" s="198">
        <f t="shared" si="32"/>
        <v>0</v>
      </c>
      <c r="H142" s="198">
        <f t="shared" si="33"/>
        <v>0</v>
      </c>
    </row>
    <row r="143" spans="1:8">
      <c r="A143" s="197">
        <v>126</v>
      </c>
      <c r="B143" s="199">
        <f t="shared" si="34"/>
        <v>3805</v>
      </c>
      <c r="C143" s="198">
        <f t="shared" si="31"/>
        <v>0</v>
      </c>
      <c r="D143" s="197"/>
      <c r="E143" s="198">
        <f t="shared" si="35"/>
        <v>0</v>
      </c>
      <c r="F143" s="198">
        <f t="shared" si="30"/>
        <v>0</v>
      </c>
      <c r="G143" s="198">
        <f t="shared" si="32"/>
        <v>0</v>
      </c>
      <c r="H143" s="198">
        <f t="shared" si="33"/>
        <v>0</v>
      </c>
    </row>
    <row r="144" spans="1:8">
      <c r="A144" s="197">
        <v>127</v>
      </c>
      <c r="B144" s="199">
        <f t="shared" si="34"/>
        <v>3835</v>
      </c>
      <c r="C144" s="198">
        <f t="shared" si="31"/>
        <v>0</v>
      </c>
      <c r="D144" s="197"/>
      <c r="E144" s="198">
        <f t="shared" si="35"/>
        <v>0</v>
      </c>
      <c r="F144" s="198">
        <f t="shared" si="30"/>
        <v>0</v>
      </c>
      <c r="G144" s="198">
        <f t="shared" si="32"/>
        <v>0</v>
      </c>
      <c r="H144" s="198">
        <f t="shared" si="33"/>
        <v>0</v>
      </c>
    </row>
    <row r="145" spans="1:8">
      <c r="A145" s="197">
        <v>128</v>
      </c>
      <c r="B145" s="199">
        <f t="shared" si="34"/>
        <v>3866</v>
      </c>
      <c r="C145" s="198">
        <f t="shared" si="31"/>
        <v>0</v>
      </c>
      <c r="D145" s="197"/>
      <c r="E145" s="198">
        <f t="shared" si="35"/>
        <v>0</v>
      </c>
      <c r="F145" s="198">
        <f t="shared" si="30"/>
        <v>0</v>
      </c>
      <c r="G145" s="198">
        <f t="shared" si="32"/>
        <v>0</v>
      </c>
      <c r="H145" s="198">
        <f t="shared" si="33"/>
        <v>0</v>
      </c>
    </row>
    <row r="146" spans="1:8">
      <c r="A146" s="197">
        <v>129</v>
      </c>
      <c r="B146" s="199">
        <f t="shared" si="34"/>
        <v>3897</v>
      </c>
      <c r="C146" s="198">
        <f t="shared" si="31"/>
        <v>0</v>
      </c>
      <c r="D146" s="197"/>
      <c r="E146" s="198">
        <f t="shared" si="35"/>
        <v>0</v>
      </c>
      <c r="F146" s="198">
        <f t="shared" ref="F146:F209" si="36">IF(E146="","",E146-G146)</f>
        <v>0</v>
      </c>
      <c r="G146" s="198">
        <f t="shared" si="32"/>
        <v>0</v>
      </c>
      <c r="H146" s="198">
        <f t="shared" si="33"/>
        <v>0</v>
      </c>
    </row>
    <row r="147" spans="1:8">
      <c r="A147" s="197">
        <v>130</v>
      </c>
      <c r="B147" s="199">
        <f t="shared" si="34"/>
        <v>3927</v>
      </c>
      <c r="C147" s="198">
        <f t="shared" ref="C147:C210" si="37">IF(H146=0,0,H146)</f>
        <v>0</v>
      </c>
      <c r="D147" s="197"/>
      <c r="E147" s="198">
        <f t="shared" si="35"/>
        <v>0</v>
      </c>
      <c r="F147" s="198">
        <f t="shared" si="36"/>
        <v>0</v>
      </c>
      <c r="G147" s="198">
        <f t="shared" ref="G147:G210" si="38">ROUND((C147-E147)*$D$5,3)</f>
        <v>0</v>
      </c>
      <c r="H147" s="198">
        <f t="shared" ref="H147:H210" si="39">IF(E147="","",ROUND(H146-F147,4))</f>
        <v>0</v>
      </c>
    </row>
    <row r="148" spans="1:8">
      <c r="A148" s="197">
        <v>131</v>
      </c>
      <c r="B148" s="199">
        <f t="shared" ref="B148:B211" si="40">DATE(YEAR(B147),MONTH(B147)+1,1)</f>
        <v>3958</v>
      </c>
      <c r="C148" s="198">
        <f t="shared" si="37"/>
        <v>0</v>
      </c>
      <c r="D148" s="197"/>
      <c r="E148" s="198">
        <f t="shared" si="35"/>
        <v>0</v>
      </c>
      <c r="F148" s="198">
        <f t="shared" si="36"/>
        <v>0</v>
      </c>
      <c r="G148" s="198">
        <f t="shared" si="38"/>
        <v>0</v>
      </c>
      <c r="H148" s="198">
        <f t="shared" si="39"/>
        <v>0</v>
      </c>
    </row>
    <row r="149" spans="1:8">
      <c r="A149" s="197">
        <v>132</v>
      </c>
      <c r="B149" s="199">
        <f t="shared" si="40"/>
        <v>3988</v>
      </c>
      <c r="C149" s="198">
        <f t="shared" si="37"/>
        <v>0</v>
      </c>
      <c r="D149" s="198">
        <f>IF(H149&lt;0,0,IF((H148+G149)&lt;(K28-L28),H148+G149,K28-L28))</f>
        <v>-1</v>
      </c>
      <c r="E149" s="198">
        <f>IF($D$10=1,IF(MONTH(B149)=MONTH($D$7),D148+'Schedule-3'!N6,0),IF(MONTH(B149)=MONTH(EDATE($D$7,11)),MIN(D137,H148)+'Schedule-3'!N6,0))</f>
        <v>0</v>
      </c>
      <c r="F149" s="198">
        <f t="shared" si="36"/>
        <v>0</v>
      </c>
      <c r="G149" s="198">
        <f t="shared" si="38"/>
        <v>0</v>
      </c>
      <c r="H149" s="198">
        <f t="shared" si="39"/>
        <v>0</v>
      </c>
    </row>
    <row r="150" spans="1:8">
      <c r="A150" s="197">
        <v>133</v>
      </c>
      <c r="B150" s="199">
        <f t="shared" si="40"/>
        <v>4019</v>
      </c>
      <c r="C150" s="198">
        <f t="shared" si="37"/>
        <v>0</v>
      </c>
      <c r="D150" s="198"/>
      <c r="E150" s="198">
        <f>IF($D$10=1,IF(MONTH(B150)=MONTH($D$7),D149+'Schedule-3'!O6,0),IF(MONTH(B150)=MONTH(EDATE($D$7,11)),MIN(D138,H149)+'Schedule-3'!O6,0))</f>
        <v>0</v>
      </c>
      <c r="F150" s="198">
        <f t="shared" si="36"/>
        <v>0</v>
      </c>
      <c r="G150" s="198">
        <f t="shared" si="38"/>
        <v>0</v>
      </c>
      <c r="H150" s="198">
        <f t="shared" si="39"/>
        <v>0</v>
      </c>
    </row>
    <row r="151" spans="1:8">
      <c r="A151" s="197">
        <v>134</v>
      </c>
      <c r="B151" s="199">
        <f t="shared" si="40"/>
        <v>4050</v>
      </c>
      <c r="C151" s="198">
        <f t="shared" si="37"/>
        <v>0</v>
      </c>
      <c r="D151" s="197"/>
      <c r="E151" s="198">
        <f t="shared" si="35"/>
        <v>0</v>
      </c>
      <c r="F151" s="198">
        <f t="shared" si="36"/>
        <v>0</v>
      </c>
      <c r="G151" s="198">
        <f t="shared" si="38"/>
        <v>0</v>
      </c>
      <c r="H151" s="198">
        <f t="shared" si="39"/>
        <v>0</v>
      </c>
    </row>
    <row r="152" spans="1:8">
      <c r="A152" s="197">
        <v>135</v>
      </c>
      <c r="B152" s="199">
        <f t="shared" si="40"/>
        <v>4078</v>
      </c>
      <c r="C152" s="198">
        <f t="shared" si="37"/>
        <v>0</v>
      </c>
      <c r="D152" s="197"/>
      <c r="E152" s="198">
        <f t="shared" si="35"/>
        <v>0</v>
      </c>
      <c r="F152" s="198">
        <f t="shared" si="36"/>
        <v>0</v>
      </c>
      <c r="G152" s="198">
        <f t="shared" si="38"/>
        <v>0</v>
      </c>
      <c r="H152" s="198">
        <f t="shared" si="39"/>
        <v>0</v>
      </c>
    </row>
    <row r="153" spans="1:8">
      <c r="A153" s="197">
        <v>136</v>
      </c>
      <c r="B153" s="199">
        <f t="shared" si="40"/>
        <v>4109</v>
      </c>
      <c r="C153" s="198">
        <f t="shared" si="37"/>
        <v>0</v>
      </c>
      <c r="D153" s="197"/>
      <c r="E153" s="198">
        <f t="shared" si="35"/>
        <v>0</v>
      </c>
      <c r="F153" s="198">
        <f t="shared" si="36"/>
        <v>0</v>
      </c>
      <c r="G153" s="198">
        <f t="shared" si="38"/>
        <v>0</v>
      </c>
      <c r="H153" s="198">
        <f t="shared" si="39"/>
        <v>0</v>
      </c>
    </row>
    <row r="154" spans="1:8">
      <c r="A154" s="197">
        <v>137</v>
      </c>
      <c r="B154" s="199">
        <f t="shared" si="40"/>
        <v>4139</v>
      </c>
      <c r="C154" s="198">
        <f t="shared" si="37"/>
        <v>0</v>
      </c>
      <c r="D154" s="197"/>
      <c r="E154" s="198">
        <f t="shared" si="35"/>
        <v>0</v>
      </c>
      <c r="F154" s="198">
        <f t="shared" si="36"/>
        <v>0</v>
      </c>
      <c r="G154" s="198">
        <f t="shared" si="38"/>
        <v>0</v>
      </c>
      <c r="H154" s="198">
        <f t="shared" si="39"/>
        <v>0</v>
      </c>
    </row>
    <row r="155" spans="1:8">
      <c r="A155" s="197">
        <v>138</v>
      </c>
      <c r="B155" s="199">
        <f t="shared" si="40"/>
        <v>4170</v>
      </c>
      <c r="C155" s="198">
        <f t="shared" si="37"/>
        <v>0</v>
      </c>
      <c r="D155" s="197"/>
      <c r="E155" s="198">
        <f t="shared" si="35"/>
        <v>0</v>
      </c>
      <c r="F155" s="198">
        <f t="shared" si="36"/>
        <v>0</v>
      </c>
      <c r="G155" s="198">
        <f t="shared" si="38"/>
        <v>0</v>
      </c>
      <c r="H155" s="198">
        <f t="shared" si="39"/>
        <v>0</v>
      </c>
    </row>
    <row r="156" spans="1:8">
      <c r="A156" s="197">
        <v>139</v>
      </c>
      <c r="B156" s="199">
        <f t="shared" si="40"/>
        <v>4200</v>
      </c>
      <c r="C156" s="198">
        <f t="shared" si="37"/>
        <v>0</v>
      </c>
      <c r="D156" s="197"/>
      <c r="E156" s="198">
        <f t="shared" si="35"/>
        <v>0</v>
      </c>
      <c r="F156" s="198">
        <f t="shared" si="36"/>
        <v>0</v>
      </c>
      <c r="G156" s="198">
        <f t="shared" si="38"/>
        <v>0</v>
      </c>
      <c r="H156" s="198">
        <f t="shared" si="39"/>
        <v>0</v>
      </c>
    </row>
    <row r="157" spans="1:8">
      <c r="A157" s="197">
        <v>140</v>
      </c>
      <c r="B157" s="199">
        <f t="shared" si="40"/>
        <v>4231</v>
      </c>
      <c r="C157" s="198">
        <f t="shared" si="37"/>
        <v>0</v>
      </c>
      <c r="D157" s="197"/>
      <c r="E157" s="198">
        <f t="shared" si="35"/>
        <v>0</v>
      </c>
      <c r="F157" s="198">
        <f t="shared" si="36"/>
        <v>0</v>
      </c>
      <c r="G157" s="198">
        <f t="shared" si="38"/>
        <v>0</v>
      </c>
      <c r="H157" s="198">
        <f t="shared" si="39"/>
        <v>0</v>
      </c>
    </row>
    <row r="158" spans="1:8">
      <c r="A158" s="197">
        <v>141</v>
      </c>
      <c r="B158" s="199">
        <f t="shared" si="40"/>
        <v>4262</v>
      </c>
      <c r="C158" s="198">
        <f t="shared" si="37"/>
        <v>0</v>
      </c>
      <c r="D158" s="197"/>
      <c r="E158" s="198">
        <f t="shared" si="35"/>
        <v>0</v>
      </c>
      <c r="F158" s="198">
        <f t="shared" si="36"/>
        <v>0</v>
      </c>
      <c r="G158" s="198">
        <f t="shared" si="38"/>
        <v>0</v>
      </c>
      <c r="H158" s="198">
        <f t="shared" si="39"/>
        <v>0</v>
      </c>
    </row>
    <row r="159" spans="1:8">
      <c r="A159" s="197">
        <v>142</v>
      </c>
      <c r="B159" s="199">
        <f t="shared" si="40"/>
        <v>4292</v>
      </c>
      <c r="C159" s="198">
        <f t="shared" si="37"/>
        <v>0</v>
      </c>
      <c r="D159" s="197"/>
      <c r="E159" s="198">
        <f t="shared" si="35"/>
        <v>0</v>
      </c>
      <c r="F159" s="198">
        <f t="shared" si="36"/>
        <v>0</v>
      </c>
      <c r="G159" s="198">
        <f t="shared" si="38"/>
        <v>0</v>
      </c>
      <c r="H159" s="198">
        <f t="shared" si="39"/>
        <v>0</v>
      </c>
    </row>
    <row r="160" spans="1:8">
      <c r="A160" s="197">
        <v>143</v>
      </c>
      <c r="B160" s="199">
        <f t="shared" si="40"/>
        <v>4323</v>
      </c>
      <c r="C160" s="198">
        <f t="shared" si="37"/>
        <v>0</v>
      </c>
      <c r="D160" s="197"/>
      <c r="E160" s="198">
        <f t="shared" si="35"/>
        <v>0</v>
      </c>
      <c r="F160" s="198">
        <f t="shared" si="36"/>
        <v>0</v>
      </c>
      <c r="G160" s="198">
        <f t="shared" si="38"/>
        <v>0</v>
      </c>
      <c r="H160" s="198">
        <f t="shared" si="39"/>
        <v>0</v>
      </c>
    </row>
    <row r="161" spans="1:8">
      <c r="A161" s="197">
        <v>144</v>
      </c>
      <c r="B161" s="199">
        <f t="shared" si="40"/>
        <v>4353</v>
      </c>
      <c r="C161" s="198">
        <f t="shared" si="37"/>
        <v>0</v>
      </c>
      <c r="D161" s="198">
        <f>IF(H161&lt;0,0,IF((H160+G161)&lt;(K29-L29),H160+G161,K29-L29))</f>
        <v>-1</v>
      </c>
      <c r="E161" s="198">
        <f>IF($D$10=1,IF(MONTH(B161)=MONTH($D$7),D160+'Schedule-3'!O6,0),IF(MONTH(B161)=MONTH(EDATE($D$7,11)),MIN(D149,H160)+'Schedule-3'!O6,0))</f>
        <v>0</v>
      </c>
      <c r="F161" s="198">
        <f t="shared" si="36"/>
        <v>0</v>
      </c>
      <c r="G161" s="198">
        <f t="shared" si="38"/>
        <v>0</v>
      </c>
      <c r="H161" s="198">
        <f t="shared" si="39"/>
        <v>0</v>
      </c>
    </row>
    <row r="162" spans="1:8">
      <c r="A162" s="197">
        <v>145</v>
      </c>
      <c r="B162" s="199">
        <f t="shared" si="40"/>
        <v>4384</v>
      </c>
      <c r="C162" s="198">
        <f t="shared" si="37"/>
        <v>0</v>
      </c>
      <c r="D162" s="198"/>
      <c r="E162" s="198">
        <f>IF($D$10=1,IF(MONTH(B162)=MONTH($D$7),D161+'Schedule-3'!P6,0),IF(MONTH(B162)=MONTH(EDATE($D$7,11)),MIN(D150,H161)+'Schedule-3'!P6,0))</f>
        <v>0</v>
      </c>
      <c r="F162" s="198">
        <f t="shared" si="36"/>
        <v>0</v>
      </c>
      <c r="G162" s="198">
        <f t="shared" si="38"/>
        <v>0</v>
      </c>
      <c r="H162" s="198">
        <f t="shared" si="39"/>
        <v>0</v>
      </c>
    </row>
    <row r="163" spans="1:8">
      <c r="A163" s="197">
        <v>146</v>
      </c>
      <c r="B163" s="199">
        <f t="shared" si="40"/>
        <v>4415</v>
      </c>
      <c r="C163" s="198">
        <f t="shared" si="37"/>
        <v>0</v>
      </c>
      <c r="D163" s="198"/>
      <c r="E163" s="198">
        <f t="shared" si="35"/>
        <v>0</v>
      </c>
      <c r="F163" s="198">
        <f t="shared" si="36"/>
        <v>0</v>
      </c>
      <c r="G163" s="198">
        <f t="shared" si="38"/>
        <v>0</v>
      </c>
      <c r="H163" s="198">
        <f t="shared" si="39"/>
        <v>0</v>
      </c>
    </row>
    <row r="164" spans="1:8">
      <c r="A164" s="197">
        <v>147</v>
      </c>
      <c r="B164" s="199">
        <f t="shared" si="40"/>
        <v>4444</v>
      </c>
      <c r="C164" s="198">
        <f t="shared" si="37"/>
        <v>0</v>
      </c>
      <c r="D164" s="197"/>
      <c r="E164" s="198">
        <f t="shared" si="35"/>
        <v>0</v>
      </c>
      <c r="F164" s="198">
        <f t="shared" si="36"/>
        <v>0</v>
      </c>
      <c r="G164" s="198">
        <f t="shared" si="38"/>
        <v>0</v>
      </c>
      <c r="H164" s="198">
        <f t="shared" si="39"/>
        <v>0</v>
      </c>
    </row>
    <row r="165" spans="1:8">
      <c r="A165" s="197">
        <v>148</v>
      </c>
      <c r="B165" s="199">
        <f t="shared" si="40"/>
        <v>4475</v>
      </c>
      <c r="C165" s="198">
        <f t="shared" si="37"/>
        <v>0</v>
      </c>
      <c r="D165" s="197"/>
      <c r="E165" s="198">
        <f t="shared" si="35"/>
        <v>0</v>
      </c>
      <c r="F165" s="198">
        <f t="shared" si="36"/>
        <v>0</v>
      </c>
      <c r="G165" s="198">
        <f t="shared" si="38"/>
        <v>0</v>
      </c>
      <c r="H165" s="198">
        <f t="shared" si="39"/>
        <v>0</v>
      </c>
    </row>
    <row r="166" spans="1:8">
      <c r="A166" s="197">
        <v>149</v>
      </c>
      <c r="B166" s="199">
        <f t="shared" si="40"/>
        <v>4505</v>
      </c>
      <c r="C166" s="198">
        <f t="shared" si="37"/>
        <v>0</v>
      </c>
      <c r="D166" s="197"/>
      <c r="E166" s="198">
        <f t="shared" si="35"/>
        <v>0</v>
      </c>
      <c r="F166" s="198">
        <f t="shared" si="36"/>
        <v>0</v>
      </c>
      <c r="G166" s="198">
        <f t="shared" si="38"/>
        <v>0</v>
      </c>
      <c r="H166" s="198">
        <f t="shared" si="39"/>
        <v>0</v>
      </c>
    </row>
    <row r="167" spans="1:8">
      <c r="A167" s="197">
        <v>150</v>
      </c>
      <c r="B167" s="199">
        <f t="shared" si="40"/>
        <v>4536</v>
      </c>
      <c r="C167" s="198">
        <f t="shared" si="37"/>
        <v>0</v>
      </c>
      <c r="D167" s="197"/>
      <c r="E167" s="198">
        <f t="shared" si="35"/>
        <v>0</v>
      </c>
      <c r="F167" s="198">
        <f t="shared" si="36"/>
        <v>0</v>
      </c>
      <c r="G167" s="198">
        <f t="shared" si="38"/>
        <v>0</v>
      </c>
      <c r="H167" s="198">
        <f t="shared" si="39"/>
        <v>0</v>
      </c>
    </row>
    <row r="168" spans="1:8">
      <c r="A168" s="197">
        <v>151</v>
      </c>
      <c r="B168" s="199">
        <f t="shared" si="40"/>
        <v>4566</v>
      </c>
      <c r="C168" s="198">
        <f t="shared" si="37"/>
        <v>0</v>
      </c>
      <c r="D168" s="197"/>
      <c r="E168" s="198">
        <f t="shared" si="35"/>
        <v>0</v>
      </c>
      <c r="F168" s="198">
        <f t="shared" si="36"/>
        <v>0</v>
      </c>
      <c r="G168" s="198">
        <f t="shared" si="38"/>
        <v>0</v>
      </c>
      <c r="H168" s="198">
        <f t="shared" si="39"/>
        <v>0</v>
      </c>
    </row>
    <row r="169" spans="1:8">
      <c r="A169" s="197">
        <v>152</v>
      </c>
      <c r="B169" s="199">
        <f t="shared" si="40"/>
        <v>4597</v>
      </c>
      <c r="C169" s="198">
        <f t="shared" si="37"/>
        <v>0</v>
      </c>
      <c r="D169" s="197"/>
      <c r="E169" s="198">
        <f t="shared" si="35"/>
        <v>0</v>
      </c>
      <c r="F169" s="198">
        <f t="shared" si="36"/>
        <v>0</v>
      </c>
      <c r="G169" s="198">
        <f t="shared" si="38"/>
        <v>0</v>
      </c>
      <c r="H169" s="198">
        <f t="shared" si="39"/>
        <v>0</v>
      </c>
    </row>
    <row r="170" spans="1:8">
      <c r="A170" s="197">
        <v>153</v>
      </c>
      <c r="B170" s="199">
        <f t="shared" si="40"/>
        <v>4628</v>
      </c>
      <c r="C170" s="198">
        <f t="shared" si="37"/>
        <v>0</v>
      </c>
      <c r="D170" s="197"/>
      <c r="E170" s="198">
        <f t="shared" si="35"/>
        <v>0</v>
      </c>
      <c r="F170" s="198">
        <f t="shared" si="36"/>
        <v>0</v>
      </c>
      <c r="G170" s="198">
        <f t="shared" si="38"/>
        <v>0</v>
      </c>
      <c r="H170" s="198">
        <f t="shared" si="39"/>
        <v>0</v>
      </c>
    </row>
    <row r="171" spans="1:8">
      <c r="A171" s="197">
        <v>154</v>
      </c>
      <c r="B171" s="199">
        <f t="shared" si="40"/>
        <v>4658</v>
      </c>
      <c r="C171" s="198">
        <f t="shared" si="37"/>
        <v>0</v>
      </c>
      <c r="D171" s="197"/>
      <c r="E171" s="198">
        <f t="shared" si="35"/>
        <v>0</v>
      </c>
      <c r="F171" s="198">
        <f t="shared" si="36"/>
        <v>0</v>
      </c>
      <c r="G171" s="198">
        <f t="shared" si="38"/>
        <v>0</v>
      </c>
      <c r="H171" s="198">
        <f t="shared" si="39"/>
        <v>0</v>
      </c>
    </row>
    <row r="172" spans="1:8">
      <c r="A172" s="197">
        <v>155</v>
      </c>
      <c r="B172" s="199">
        <f t="shared" si="40"/>
        <v>4689</v>
      </c>
      <c r="C172" s="198">
        <f t="shared" si="37"/>
        <v>0</v>
      </c>
      <c r="D172" s="197"/>
      <c r="E172" s="198">
        <f t="shared" si="35"/>
        <v>0</v>
      </c>
      <c r="F172" s="198">
        <f t="shared" si="36"/>
        <v>0</v>
      </c>
      <c r="G172" s="198">
        <f t="shared" si="38"/>
        <v>0</v>
      </c>
      <c r="H172" s="198">
        <f t="shared" si="39"/>
        <v>0</v>
      </c>
    </row>
    <row r="173" spans="1:8">
      <c r="A173" s="197">
        <v>156</v>
      </c>
      <c r="B173" s="199">
        <f t="shared" si="40"/>
        <v>4719</v>
      </c>
      <c r="C173" s="198">
        <f t="shared" si="37"/>
        <v>0</v>
      </c>
      <c r="D173" s="198">
        <f>IF(H173&lt;0,0,IF((H172+G173)&lt;(K30-L30),H172+G173,K30-L30))</f>
        <v>-1</v>
      </c>
      <c r="E173" s="198">
        <f>IF($D$10=1,IF(MONTH(B173)=MONTH($D$7),D172+'Schedule-3'!P6,0),IF(MONTH(B173)=MONTH(EDATE($D$7,11)),MIN(D161,H172)+'Schedule-3'!P6,0))</f>
        <v>0</v>
      </c>
      <c r="F173" s="198">
        <f t="shared" si="36"/>
        <v>0</v>
      </c>
      <c r="G173" s="198">
        <f t="shared" si="38"/>
        <v>0</v>
      </c>
      <c r="H173" s="198">
        <f t="shared" si="39"/>
        <v>0</v>
      </c>
    </row>
    <row r="174" spans="1:8">
      <c r="A174" s="197">
        <v>157</v>
      </c>
      <c r="B174" s="199">
        <f t="shared" si="40"/>
        <v>4750</v>
      </c>
      <c r="C174" s="198">
        <f t="shared" si="37"/>
        <v>0</v>
      </c>
      <c r="D174" s="198"/>
      <c r="E174" s="198">
        <f>IF($D$10=1,IF(MONTH(B174)=MONTH($D$7),D173+'Schedule-3'!Q6,0),IF(MONTH(B174)=MONTH(EDATE($D$7,11)),MIN(D162,H173)+'Schedule-3'!Q6,0))</f>
        <v>0</v>
      </c>
      <c r="F174" s="198">
        <f t="shared" si="36"/>
        <v>0</v>
      </c>
      <c r="G174" s="198">
        <f t="shared" si="38"/>
        <v>0</v>
      </c>
      <c r="H174" s="198">
        <f t="shared" si="39"/>
        <v>0</v>
      </c>
    </row>
    <row r="175" spans="1:8">
      <c r="A175" s="197">
        <v>158</v>
      </c>
      <c r="B175" s="199">
        <f t="shared" si="40"/>
        <v>4781</v>
      </c>
      <c r="C175" s="198">
        <f t="shared" si="37"/>
        <v>0</v>
      </c>
      <c r="D175" s="197"/>
      <c r="E175" s="198">
        <f t="shared" si="35"/>
        <v>0</v>
      </c>
      <c r="F175" s="198">
        <f t="shared" si="36"/>
        <v>0</v>
      </c>
      <c r="G175" s="198">
        <f t="shared" si="38"/>
        <v>0</v>
      </c>
      <c r="H175" s="198">
        <f t="shared" si="39"/>
        <v>0</v>
      </c>
    </row>
    <row r="176" spans="1:8">
      <c r="A176" s="197">
        <v>159</v>
      </c>
      <c r="B176" s="199">
        <f t="shared" si="40"/>
        <v>4809</v>
      </c>
      <c r="C176" s="198">
        <f t="shared" si="37"/>
        <v>0</v>
      </c>
      <c r="D176" s="197"/>
      <c r="E176" s="198">
        <f t="shared" si="35"/>
        <v>0</v>
      </c>
      <c r="F176" s="198">
        <f t="shared" si="36"/>
        <v>0</v>
      </c>
      <c r="G176" s="198">
        <f t="shared" si="38"/>
        <v>0</v>
      </c>
      <c r="H176" s="198">
        <f t="shared" si="39"/>
        <v>0</v>
      </c>
    </row>
    <row r="177" spans="1:8">
      <c r="A177" s="197">
        <v>160</v>
      </c>
      <c r="B177" s="199">
        <f t="shared" si="40"/>
        <v>4840</v>
      </c>
      <c r="C177" s="198">
        <f t="shared" si="37"/>
        <v>0</v>
      </c>
      <c r="D177" s="197"/>
      <c r="E177" s="198">
        <f t="shared" si="35"/>
        <v>0</v>
      </c>
      <c r="F177" s="198">
        <f t="shared" si="36"/>
        <v>0</v>
      </c>
      <c r="G177" s="198">
        <f t="shared" si="38"/>
        <v>0</v>
      </c>
      <c r="H177" s="198">
        <f t="shared" si="39"/>
        <v>0</v>
      </c>
    </row>
    <row r="178" spans="1:8">
      <c r="A178" s="197">
        <v>161</v>
      </c>
      <c r="B178" s="199">
        <f t="shared" si="40"/>
        <v>4870</v>
      </c>
      <c r="C178" s="198">
        <f t="shared" si="37"/>
        <v>0</v>
      </c>
      <c r="D178" s="197"/>
      <c r="E178" s="198">
        <f t="shared" si="35"/>
        <v>0</v>
      </c>
      <c r="F178" s="198">
        <f t="shared" si="36"/>
        <v>0</v>
      </c>
      <c r="G178" s="198">
        <f t="shared" si="38"/>
        <v>0</v>
      </c>
      <c r="H178" s="198">
        <f t="shared" si="39"/>
        <v>0</v>
      </c>
    </row>
    <row r="179" spans="1:8">
      <c r="A179" s="197">
        <v>162</v>
      </c>
      <c r="B179" s="199">
        <f t="shared" si="40"/>
        <v>4901</v>
      </c>
      <c r="C179" s="198">
        <f t="shared" si="37"/>
        <v>0</v>
      </c>
      <c r="D179" s="197"/>
      <c r="E179" s="198">
        <f t="shared" si="35"/>
        <v>0</v>
      </c>
      <c r="F179" s="198">
        <f t="shared" si="36"/>
        <v>0</v>
      </c>
      <c r="G179" s="198">
        <f t="shared" si="38"/>
        <v>0</v>
      </c>
      <c r="H179" s="198">
        <f t="shared" si="39"/>
        <v>0</v>
      </c>
    </row>
    <row r="180" spans="1:8">
      <c r="A180" s="197">
        <v>163</v>
      </c>
      <c r="B180" s="199">
        <f t="shared" si="40"/>
        <v>4931</v>
      </c>
      <c r="C180" s="198">
        <f t="shared" si="37"/>
        <v>0</v>
      </c>
      <c r="D180" s="197"/>
      <c r="E180" s="198">
        <f t="shared" si="35"/>
        <v>0</v>
      </c>
      <c r="F180" s="198">
        <f t="shared" si="36"/>
        <v>0</v>
      </c>
      <c r="G180" s="198">
        <f t="shared" si="38"/>
        <v>0</v>
      </c>
      <c r="H180" s="198">
        <f t="shared" si="39"/>
        <v>0</v>
      </c>
    </row>
    <row r="181" spans="1:8">
      <c r="A181" s="197">
        <v>164</v>
      </c>
      <c r="B181" s="199">
        <f t="shared" si="40"/>
        <v>4962</v>
      </c>
      <c r="C181" s="198">
        <f t="shared" si="37"/>
        <v>0</v>
      </c>
      <c r="D181" s="197"/>
      <c r="E181" s="198">
        <f t="shared" si="35"/>
        <v>0</v>
      </c>
      <c r="F181" s="198">
        <f t="shared" si="36"/>
        <v>0</v>
      </c>
      <c r="G181" s="198">
        <f t="shared" si="38"/>
        <v>0</v>
      </c>
      <c r="H181" s="198">
        <f t="shared" si="39"/>
        <v>0</v>
      </c>
    </row>
    <row r="182" spans="1:8">
      <c r="A182" s="197">
        <v>165</v>
      </c>
      <c r="B182" s="199">
        <f t="shared" si="40"/>
        <v>4993</v>
      </c>
      <c r="C182" s="198">
        <f t="shared" si="37"/>
        <v>0</v>
      </c>
      <c r="D182" s="197"/>
      <c r="E182" s="198">
        <f t="shared" si="35"/>
        <v>0</v>
      </c>
      <c r="F182" s="198">
        <f t="shared" si="36"/>
        <v>0</v>
      </c>
      <c r="G182" s="198">
        <f t="shared" si="38"/>
        <v>0</v>
      </c>
      <c r="H182" s="198">
        <f t="shared" si="39"/>
        <v>0</v>
      </c>
    </row>
    <row r="183" spans="1:8">
      <c r="A183" s="197">
        <v>166</v>
      </c>
      <c r="B183" s="199">
        <f t="shared" si="40"/>
        <v>5023</v>
      </c>
      <c r="C183" s="198">
        <f t="shared" si="37"/>
        <v>0</v>
      </c>
      <c r="D183" s="197"/>
      <c r="E183" s="198">
        <f t="shared" si="35"/>
        <v>0</v>
      </c>
      <c r="F183" s="198">
        <f t="shared" si="36"/>
        <v>0</v>
      </c>
      <c r="G183" s="198">
        <f t="shared" si="38"/>
        <v>0</v>
      </c>
      <c r="H183" s="198">
        <f t="shared" si="39"/>
        <v>0</v>
      </c>
    </row>
    <row r="184" spans="1:8">
      <c r="A184" s="197">
        <v>167</v>
      </c>
      <c r="B184" s="199">
        <f t="shared" si="40"/>
        <v>5054</v>
      </c>
      <c r="C184" s="198">
        <f t="shared" si="37"/>
        <v>0</v>
      </c>
      <c r="D184" s="197"/>
      <c r="E184" s="198">
        <f t="shared" si="35"/>
        <v>0</v>
      </c>
      <c r="F184" s="198">
        <f t="shared" si="36"/>
        <v>0</v>
      </c>
      <c r="G184" s="198">
        <f t="shared" si="38"/>
        <v>0</v>
      </c>
      <c r="H184" s="198">
        <f t="shared" si="39"/>
        <v>0</v>
      </c>
    </row>
    <row r="185" spans="1:8">
      <c r="A185" s="197">
        <v>168</v>
      </c>
      <c r="B185" s="199">
        <f t="shared" si="40"/>
        <v>5084</v>
      </c>
      <c r="C185" s="198">
        <f t="shared" si="37"/>
        <v>0</v>
      </c>
      <c r="D185" s="198">
        <f>IF(H185&lt;0,0,IF((H184+G185)&lt;(K31-L31),H184+G185,K31-L31))</f>
        <v>-1</v>
      </c>
      <c r="E185" s="198">
        <f>IF($D$10=1,IF(MONTH(B185)=MONTH($D$7),D184+'Schedule-3'!Q6,0),IF(MONTH(B185)=MONTH(EDATE($D$7,11)),MIN(D173,H184)+'Schedule-3'!Q6,0))</f>
        <v>0</v>
      </c>
      <c r="F185" s="198">
        <f t="shared" si="36"/>
        <v>0</v>
      </c>
      <c r="G185" s="198">
        <f t="shared" si="38"/>
        <v>0</v>
      </c>
      <c r="H185" s="198">
        <f t="shared" si="39"/>
        <v>0</v>
      </c>
    </row>
    <row r="186" spans="1:8">
      <c r="A186" s="197">
        <v>169</v>
      </c>
      <c r="B186" s="199">
        <f t="shared" si="40"/>
        <v>5115</v>
      </c>
      <c r="C186" s="198">
        <f t="shared" si="37"/>
        <v>0</v>
      </c>
      <c r="D186" s="198"/>
      <c r="E186" s="198">
        <f>IF($D$10=1,IF(MONTH(B186)=MONTH($D$7),D185+'Schedule-3'!R6,0),IF(MONTH(B186)=MONTH(EDATE($D$7,11)),MIN(D174,H185)+'Schedule-3'!R6,0))</f>
        <v>0</v>
      </c>
      <c r="F186" s="198">
        <f t="shared" si="36"/>
        <v>0</v>
      </c>
      <c r="G186" s="198">
        <f t="shared" si="38"/>
        <v>0</v>
      </c>
      <c r="H186" s="198">
        <f t="shared" si="39"/>
        <v>0</v>
      </c>
    </row>
    <row r="187" spans="1:8">
      <c r="A187" s="197">
        <v>170</v>
      </c>
      <c r="B187" s="199">
        <f t="shared" si="40"/>
        <v>5146</v>
      </c>
      <c r="C187" s="198">
        <f t="shared" si="37"/>
        <v>0</v>
      </c>
      <c r="D187" s="197"/>
      <c r="E187" s="198">
        <f t="shared" si="35"/>
        <v>0</v>
      </c>
      <c r="F187" s="198">
        <f t="shared" si="36"/>
        <v>0</v>
      </c>
      <c r="G187" s="198">
        <f t="shared" si="38"/>
        <v>0</v>
      </c>
      <c r="H187" s="198">
        <f t="shared" si="39"/>
        <v>0</v>
      </c>
    </row>
    <row r="188" spans="1:8">
      <c r="A188" s="197">
        <v>171</v>
      </c>
      <c r="B188" s="199">
        <f t="shared" si="40"/>
        <v>5174</v>
      </c>
      <c r="C188" s="198">
        <f t="shared" si="37"/>
        <v>0</v>
      </c>
      <c r="D188" s="197"/>
      <c r="E188" s="198">
        <f t="shared" si="35"/>
        <v>0</v>
      </c>
      <c r="F188" s="198">
        <f t="shared" si="36"/>
        <v>0</v>
      </c>
      <c r="G188" s="198">
        <f t="shared" si="38"/>
        <v>0</v>
      </c>
      <c r="H188" s="198">
        <f t="shared" si="39"/>
        <v>0</v>
      </c>
    </row>
    <row r="189" spans="1:8">
      <c r="A189" s="197">
        <v>172</v>
      </c>
      <c r="B189" s="199">
        <f t="shared" si="40"/>
        <v>5205</v>
      </c>
      <c r="C189" s="198">
        <f t="shared" si="37"/>
        <v>0</v>
      </c>
      <c r="D189" s="197"/>
      <c r="E189" s="198">
        <f t="shared" ref="E189:E252" si="41">IF($D$10=1,IF(MONTH(B189)=MONTH($D$7),D188,0),IF(MONTH(B189)=MONTH(EDATE($D$7,11)),MIN(D177,H188),0))</f>
        <v>0</v>
      </c>
      <c r="F189" s="198">
        <f t="shared" si="36"/>
        <v>0</v>
      </c>
      <c r="G189" s="198">
        <f t="shared" si="38"/>
        <v>0</v>
      </c>
      <c r="H189" s="198">
        <f t="shared" si="39"/>
        <v>0</v>
      </c>
    </row>
    <row r="190" spans="1:8">
      <c r="A190" s="197">
        <v>173</v>
      </c>
      <c r="B190" s="199">
        <f t="shared" si="40"/>
        <v>5235</v>
      </c>
      <c r="C190" s="198">
        <f t="shared" si="37"/>
        <v>0</v>
      </c>
      <c r="D190" s="197"/>
      <c r="E190" s="198">
        <f t="shared" si="41"/>
        <v>0</v>
      </c>
      <c r="F190" s="198">
        <f t="shared" si="36"/>
        <v>0</v>
      </c>
      <c r="G190" s="198">
        <f t="shared" si="38"/>
        <v>0</v>
      </c>
      <c r="H190" s="198">
        <f t="shared" si="39"/>
        <v>0</v>
      </c>
    </row>
    <row r="191" spans="1:8">
      <c r="A191" s="197">
        <v>174</v>
      </c>
      <c r="B191" s="199">
        <f t="shared" si="40"/>
        <v>5266</v>
      </c>
      <c r="C191" s="198">
        <f t="shared" si="37"/>
        <v>0</v>
      </c>
      <c r="D191" s="197"/>
      <c r="E191" s="198">
        <f t="shared" si="41"/>
        <v>0</v>
      </c>
      <c r="F191" s="198">
        <f t="shared" si="36"/>
        <v>0</v>
      </c>
      <c r="G191" s="198">
        <f t="shared" si="38"/>
        <v>0</v>
      </c>
      <c r="H191" s="198">
        <f t="shared" si="39"/>
        <v>0</v>
      </c>
    </row>
    <row r="192" spans="1:8">
      <c r="A192" s="197">
        <v>175</v>
      </c>
      <c r="B192" s="199">
        <f t="shared" si="40"/>
        <v>5296</v>
      </c>
      <c r="C192" s="198">
        <f t="shared" si="37"/>
        <v>0</v>
      </c>
      <c r="D192" s="197"/>
      <c r="E192" s="198">
        <f t="shared" si="41"/>
        <v>0</v>
      </c>
      <c r="F192" s="198">
        <f t="shared" si="36"/>
        <v>0</v>
      </c>
      <c r="G192" s="198">
        <f t="shared" si="38"/>
        <v>0</v>
      </c>
      <c r="H192" s="198">
        <f t="shared" si="39"/>
        <v>0</v>
      </c>
    </row>
    <row r="193" spans="1:8">
      <c r="A193" s="197">
        <v>176</v>
      </c>
      <c r="B193" s="199">
        <f t="shared" si="40"/>
        <v>5327</v>
      </c>
      <c r="C193" s="198">
        <f t="shared" si="37"/>
        <v>0</v>
      </c>
      <c r="D193" s="197"/>
      <c r="E193" s="198">
        <f t="shared" si="41"/>
        <v>0</v>
      </c>
      <c r="F193" s="198">
        <f t="shared" si="36"/>
        <v>0</v>
      </c>
      <c r="G193" s="198">
        <f t="shared" si="38"/>
        <v>0</v>
      </c>
      <c r="H193" s="198">
        <f t="shared" si="39"/>
        <v>0</v>
      </c>
    </row>
    <row r="194" spans="1:8">
      <c r="A194" s="197">
        <v>177</v>
      </c>
      <c r="B194" s="199">
        <f t="shared" si="40"/>
        <v>5358</v>
      </c>
      <c r="C194" s="198">
        <f t="shared" si="37"/>
        <v>0</v>
      </c>
      <c r="D194" s="197"/>
      <c r="E194" s="198">
        <f t="shared" si="41"/>
        <v>0</v>
      </c>
      <c r="F194" s="198">
        <f t="shared" si="36"/>
        <v>0</v>
      </c>
      <c r="G194" s="198">
        <f t="shared" si="38"/>
        <v>0</v>
      </c>
      <c r="H194" s="198">
        <f t="shared" si="39"/>
        <v>0</v>
      </c>
    </row>
    <row r="195" spans="1:8">
      <c r="A195" s="197">
        <v>178</v>
      </c>
      <c r="B195" s="199">
        <f t="shared" si="40"/>
        <v>5388</v>
      </c>
      <c r="C195" s="198">
        <f t="shared" si="37"/>
        <v>0</v>
      </c>
      <c r="D195" s="197"/>
      <c r="E195" s="198">
        <f t="shared" si="41"/>
        <v>0</v>
      </c>
      <c r="F195" s="198">
        <f t="shared" si="36"/>
        <v>0</v>
      </c>
      <c r="G195" s="198">
        <f t="shared" si="38"/>
        <v>0</v>
      </c>
      <c r="H195" s="198">
        <f t="shared" si="39"/>
        <v>0</v>
      </c>
    </row>
    <row r="196" spans="1:8">
      <c r="A196" s="197">
        <v>179</v>
      </c>
      <c r="B196" s="199">
        <f t="shared" si="40"/>
        <v>5419</v>
      </c>
      <c r="C196" s="198">
        <f t="shared" si="37"/>
        <v>0</v>
      </c>
      <c r="D196" s="197"/>
      <c r="E196" s="198">
        <f t="shared" si="41"/>
        <v>0</v>
      </c>
      <c r="F196" s="198">
        <f t="shared" si="36"/>
        <v>0</v>
      </c>
      <c r="G196" s="198">
        <f t="shared" si="38"/>
        <v>0</v>
      </c>
      <c r="H196" s="198">
        <f t="shared" si="39"/>
        <v>0</v>
      </c>
    </row>
    <row r="197" spans="1:8">
      <c r="A197" s="197">
        <v>180</v>
      </c>
      <c r="B197" s="199">
        <f t="shared" si="40"/>
        <v>5449</v>
      </c>
      <c r="C197" s="198">
        <f t="shared" si="37"/>
        <v>0</v>
      </c>
      <c r="D197" s="198">
        <f>IF(H197&lt;0,0,IF((H196+G197)&lt;(K32-L32),H196+G197,K32-L32))</f>
        <v>-1</v>
      </c>
      <c r="E197" s="198">
        <f>IF($D$10=1,IF(MONTH(B197)=MONTH($D$7),D196+'Schedule-3'!R6,0),IF(MONTH(B197)=MONTH(EDATE($D$7,11)),MIN(D185,H196)+'Schedule-3'!R6,0))</f>
        <v>0</v>
      </c>
      <c r="F197" s="198">
        <f t="shared" si="36"/>
        <v>0</v>
      </c>
      <c r="G197" s="198">
        <f t="shared" si="38"/>
        <v>0</v>
      </c>
      <c r="H197" s="198">
        <f t="shared" si="39"/>
        <v>0</v>
      </c>
    </row>
    <row r="198" spans="1:8">
      <c r="A198" s="197">
        <v>181</v>
      </c>
      <c r="B198" s="199">
        <f t="shared" si="40"/>
        <v>5480</v>
      </c>
      <c r="C198" s="198">
        <f t="shared" si="37"/>
        <v>0</v>
      </c>
      <c r="D198" s="198"/>
      <c r="E198" s="198">
        <f>IF($D$10=1,IF(MONTH(B198)=MONTH($D$7),D197+'Schedule-3'!S6,0),IF(MONTH(B198)=MONTH(EDATE($D$7,11)),MIN(D186,H197)+'Schedule-3'!S6,0))</f>
        <v>0</v>
      </c>
      <c r="F198" s="198">
        <f t="shared" si="36"/>
        <v>0</v>
      </c>
      <c r="G198" s="198">
        <f t="shared" si="38"/>
        <v>0</v>
      </c>
      <c r="H198" s="198">
        <f t="shared" si="39"/>
        <v>0</v>
      </c>
    </row>
    <row r="199" spans="1:8">
      <c r="A199" s="197">
        <v>182</v>
      </c>
      <c r="B199" s="199">
        <f t="shared" si="40"/>
        <v>5511</v>
      </c>
      <c r="C199" s="198">
        <f t="shared" si="37"/>
        <v>0</v>
      </c>
      <c r="D199" s="197"/>
      <c r="E199" s="198">
        <f t="shared" si="41"/>
        <v>0</v>
      </c>
      <c r="F199" s="198">
        <f t="shared" si="36"/>
        <v>0</v>
      </c>
      <c r="G199" s="198">
        <f t="shared" si="38"/>
        <v>0</v>
      </c>
      <c r="H199" s="198">
        <f t="shared" si="39"/>
        <v>0</v>
      </c>
    </row>
    <row r="200" spans="1:8">
      <c r="A200" s="197">
        <v>183</v>
      </c>
      <c r="B200" s="199">
        <f t="shared" si="40"/>
        <v>5539</v>
      </c>
      <c r="C200" s="198">
        <f t="shared" si="37"/>
        <v>0</v>
      </c>
      <c r="D200" s="197"/>
      <c r="E200" s="198">
        <f t="shared" si="41"/>
        <v>0</v>
      </c>
      <c r="F200" s="198">
        <f t="shared" si="36"/>
        <v>0</v>
      </c>
      <c r="G200" s="198">
        <f t="shared" si="38"/>
        <v>0</v>
      </c>
      <c r="H200" s="198">
        <f t="shared" si="39"/>
        <v>0</v>
      </c>
    </row>
    <row r="201" spans="1:8">
      <c r="A201" s="197">
        <v>184</v>
      </c>
      <c r="B201" s="199">
        <f t="shared" si="40"/>
        <v>5570</v>
      </c>
      <c r="C201" s="198">
        <f t="shared" si="37"/>
        <v>0</v>
      </c>
      <c r="D201" s="197"/>
      <c r="E201" s="198">
        <f t="shared" si="41"/>
        <v>0</v>
      </c>
      <c r="F201" s="198">
        <f t="shared" si="36"/>
        <v>0</v>
      </c>
      <c r="G201" s="198">
        <f t="shared" si="38"/>
        <v>0</v>
      </c>
      <c r="H201" s="198">
        <f t="shared" si="39"/>
        <v>0</v>
      </c>
    </row>
    <row r="202" spans="1:8">
      <c r="A202" s="197">
        <v>185</v>
      </c>
      <c r="B202" s="199">
        <f t="shared" si="40"/>
        <v>5600</v>
      </c>
      <c r="C202" s="198">
        <f t="shared" si="37"/>
        <v>0</v>
      </c>
      <c r="D202" s="197"/>
      <c r="E202" s="198">
        <f t="shared" si="41"/>
        <v>0</v>
      </c>
      <c r="F202" s="198">
        <f t="shared" si="36"/>
        <v>0</v>
      </c>
      <c r="G202" s="198">
        <f t="shared" si="38"/>
        <v>0</v>
      </c>
      <c r="H202" s="198">
        <f t="shared" si="39"/>
        <v>0</v>
      </c>
    </row>
    <row r="203" spans="1:8">
      <c r="A203" s="197">
        <v>186</v>
      </c>
      <c r="B203" s="199">
        <f t="shared" si="40"/>
        <v>5631</v>
      </c>
      <c r="C203" s="198">
        <f t="shared" si="37"/>
        <v>0</v>
      </c>
      <c r="D203" s="197"/>
      <c r="E203" s="198">
        <f t="shared" si="41"/>
        <v>0</v>
      </c>
      <c r="F203" s="198">
        <f t="shared" si="36"/>
        <v>0</v>
      </c>
      <c r="G203" s="198">
        <f t="shared" si="38"/>
        <v>0</v>
      </c>
      <c r="H203" s="198">
        <f t="shared" si="39"/>
        <v>0</v>
      </c>
    </row>
    <row r="204" spans="1:8">
      <c r="A204" s="197">
        <v>187</v>
      </c>
      <c r="B204" s="199">
        <f t="shared" si="40"/>
        <v>5661</v>
      </c>
      <c r="C204" s="198">
        <f t="shared" si="37"/>
        <v>0</v>
      </c>
      <c r="D204" s="197"/>
      <c r="E204" s="198">
        <f t="shared" si="41"/>
        <v>0</v>
      </c>
      <c r="F204" s="198">
        <f t="shared" si="36"/>
        <v>0</v>
      </c>
      <c r="G204" s="198">
        <f t="shared" si="38"/>
        <v>0</v>
      </c>
      <c r="H204" s="198">
        <f t="shared" si="39"/>
        <v>0</v>
      </c>
    </row>
    <row r="205" spans="1:8">
      <c r="A205" s="197">
        <v>188</v>
      </c>
      <c r="B205" s="199">
        <f t="shared" si="40"/>
        <v>5692</v>
      </c>
      <c r="C205" s="198">
        <f t="shared" si="37"/>
        <v>0</v>
      </c>
      <c r="D205" s="197"/>
      <c r="E205" s="198">
        <f t="shared" si="41"/>
        <v>0</v>
      </c>
      <c r="F205" s="198">
        <f t="shared" si="36"/>
        <v>0</v>
      </c>
      <c r="G205" s="198">
        <f t="shared" si="38"/>
        <v>0</v>
      </c>
      <c r="H205" s="198">
        <f t="shared" si="39"/>
        <v>0</v>
      </c>
    </row>
    <row r="206" spans="1:8">
      <c r="A206" s="197">
        <v>189</v>
      </c>
      <c r="B206" s="199">
        <f t="shared" si="40"/>
        <v>5723</v>
      </c>
      <c r="C206" s="198">
        <f t="shared" si="37"/>
        <v>0</v>
      </c>
      <c r="D206" s="197"/>
      <c r="E206" s="198">
        <f t="shared" si="41"/>
        <v>0</v>
      </c>
      <c r="F206" s="198">
        <f t="shared" si="36"/>
        <v>0</v>
      </c>
      <c r="G206" s="198">
        <f t="shared" si="38"/>
        <v>0</v>
      </c>
      <c r="H206" s="198">
        <f t="shared" si="39"/>
        <v>0</v>
      </c>
    </row>
    <row r="207" spans="1:8">
      <c r="A207" s="197">
        <v>190</v>
      </c>
      <c r="B207" s="199">
        <f t="shared" si="40"/>
        <v>5753</v>
      </c>
      <c r="C207" s="198">
        <f t="shared" si="37"/>
        <v>0</v>
      </c>
      <c r="D207" s="197"/>
      <c r="E207" s="198">
        <f t="shared" si="41"/>
        <v>0</v>
      </c>
      <c r="F207" s="198">
        <f t="shared" si="36"/>
        <v>0</v>
      </c>
      <c r="G207" s="198">
        <f t="shared" si="38"/>
        <v>0</v>
      </c>
      <c r="H207" s="198">
        <f t="shared" si="39"/>
        <v>0</v>
      </c>
    </row>
    <row r="208" spans="1:8">
      <c r="A208" s="197">
        <v>191</v>
      </c>
      <c r="B208" s="199">
        <f t="shared" si="40"/>
        <v>5784</v>
      </c>
      <c r="C208" s="198">
        <f t="shared" si="37"/>
        <v>0</v>
      </c>
      <c r="D208" s="197"/>
      <c r="E208" s="198">
        <f t="shared" si="41"/>
        <v>0</v>
      </c>
      <c r="F208" s="198">
        <f t="shared" si="36"/>
        <v>0</v>
      </c>
      <c r="G208" s="198">
        <f t="shared" si="38"/>
        <v>0</v>
      </c>
      <c r="H208" s="198">
        <f t="shared" si="39"/>
        <v>0</v>
      </c>
    </row>
    <row r="209" spans="1:8">
      <c r="A209" s="197">
        <v>192</v>
      </c>
      <c r="B209" s="199">
        <f t="shared" si="40"/>
        <v>5814</v>
      </c>
      <c r="C209" s="198">
        <f t="shared" si="37"/>
        <v>0</v>
      </c>
      <c r="D209" s="198">
        <f>IF(H209&lt;0,0,IF((H208+G209)&lt;(K33-L33),H208+G209,K33-L33))</f>
        <v>-1</v>
      </c>
      <c r="E209" s="198">
        <f>IF($D$10=1,IF(MONTH(B209)=MONTH($D$7),D208+'Schedule-3'!S6,0),IF(MONTH(B209)=MONTH(EDATE($D$7,11)),MIN(D197,H208)+'Schedule-3'!S6,0))</f>
        <v>0</v>
      </c>
      <c r="F209" s="198">
        <f t="shared" si="36"/>
        <v>0</v>
      </c>
      <c r="G209" s="198">
        <f t="shared" si="38"/>
        <v>0</v>
      </c>
      <c r="H209" s="198">
        <f t="shared" si="39"/>
        <v>0</v>
      </c>
    </row>
    <row r="210" spans="1:8">
      <c r="A210" s="197">
        <v>193</v>
      </c>
      <c r="B210" s="199">
        <f t="shared" si="40"/>
        <v>5845</v>
      </c>
      <c r="C210" s="198">
        <f t="shared" si="37"/>
        <v>0</v>
      </c>
      <c r="D210" s="198"/>
      <c r="E210" s="198">
        <f>IF($D$10=1,IF(MONTH(B210)=MONTH($D$7),D209+'Schedule-3'!T6,0),IF(MONTH(B210)=MONTH(EDATE($D$7,11)),MIN(D198,H209)+'Schedule-3'!T6,0))</f>
        <v>0</v>
      </c>
      <c r="F210" s="198">
        <f t="shared" ref="F210:F273" si="42">IF(E210="","",E210-G210)</f>
        <v>0</v>
      </c>
      <c r="G210" s="198">
        <f t="shared" si="38"/>
        <v>0</v>
      </c>
      <c r="H210" s="198">
        <f t="shared" si="39"/>
        <v>0</v>
      </c>
    </row>
    <row r="211" spans="1:8">
      <c r="A211" s="197">
        <v>194</v>
      </c>
      <c r="B211" s="199">
        <f t="shared" si="40"/>
        <v>5876</v>
      </c>
      <c r="C211" s="198">
        <f t="shared" ref="C211:C274" si="43">IF(H210=0,0,H210)</f>
        <v>0</v>
      </c>
      <c r="D211" s="197"/>
      <c r="E211" s="198">
        <f t="shared" si="41"/>
        <v>0</v>
      </c>
      <c r="F211" s="198">
        <f t="shared" si="42"/>
        <v>0</v>
      </c>
      <c r="G211" s="198">
        <f t="shared" ref="G211:G274" si="44">ROUND((C211-E211)*$D$5,3)</f>
        <v>0</v>
      </c>
      <c r="H211" s="198">
        <f t="shared" ref="H211:H274" si="45">IF(E211="","",ROUND(H210-F211,4))</f>
        <v>0</v>
      </c>
    </row>
    <row r="212" spans="1:8">
      <c r="A212" s="197">
        <v>195</v>
      </c>
      <c r="B212" s="199">
        <f t="shared" ref="B212:B275" si="46">DATE(YEAR(B211),MONTH(B211)+1,1)</f>
        <v>5905</v>
      </c>
      <c r="C212" s="198">
        <f t="shared" si="43"/>
        <v>0</v>
      </c>
      <c r="D212" s="197"/>
      <c r="E212" s="198">
        <f t="shared" si="41"/>
        <v>0</v>
      </c>
      <c r="F212" s="198">
        <f t="shared" si="42"/>
        <v>0</v>
      </c>
      <c r="G212" s="198">
        <f t="shared" si="44"/>
        <v>0</v>
      </c>
      <c r="H212" s="198">
        <f t="shared" si="45"/>
        <v>0</v>
      </c>
    </row>
    <row r="213" spans="1:8">
      <c r="A213" s="197">
        <v>196</v>
      </c>
      <c r="B213" s="199">
        <f t="shared" si="46"/>
        <v>5936</v>
      </c>
      <c r="C213" s="198">
        <f t="shared" si="43"/>
        <v>0</v>
      </c>
      <c r="D213" s="197"/>
      <c r="E213" s="198">
        <f t="shared" si="41"/>
        <v>0</v>
      </c>
      <c r="F213" s="198">
        <f t="shared" si="42"/>
        <v>0</v>
      </c>
      <c r="G213" s="198">
        <f t="shared" si="44"/>
        <v>0</v>
      </c>
      <c r="H213" s="198">
        <f t="shared" si="45"/>
        <v>0</v>
      </c>
    </row>
    <row r="214" spans="1:8">
      <c r="A214" s="197">
        <v>197</v>
      </c>
      <c r="B214" s="199">
        <f t="shared" si="46"/>
        <v>5966</v>
      </c>
      <c r="C214" s="198">
        <f t="shared" si="43"/>
        <v>0</v>
      </c>
      <c r="D214" s="197"/>
      <c r="E214" s="198">
        <f t="shared" si="41"/>
        <v>0</v>
      </c>
      <c r="F214" s="198">
        <f t="shared" si="42"/>
        <v>0</v>
      </c>
      <c r="G214" s="198">
        <f t="shared" si="44"/>
        <v>0</v>
      </c>
      <c r="H214" s="198">
        <f t="shared" si="45"/>
        <v>0</v>
      </c>
    </row>
    <row r="215" spans="1:8">
      <c r="A215" s="197">
        <v>198</v>
      </c>
      <c r="B215" s="199">
        <f t="shared" si="46"/>
        <v>5997</v>
      </c>
      <c r="C215" s="198">
        <f t="shared" si="43"/>
        <v>0</v>
      </c>
      <c r="D215" s="197"/>
      <c r="E215" s="198">
        <f t="shared" si="41"/>
        <v>0</v>
      </c>
      <c r="F215" s="198">
        <f t="shared" si="42"/>
        <v>0</v>
      </c>
      <c r="G215" s="198">
        <f t="shared" si="44"/>
        <v>0</v>
      </c>
      <c r="H215" s="198">
        <f t="shared" si="45"/>
        <v>0</v>
      </c>
    </row>
    <row r="216" spans="1:8">
      <c r="A216" s="197">
        <v>199</v>
      </c>
      <c r="B216" s="199">
        <f t="shared" si="46"/>
        <v>6027</v>
      </c>
      <c r="C216" s="198">
        <f t="shared" si="43"/>
        <v>0</v>
      </c>
      <c r="D216" s="197"/>
      <c r="E216" s="198">
        <f t="shared" si="41"/>
        <v>0</v>
      </c>
      <c r="F216" s="198">
        <f t="shared" si="42"/>
        <v>0</v>
      </c>
      <c r="G216" s="198">
        <f t="shared" si="44"/>
        <v>0</v>
      </c>
      <c r="H216" s="198">
        <f t="shared" si="45"/>
        <v>0</v>
      </c>
    </row>
    <row r="217" spans="1:8">
      <c r="A217" s="197">
        <v>200</v>
      </c>
      <c r="B217" s="199">
        <f t="shared" si="46"/>
        <v>6058</v>
      </c>
      <c r="C217" s="198">
        <f t="shared" si="43"/>
        <v>0</v>
      </c>
      <c r="D217" s="197"/>
      <c r="E217" s="198">
        <f t="shared" si="41"/>
        <v>0</v>
      </c>
      <c r="F217" s="198">
        <f t="shared" si="42"/>
        <v>0</v>
      </c>
      <c r="G217" s="198">
        <f t="shared" si="44"/>
        <v>0</v>
      </c>
      <c r="H217" s="198">
        <f t="shared" si="45"/>
        <v>0</v>
      </c>
    </row>
    <row r="218" spans="1:8">
      <c r="A218" s="197">
        <v>201</v>
      </c>
      <c r="B218" s="199">
        <f t="shared" si="46"/>
        <v>6089</v>
      </c>
      <c r="C218" s="198">
        <f t="shared" si="43"/>
        <v>0</v>
      </c>
      <c r="D218" s="197"/>
      <c r="E218" s="198">
        <f t="shared" si="41"/>
        <v>0</v>
      </c>
      <c r="F218" s="198">
        <f t="shared" si="42"/>
        <v>0</v>
      </c>
      <c r="G218" s="198">
        <f t="shared" si="44"/>
        <v>0</v>
      </c>
      <c r="H218" s="198">
        <f t="shared" si="45"/>
        <v>0</v>
      </c>
    </row>
    <row r="219" spans="1:8">
      <c r="A219" s="197">
        <v>202</v>
      </c>
      <c r="B219" s="199">
        <f t="shared" si="46"/>
        <v>6119</v>
      </c>
      <c r="C219" s="198">
        <f t="shared" si="43"/>
        <v>0</v>
      </c>
      <c r="D219" s="197"/>
      <c r="E219" s="198">
        <f t="shared" si="41"/>
        <v>0</v>
      </c>
      <c r="F219" s="198">
        <f t="shared" si="42"/>
        <v>0</v>
      </c>
      <c r="G219" s="198">
        <f t="shared" si="44"/>
        <v>0</v>
      </c>
      <c r="H219" s="198">
        <f t="shared" si="45"/>
        <v>0</v>
      </c>
    </row>
    <row r="220" spans="1:8">
      <c r="A220" s="197">
        <v>203</v>
      </c>
      <c r="B220" s="199">
        <f t="shared" si="46"/>
        <v>6150</v>
      </c>
      <c r="C220" s="198">
        <f t="shared" si="43"/>
        <v>0</v>
      </c>
      <c r="D220" s="197"/>
      <c r="E220" s="198">
        <f t="shared" si="41"/>
        <v>0</v>
      </c>
      <c r="F220" s="198">
        <f t="shared" si="42"/>
        <v>0</v>
      </c>
      <c r="G220" s="198">
        <f t="shared" si="44"/>
        <v>0</v>
      </c>
      <c r="H220" s="198">
        <f t="shared" si="45"/>
        <v>0</v>
      </c>
    </row>
    <row r="221" spans="1:8">
      <c r="A221" s="197">
        <v>204</v>
      </c>
      <c r="B221" s="199">
        <f t="shared" si="46"/>
        <v>6180</v>
      </c>
      <c r="C221" s="198">
        <f t="shared" si="43"/>
        <v>0</v>
      </c>
      <c r="D221" s="198">
        <f>IF(H221&lt;0,0,IF((H220+G221)&lt;(K34-L34),H220+G221,K34-L34))</f>
        <v>-1</v>
      </c>
      <c r="E221" s="198">
        <f>IF($D$10=1,IF(MONTH(B221)=MONTH($D$7),D220+'Schedule-3'!T6,0),IF(MONTH(B221)=MONTH(EDATE($D$7,11)),MIN(D209,H220)+'Schedule-3'!T6,0))</f>
        <v>0</v>
      </c>
      <c r="F221" s="198">
        <f t="shared" si="42"/>
        <v>0</v>
      </c>
      <c r="G221" s="198">
        <f t="shared" si="44"/>
        <v>0</v>
      </c>
      <c r="H221" s="198">
        <f t="shared" si="45"/>
        <v>0</v>
      </c>
    </row>
    <row r="222" spans="1:8">
      <c r="A222" s="197">
        <v>205</v>
      </c>
      <c r="B222" s="199">
        <f t="shared" si="46"/>
        <v>6211</v>
      </c>
      <c r="C222" s="198">
        <f t="shared" si="43"/>
        <v>0</v>
      </c>
      <c r="D222" s="198"/>
      <c r="E222" s="198">
        <f>IF($D$10=1,IF(MONTH(B222)=MONTH($D$7),D221+'Schedule-3'!U6,0),IF(MONTH(B222)=MONTH(EDATE($D$7,11)),MIN(D210,H221)+'Schedule-3'!U6,0))</f>
        <v>0</v>
      </c>
      <c r="F222" s="198">
        <f t="shared" si="42"/>
        <v>0</v>
      </c>
      <c r="G222" s="198">
        <f t="shared" si="44"/>
        <v>0</v>
      </c>
      <c r="H222" s="198">
        <f t="shared" si="45"/>
        <v>0</v>
      </c>
    </row>
    <row r="223" spans="1:8">
      <c r="A223" s="197">
        <v>206</v>
      </c>
      <c r="B223" s="199">
        <f t="shared" si="46"/>
        <v>6242</v>
      </c>
      <c r="C223" s="198">
        <f t="shared" si="43"/>
        <v>0</v>
      </c>
      <c r="D223" s="197"/>
      <c r="E223" s="198">
        <f t="shared" si="41"/>
        <v>0</v>
      </c>
      <c r="F223" s="198">
        <f t="shared" si="42"/>
        <v>0</v>
      </c>
      <c r="G223" s="198">
        <f t="shared" si="44"/>
        <v>0</v>
      </c>
      <c r="H223" s="198">
        <f t="shared" si="45"/>
        <v>0</v>
      </c>
    </row>
    <row r="224" spans="1:8">
      <c r="A224" s="197">
        <v>207</v>
      </c>
      <c r="B224" s="199">
        <f t="shared" si="46"/>
        <v>6270</v>
      </c>
      <c r="C224" s="198">
        <f t="shared" si="43"/>
        <v>0</v>
      </c>
      <c r="D224" s="197"/>
      <c r="E224" s="198">
        <f t="shared" si="41"/>
        <v>0</v>
      </c>
      <c r="F224" s="198">
        <f t="shared" si="42"/>
        <v>0</v>
      </c>
      <c r="G224" s="198">
        <f t="shared" si="44"/>
        <v>0</v>
      </c>
      <c r="H224" s="198">
        <f t="shared" si="45"/>
        <v>0</v>
      </c>
    </row>
    <row r="225" spans="1:8">
      <c r="A225" s="197">
        <v>208</v>
      </c>
      <c r="B225" s="199">
        <f t="shared" si="46"/>
        <v>6301</v>
      </c>
      <c r="C225" s="198">
        <f t="shared" si="43"/>
        <v>0</v>
      </c>
      <c r="D225" s="197"/>
      <c r="E225" s="198">
        <f t="shared" si="41"/>
        <v>0</v>
      </c>
      <c r="F225" s="198">
        <f t="shared" si="42"/>
        <v>0</v>
      </c>
      <c r="G225" s="198">
        <f t="shared" si="44"/>
        <v>0</v>
      </c>
      <c r="H225" s="198">
        <f t="shared" si="45"/>
        <v>0</v>
      </c>
    </row>
    <row r="226" spans="1:8">
      <c r="A226" s="197">
        <v>209</v>
      </c>
      <c r="B226" s="199">
        <f t="shared" si="46"/>
        <v>6331</v>
      </c>
      <c r="C226" s="198">
        <f t="shared" si="43"/>
        <v>0</v>
      </c>
      <c r="D226" s="197"/>
      <c r="E226" s="198">
        <f t="shared" si="41"/>
        <v>0</v>
      </c>
      <c r="F226" s="198">
        <f t="shared" si="42"/>
        <v>0</v>
      </c>
      <c r="G226" s="198">
        <f t="shared" si="44"/>
        <v>0</v>
      </c>
      <c r="H226" s="198">
        <f t="shared" si="45"/>
        <v>0</v>
      </c>
    </row>
    <row r="227" spans="1:8">
      <c r="A227" s="197">
        <v>210</v>
      </c>
      <c r="B227" s="199">
        <f t="shared" si="46"/>
        <v>6362</v>
      </c>
      <c r="C227" s="198">
        <f t="shared" si="43"/>
        <v>0</v>
      </c>
      <c r="D227" s="197"/>
      <c r="E227" s="198">
        <f t="shared" si="41"/>
        <v>0</v>
      </c>
      <c r="F227" s="198">
        <f t="shared" si="42"/>
        <v>0</v>
      </c>
      <c r="G227" s="198">
        <f t="shared" si="44"/>
        <v>0</v>
      </c>
      <c r="H227" s="198">
        <f t="shared" si="45"/>
        <v>0</v>
      </c>
    </row>
    <row r="228" spans="1:8">
      <c r="A228" s="197">
        <v>211</v>
      </c>
      <c r="B228" s="199">
        <f t="shared" si="46"/>
        <v>6392</v>
      </c>
      <c r="C228" s="198">
        <f t="shared" si="43"/>
        <v>0</v>
      </c>
      <c r="D228" s="197"/>
      <c r="E228" s="198">
        <f t="shared" si="41"/>
        <v>0</v>
      </c>
      <c r="F228" s="198">
        <f t="shared" si="42"/>
        <v>0</v>
      </c>
      <c r="G228" s="198">
        <f t="shared" si="44"/>
        <v>0</v>
      </c>
      <c r="H228" s="198">
        <f t="shared" si="45"/>
        <v>0</v>
      </c>
    </row>
    <row r="229" spans="1:8">
      <c r="A229" s="197">
        <v>212</v>
      </c>
      <c r="B229" s="199">
        <f t="shared" si="46"/>
        <v>6423</v>
      </c>
      <c r="C229" s="198">
        <f t="shared" si="43"/>
        <v>0</v>
      </c>
      <c r="D229" s="197"/>
      <c r="E229" s="198">
        <f t="shared" si="41"/>
        <v>0</v>
      </c>
      <c r="F229" s="198">
        <f t="shared" si="42"/>
        <v>0</v>
      </c>
      <c r="G229" s="198">
        <f t="shared" si="44"/>
        <v>0</v>
      </c>
      <c r="H229" s="198">
        <f t="shared" si="45"/>
        <v>0</v>
      </c>
    </row>
    <row r="230" spans="1:8">
      <c r="A230" s="197">
        <v>213</v>
      </c>
      <c r="B230" s="199">
        <f t="shared" si="46"/>
        <v>6454</v>
      </c>
      <c r="C230" s="198">
        <f t="shared" si="43"/>
        <v>0</v>
      </c>
      <c r="D230" s="197"/>
      <c r="E230" s="198">
        <f t="shared" si="41"/>
        <v>0</v>
      </c>
      <c r="F230" s="198">
        <f t="shared" si="42"/>
        <v>0</v>
      </c>
      <c r="G230" s="198">
        <f t="shared" si="44"/>
        <v>0</v>
      </c>
      <c r="H230" s="198">
        <f t="shared" si="45"/>
        <v>0</v>
      </c>
    </row>
    <row r="231" spans="1:8">
      <c r="A231" s="197">
        <v>214</v>
      </c>
      <c r="B231" s="199">
        <f t="shared" si="46"/>
        <v>6484</v>
      </c>
      <c r="C231" s="198">
        <f t="shared" si="43"/>
        <v>0</v>
      </c>
      <c r="D231" s="197"/>
      <c r="E231" s="198">
        <f t="shared" si="41"/>
        <v>0</v>
      </c>
      <c r="F231" s="198">
        <f t="shared" si="42"/>
        <v>0</v>
      </c>
      <c r="G231" s="198">
        <f t="shared" si="44"/>
        <v>0</v>
      </c>
      <c r="H231" s="198">
        <f t="shared" si="45"/>
        <v>0</v>
      </c>
    </row>
    <row r="232" spans="1:8">
      <c r="A232" s="197">
        <v>215</v>
      </c>
      <c r="B232" s="199">
        <f t="shared" si="46"/>
        <v>6515</v>
      </c>
      <c r="C232" s="198">
        <f t="shared" si="43"/>
        <v>0</v>
      </c>
      <c r="D232" s="197"/>
      <c r="E232" s="198">
        <f t="shared" si="41"/>
        <v>0</v>
      </c>
      <c r="F232" s="198">
        <f t="shared" si="42"/>
        <v>0</v>
      </c>
      <c r="G232" s="198">
        <f t="shared" si="44"/>
        <v>0</v>
      </c>
      <c r="H232" s="198">
        <f t="shared" si="45"/>
        <v>0</v>
      </c>
    </row>
    <row r="233" spans="1:8">
      <c r="A233" s="197">
        <v>216</v>
      </c>
      <c r="B233" s="199">
        <f t="shared" si="46"/>
        <v>6545</v>
      </c>
      <c r="C233" s="198">
        <f t="shared" si="43"/>
        <v>0</v>
      </c>
      <c r="D233" s="198">
        <f>IF(H233&lt;0,0,IF((H232+G233)&lt;(K35-L35),H232+G233,K35-L35))</f>
        <v>-1</v>
      </c>
      <c r="E233" s="198">
        <f>IF($D$10=1,IF(MONTH(B233)=MONTH($D$7),D232+'Schedule-3'!U6,0),IF(MONTH(B233)=MONTH(EDATE($D$7,11)),MIN(D221,H232)+'Schedule-3'!U6,0))</f>
        <v>0</v>
      </c>
      <c r="F233" s="198">
        <f t="shared" si="42"/>
        <v>0</v>
      </c>
      <c r="G233" s="198">
        <f t="shared" si="44"/>
        <v>0</v>
      </c>
      <c r="H233" s="198">
        <f t="shared" si="45"/>
        <v>0</v>
      </c>
    </row>
    <row r="234" spans="1:8">
      <c r="A234" s="197">
        <v>217</v>
      </c>
      <c r="B234" s="199">
        <f t="shared" si="46"/>
        <v>6576</v>
      </c>
      <c r="C234" s="198">
        <f t="shared" si="43"/>
        <v>0</v>
      </c>
      <c r="D234" s="198"/>
      <c r="E234" s="198">
        <f>IF($D$10=1,IF(MONTH(B234)=MONTH($D$7),D233+'Schedule-3'!V6,0),IF(MONTH(B234)=MONTH(EDATE($D$7,11)),MIN(D222,H233)+'Schedule-3'!V6,0))</f>
        <v>0</v>
      </c>
      <c r="F234" s="198">
        <f t="shared" si="42"/>
        <v>0</v>
      </c>
      <c r="G234" s="198">
        <f t="shared" si="44"/>
        <v>0</v>
      </c>
      <c r="H234" s="198">
        <f t="shared" si="45"/>
        <v>0</v>
      </c>
    </row>
    <row r="235" spans="1:8">
      <c r="A235" s="197">
        <v>218</v>
      </c>
      <c r="B235" s="199">
        <f t="shared" si="46"/>
        <v>6607</v>
      </c>
      <c r="C235" s="198">
        <f t="shared" si="43"/>
        <v>0</v>
      </c>
      <c r="D235" s="197"/>
      <c r="E235" s="198">
        <f t="shared" si="41"/>
        <v>0</v>
      </c>
      <c r="F235" s="198">
        <f t="shared" si="42"/>
        <v>0</v>
      </c>
      <c r="G235" s="198">
        <f t="shared" si="44"/>
        <v>0</v>
      </c>
      <c r="H235" s="198">
        <f t="shared" si="45"/>
        <v>0</v>
      </c>
    </row>
    <row r="236" spans="1:8">
      <c r="A236" s="197">
        <v>219</v>
      </c>
      <c r="B236" s="199">
        <f t="shared" si="46"/>
        <v>6635</v>
      </c>
      <c r="C236" s="198">
        <f t="shared" si="43"/>
        <v>0</v>
      </c>
      <c r="D236" s="197"/>
      <c r="E236" s="198">
        <f t="shared" si="41"/>
        <v>0</v>
      </c>
      <c r="F236" s="198">
        <f t="shared" si="42"/>
        <v>0</v>
      </c>
      <c r="G236" s="198">
        <f t="shared" si="44"/>
        <v>0</v>
      </c>
      <c r="H236" s="198">
        <f t="shared" si="45"/>
        <v>0</v>
      </c>
    </row>
    <row r="237" spans="1:8">
      <c r="A237" s="197">
        <v>220</v>
      </c>
      <c r="B237" s="199">
        <f t="shared" si="46"/>
        <v>6666</v>
      </c>
      <c r="C237" s="198">
        <f t="shared" si="43"/>
        <v>0</v>
      </c>
      <c r="D237" s="197"/>
      <c r="E237" s="198">
        <f t="shared" si="41"/>
        <v>0</v>
      </c>
      <c r="F237" s="198">
        <f t="shared" si="42"/>
        <v>0</v>
      </c>
      <c r="G237" s="198">
        <f t="shared" si="44"/>
        <v>0</v>
      </c>
      <c r="H237" s="198">
        <f t="shared" si="45"/>
        <v>0</v>
      </c>
    </row>
    <row r="238" spans="1:8">
      <c r="A238" s="197">
        <v>221</v>
      </c>
      <c r="B238" s="199">
        <f t="shared" si="46"/>
        <v>6696</v>
      </c>
      <c r="C238" s="198">
        <f t="shared" si="43"/>
        <v>0</v>
      </c>
      <c r="D238" s="197"/>
      <c r="E238" s="198">
        <f t="shared" si="41"/>
        <v>0</v>
      </c>
      <c r="F238" s="198">
        <f t="shared" si="42"/>
        <v>0</v>
      </c>
      <c r="G238" s="198">
        <f t="shared" si="44"/>
        <v>0</v>
      </c>
      <c r="H238" s="198">
        <f t="shared" si="45"/>
        <v>0</v>
      </c>
    </row>
    <row r="239" spans="1:8">
      <c r="A239" s="197">
        <v>222</v>
      </c>
      <c r="B239" s="199">
        <f t="shared" si="46"/>
        <v>6727</v>
      </c>
      <c r="C239" s="198">
        <f t="shared" si="43"/>
        <v>0</v>
      </c>
      <c r="D239" s="197"/>
      <c r="E239" s="198">
        <f t="shared" si="41"/>
        <v>0</v>
      </c>
      <c r="F239" s="198">
        <f t="shared" si="42"/>
        <v>0</v>
      </c>
      <c r="G239" s="198">
        <f t="shared" si="44"/>
        <v>0</v>
      </c>
      <c r="H239" s="198">
        <f t="shared" si="45"/>
        <v>0</v>
      </c>
    </row>
    <row r="240" spans="1:8">
      <c r="A240" s="197">
        <v>223</v>
      </c>
      <c r="B240" s="199">
        <f t="shared" si="46"/>
        <v>6757</v>
      </c>
      <c r="C240" s="198">
        <f t="shared" si="43"/>
        <v>0</v>
      </c>
      <c r="D240" s="197"/>
      <c r="E240" s="198">
        <f t="shared" si="41"/>
        <v>0</v>
      </c>
      <c r="F240" s="198">
        <f t="shared" si="42"/>
        <v>0</v>
      </c>
      <c r="G240" s="198">
        <f t="shared" si="44"/>
        <v>0</v>
      </c>
      <c r="H240" s="198">
        <f t="shared" si="45"/>
        <v>0</v>
      </c>
    </row>
    <row r="241" spans="1:8">
      <c r="A241" s="197">
        <v>224</v>
      </c>
      <c r="B241" s="199">
        <f t="shared" si="46"/>
        <v>6788</v>
      </c>
      <c r="C241" s="198">
        <f t="shared" si="43"/>
        <v>0</v>
      </c>
      <c r="D241" s="197"/>
      <c r="E241" s="198">
        <f t="shared" si="41"/>
        <v>0</v>
      </c>
      <c r="F241" s="198">
        <f t="shared" si="42"/>
        <v>0</v>
      </c>
      <c r="G241" s="198">
        <f t="shared" si="44"/>
        <v>0</v>
      </c>
      <c r="H241" s="198">
        <f t="shared" si="45"/>
        <v>0</v>
      </c>
    </row>
    <row r="242" spans="1:8">
      <c r="A242" s="197">
        <v>225</v>
      </c>
      <c r="B242" s="199">
        <f t="shared" si="46"/>
        <v>6819</v>
      </c>
      <c r="C242" s="198">
        <f t="shared" si="43"/>
        <v>0</v>
      </c>
      <c r="D242" s="197"/>
      <c r="E242" s="198">
        <f t="shared" si="41"/>
        <v>0</v>
      </c>
      <c r="F242" s="198">
        <f t="shared" si="42"/>
        <v>0</v>
      </c>
      <c r="G242" s="198">
        <f t="shared" si="44"/>
        <v>0</v>
      </c>
      <c r="H242" s="198">
        <f t="shared" si="45"/>
        <v>0</v>
      </c>
    </row>
    <row r="243" spans="1:8">
      <c r="A243" s="197">
        <v>226</v>
      </c>
      <c r="B243" s="199">
        <f t="shared" si="46"/>
        <v>6849</v>
      </c>
      <c r="C243" s="198">
        <f t="shared" si="43"/>
        <v>0</v>
      </c>
      <c r="D243" s="197"/>
      <c r="E243" s="198">
        <f t="shared" si="41"/>
        <v>0</v>
      </c>
      <c r="F243" s="198">
        <f t="shared" si="42"/>
        <v>0</v>
      </c>
      <c r="G243" s="198">
        <f t="shared" si="44"/>
        <v>0</v>
      </c>
      <c r="H243" s="198">
        <f t="shared" si="45"/>
        <v>0</v>
      </c>
    </row>
    <row r="244" spans="1:8">
      <c r="A244" s="197">
        <v>227</v>
      </c>
      <c r="B244" s="199">
        <f t="shared" si="46"/>
        <v>6880</v>
      </c>
      <c r="C244" s="198">
        <f t="shared" si="43"/>
        <v>0</v>
      </c>
      <c r="D244" s="197"/>
      <c r="E244" s="198">
        <f t="shared" si="41"/>
        <v>0</v>
      </c>
      <c r="F244" s="198">
        <f t="shared" si="42"/>
        <v>0</v>
      </c>
      <c r="G244" s="198">
        <f t="shared" si="44"/>
        <v>0</v>
      </c>
      <c r="H244" s="198">
        <f t="shared" si="45"/>
        <v>0</v>
      </c>
    </row>
    <row r="245" spans="1:8">
      <c r="A245" s="197">
        <v>228</v>
      </c>
      <c r="B245" s="199">
        <f t="shared" si="46"/>
        <v>6910</v>
      </c>
      <c r="C245" s="198">
        <f t="shared" si="43"/>
        <v>0</v>
      </c>
      <c r="D245" s="198">
        <f>IF(H245&lt;0,0,IF((H244+G245)&lt;(K36-L36),H244+G245,K36-L36))</f>
        <v>-1</v>
      </c>
      <c r="E245" s="198">
        <f>IF($D$10=1,IF(MONTH(B245)=MONTH($D$7),D244+'Schedule-3'!V6,0),IF(MONTH(B245)=MONTH(EDATE($D$7,11)),MIN(D233,H244)+'Schedule-3'!V6,0))</f>
        <v>0</v>
      </c>
      <c r="F245" s="198">
        <f t="shared" si="42"/>
        <v>0</v>
      </c>
      <c r="G245" s="198">
        <f t="shared" si="44"/>
        <v>0</v>
      </c>
      <c r="H245" s="198">
        <f t="shared" si="45"/>
        <v>0</v>
      </c>
    </row>
    <row r="246" spans="1:8">
      <c r="A246" s="197">
        <v>229</v>
      </c>
      <c r="B246" s="199">
        <f t="shared" si="46"/>
        <v>6941</v>
      </c>
      <c r="C246" s="198">
        <f t="shared" si="43"/>
        <v>0</v>
      </c>
      <c r="D246" s="198"/>
      <c r="E246" s="198">
        <f>IF($D$10=1,IF(MONTH(B246)=MONTH($D$7),D245+'Schedule-3'!W6,0),IF(MONTH(B246)=MONTH(EDATE($D$7,11)),MIN(D234,H245)+'Schedule-3'!W6,0))</f>
        <v>0</v>
      </c>
      <c r="F246" s="198">
        <f t="shared" si="42"/>
        <v>0</v>
      </c>
      <c r="G246" s="198">
        <f t="shared" si="44"/>
        <v>0</v>
      </c>
      <c r="H246" s="198">
        <f t="shared" si="45"/>
        <v>0</v>
      </c>
    </row>
    <row r="247" spans="1:8">
      <c r="A247" s="197">
        <v>230</v>
      </c>
      <c r="B247" s="199">
        <f t="shared" si="46"/>
        <v>6972</v>
      </c>
      <c r="C247" s="198">
        <f t="shared" si="43"/>
        <v>0</v>
      </c>
      <c r="D247" s="197"/>
      <c r="E247" s="198">
        <f t="shared" si="41"/>
        <v>0</v>
      </c>
      <c r="F247" s="198">
        <f t="shared" si="42"/>
        <v>0</v>
      </c>
      <c r="G247" s="198">
        <f t="shared" si="44"/>
        <v>0</v>
      </c>
      <c r="H247" s="198">
        <f t="shared" si="45"/>
        <v>0</v>
      </c>
    </row>
    <row r="248" spans="1:8">
      <c r="A248" s="197">
        <v>231</v>
      </c>
      <c r="B248" s="199">
        <f t="shared" si="46"/>
        <v>7000</v>
      </c>
      <c r="C248" s="198">
        <f t="shared" si="43"/>
        <v>0</v>
      </c>
      <c r="D248" s="197"/>
      <c r="E248" s="198">
        <f t="shared" si="41"/>
        <v>0</v>
      </c>
      <c r="F248" s="198">
        <f t="shared" si="42"/>
        <v>0</v>
      </c>
      <c r="G248" s="198">
        <f t="shared" si="44"/>
        <v>0</v>
      </c>
      <c r="H248" s="198">
        <f t="shared" si="45"/>
        <v>0</v>
      </c>
    </row>
    <row r="249" spans="1:8">
      <c r="A249" s="197">
        <v>232</v>
      </c>
      <c r="B249" s="199">
        <f t="shared" si="46"/>
        <v>7031</v>
      </c>
      <c r="C249" s="198">
        <f t="shared" si="43"/>
        <v>0</v>
      </c>
      <c r="D249" s="197"/>
      <c r="E249" s="198">
        <f t="shared" si="41"/>
        <v>0</v>
      </c>
      <c r="F249" s="198">
        <f t="shared" si="42"/>
        <v>0</v>
      </c>
      <c r="G249" s="198">
        <f t="shared" si="44"/>
        <v>0</v>
      </c>
      <c r="H249" s="198">
        <f t="shared" si="45"/>
        <v>0</v>
      </c>
    </row>
    <row r="250" spans="1:8">
      <c r="A250" s="197">
        <v>233</v>
      </c>
      <c r="B250" s="199">
        <f t="shared" si="46"/>
        <v>7061</v>
      </c>
      <c r="C250" s="198">
        <f t="shared" si="43"/>
        <v>0</v>
      </c>
      <c r="D250" s="197"/>
      <c r="E250" s="198">
        <f t="shared" si="41"/>
        <v>0</v>
      </c>
      <c r="F250" s="198">
        <f t="shared" si="42"/>
        <v>0</v>
      </c>
      <c r="G250" s="198">
        <f t="shared" si="44"/>
        <v>0</v>
      </c>
      <c r="H250" s="198">
        <f t="shared" si="45"/>
        <v>0</v>
      </c>
    </row>
    <row r="251" spans="1:8">
      <c r="A251" s="197">
        <v>234</v>
      </c>
      <c r="B251" s="199">
        <f t="shared" si="46"/>
        <v>7092</v>
      </c>
      <c r="C251" s="198">
        <f t="shared" si="43"/>
        <v>0</v>
      </c>
      <c r="D251" s="197"/>
      <c r="E251" s="198">
        <f t="shared" si="41"/>
        <v>0</v>
      </c>
      <c r="F251" s="198">
        <f t="shared" si="42"/>
        <v>0</v>
      </c>
      <c r="G251" s="198">
        <f t="shared" si="44"/>
        <v>0</v>
      </c>
      <c r="H251" s="198">
        <f t="shared" si="45"/>
        <v>0</v>
      </c>
    </row>
    <row r="252" spans="1:8">
      <c r="A252" s="197">
        <v>235</v>
      </c>
      <c r="B252" s="199">
        <f t="shared" si="46"/>
        <v>7122</v>
      </c>
      <c r="C252" s="198">
        <f t="shared" si="43"/>
        <v>0</v>
      </c>
      <c r="D252" s="197"/>
      <c r="E252" s="198">
        <f t="shared" si="41"/>
        <v>0</v>
      </c>
      <c r="F252" s="198">
        <f t="shared" si="42"/>
        <v>0</v>
      </c>
      <c r="G252" s="198">
        <f t="shared" si="44"/>
        <v>0</v>
      </c>
      <c r="H252" s="198">
        <f t="shared" si="45"/>
        <v>0</v>
      </c>
    </row>
    <row r="253" spans="1:8">
      <c r="A253" s="197">
        <v>236</v>
      </c>
      <c r="B253" s="199">
        <f t="shared" si="46"/>
        <v>7153</v>
      </c>
      <c r="C253" s="198">
        <f t="shared" si="43"/>
        <v>0</v>
      </c>
      <c r="D253" s="197"/>
      <c r="E253" s="198">
        <f t="shared" ref="E253:E316" si="47">IF($D$10=1,IF(MONTH(B253)=MONTH($D$7),D252,0),IF(MONTH(B253)=MONTH(EDATE($D$7,11)),MIN(D241,H252),0))</f>
        <v>0</v>
      </c>
      <c r="F253" s="198">
        <f t="shared" si="42"/>
        <v>0</v>
      </c>
      <c r="G253" s="198">
        <f t="shared" si="44"/>
        <v>0</v>
      </c>
      <c r="H253" s="198">
        <f t="shared" si="45"/>
        <v>0</v>
      </c>
    </row>
    <row r="254" spans="1:8">
      <c r="A254" s="197">
        <v>237</v>
      </c>
      <c r="B254" s="199">
        <f t="shared" si="46"/>
        <v>7184</v>
      </c>
      <c r="C254" s="198">
        <f t="shared" si="43"/>
        <v>0</v>
      </c>
      <c r="D254" s="197"/>
      <c r="E254" s="198">
        <f t="shared" si="47"/>
        <v>0</v>
      </c>
      <c r="F254" s="198">
        <f t="shared" si="42"/>
        <v>0</v>
      </c>
      <c r="G254" s="198">
        <f t="shared" si="44"/>
        <v>0</v>
      </c>
      <c r="H254" s="198">
        <f t="shared" si="45"/>
        <v>0</v>
      </c>
    </row>
    <row r="255" spans="1:8">
      <c r="A255" s="197">
        <v>238</v>
      </c>
      <c r="B255" s="199">
        <f t="shared" si="46"/>
        <v>7214</v>
      </c>
      <c r="C255" s="198">
        <f t="shared" si="43"/>
        <v>0</v>
      </c>
      <c r="D255" s="197"/>
      <c r="E255" s="198">
        <f t="shared" si="47"/>
        <v>0</v>
      </c>
      <c r="F255" s="198">
        <f t="shared" si="42"/>
        <v>0</v>
      </c>
      <c r="G255" s="198">
        <f t="shared" si="44"/>
        <v>0</v>
      </c>
      <c r="H255" s="198">
        <f t="shared" si="45"/>
        <v>0</v>
      </c>
    </row>
    <row r="256" spans="1:8">
      <c r="A256" s="197">
        <v>239</v>
      </c>
      <c r="B256" s="199">
        <f t="shared" si="46"/>
        <v>7245</v>
      </c>
      <c r="C256" s="198">
        <f t="shared" si="43"/>
        <v>0</v>
      </c>
      <c r="D256" s="197"/>
      <c r="E256" s="198">
        <f t="shared" si="47"/>
        <v>0</v>
      </c>
      <c r="F256" s="198">
        <f t="shared" si="42"/>
        <v>0</v>
      </c>
      <c r="G256" s="198">
        <f t="shared" si="44"/>
        <v>0</v>
      </c>
      <c r="H256" s="198">
        <f t="shared" si="45"/>
        <v>0</v>
      </c>
    </row>
    <row r="257" spans="1:8">
      <c r="A257" s="197">
        <v>240</v>
      </c>
      <c r="B257" s="199">
        <f t="shared" si="46"/>
        <v>7275</v>
      </c>
      <c r="C257" s="198">
        <f t="shared" si="43"/>
        <v>0</v>
      </c>
      <c r="D257" s="198">
        <f>IF(H257&lt;0,0,IF((H256+G257)&lt;(K37-L37),H256+G257,K37-L37))</f>
        <v>-1</v>
      </c>
      <c r="E257" s="198">
        <f>IF($D$10=1,IF(MONTH(B257)=MONTH($D$7),D256+'Schedule-3'!W6,0),IF(MONTH(B257)=MONTH(EDATE($D$7,11)),MIN(D245,H256)+'Schedule-3'!W6,0))</f>
        <v>0</v>
      </c>
      <c r="F257" s="198">
        <f t="shared" si="42"/>
        <v>0</v>
      </c>
      <c r="G257" s="198">
        <f t="shared" si="44"/>
        <v>0</v>
      </c>
      <c r="H257" s="198">
        <f t="shared" si="45"/>
        <v>0</v>
      </c>
    </row>
    <row r="258" spans="1:8">
      <c r="A258" s="197">
        <v>241</v>
      </c>
      <c r="B258" s="199">
        <f t="shared" si="46"/>
        <v>7306</v>
      </c>
      <c r="C258" s="198">
        <f t="shared" si="43"/>
        <v>0</v>
      </c>
      <c r="D258" s="198"/>
      <c r="E258" s="198">
        <f>IF($D$10=1,IF(MONTH(B258)=MONTH($D$7),D257+'Schedule-3'!X6,0),IF(MONTH(B258)=MONTH(EDATE($D$7,11)),MIN(D246,H257)+'Schedule-3'!X6,0))</f>
        <v>0</v>
      </c>
      <c r="F258" s="198">
        <f t="shared" si="42"/>
        <v>0</v>
      </c>
      <c r="G258" s="198">
        <f t="shared" si="44"/>
        <v>0</v>
      </c>
      <c r="H258" s="198">
        <f t="shared" si="45"/>
        <v>0</v>
      </c>
    </row>
    <row r="259" spans="1:8">
      <c r="A259" s="197">
        <v>242</v>
      </c>
      <c r="B259" s="199">
        <f t="shared" si="46"/>
        <v>7337</v>
      </c>
      <c r="C259" s="198">
        <f t="shared" si="43"/>
        <v>0</v>
      </c>
      <c r="D259" s="197"/>
      <c r="E259" s="198">
        <f t="shared" si="47"/>
        <v>0</v>
      </c>
      <c r="F259" s="198">
        <f t="shared" si="42"/>
        <v>0</v>
      </c>
      <c r="G259" s="198">
        <f t="shared" si="44"/>
        <v>0</v>
      </c>
      <c r="H259" s="198">
        <f t="shared" si="45"/>
        <v>0</v>
      </c>
    </row>
    <row r="260" spans="1:8">
      <c r="A260" s="197">
        <v>243</v>
      </c>
      <c r="B260" s="199">
        <f t="shared" si="46"/>
        <v>7366</v>
      </c>
      <c r="C260" s="198">
        <f t="shared" si="43"/>
        <v>0</v>
      </c>
      <c r="D260" s="197"/>
      <c r="E260" s="198">
        <f t="shared" si="47"/>
        <v>0</v>
      </c>
      <c r="F260" s="198">
        <f t="shared" si="42"/>
        <v>0</v>
      </c>
      <c r="G260" s="198">
        <f t="shared" si="44"/>
        <v>0</v>
      </c>
      <c r="H260" s="198">
        <f t="shared" si="45"/>
        <v>0</v>
      </c>
    </row>
    <row r="261" spans="1:8">
      <c r="A261" s="197">
        <v>244</v>
      </c>
      <c r="B261" s="199">
        <f t="shared" si="46"/>
        <v>7397</v>
      </c>
      <c r="C261" s="198">
        <f t="shared" si="43"/>
        <v>0</v>
      </c>
      <c r="D261" s="197"/>
      <c r="E261" s="198">
        <f t="shared" si="47"/>
        <v>0</v>
      </c>
      <c r="F261" s="198">
        <f t="shared" si="42"/>
        <v>0</v>
      </c>
      <c r="G261" s="198">
        <f t="shared" si="44"/>
        <v>0</v>
      </c>
      <c r="H261" s="198">
        <f t="shared" si="45"/>
        <v>0</v>
      </c>
    </row>
    <row r="262" spans="1:8">
      <c r="A262" s="197">
        <v>245</v>
      </c>
      <c r="B262" s="199">
        <f t="shared" si="46"/>
        <v>7427</v>
      </c>
      <c r="C262" s="198">
        <f t="shared" si="43"/>
        <v>0</v>
      </c>
      <c r="D262" s="197"/>
      <c r="E262" s="198">
        <f t="shared" si="47"/>
        <v>0</v>
      </c>
      <c r="F262" s="198">
        <f t="shared" si="42"/>
        <v>0</v>
      </c>
      <c r="G262" s="198">
        <f t="shared" si="44"/>
        <v>0</v>
      </c>
      <c r="H262" s="198">
        <f t="shared" si="45"/>
        <v>0</v>
      </c>
    </row>
    <row r="263" spans="1:8">
      <c r="A263" s="197">
        <v>246</v>
      </c>
      <c r="B263" s="199">
        <f t="shared" si="46"/>
        <v>7458</v>
      </c>
      <c r="C263" s="198">
        <f t="shared" si="43"/>
        <v>0</v>
      </c>
      <c r="D263" s="197"/>
      <c r="E263" s="198">
        <f t="shared" si="47"/>
        <v>0</v>
      </c>
      <c r="F263" s="198">
        <f t="shared" si="42"/>
        <v>0</v>
      </c>
      <c r="G263" s="198">
        <f t="shared" si="44"/>
        <v>0</v>
      </c>
      <c r="H263" s="198">
        <f t="shared" si="45"/>
        <v>0</v>
      </c>
    </row>
    <row r="264" spans="1:8">
      <c r="A264" s="197">
        <v>247</v>
      </c>
      <c r="B264" s="199">
        <f t="shared" si="46"/>
        <v>7488</v>
      </c>
      <c r="C264" s="198">
        <f t="shared" si="43"/>
        <v>0</v>
      </c>
      <c r="D264" s="197"/>
      <c r="E264" s="198">
        <f t="shared" si="47"/>
        <v>0</v>
      </c>
      <c r="F264" s="198">
        <f t="shared" si="42"/>
        <v>0</v>
      </c>
      <c r="G264" s="198">
        <f t="shared" si="44"/>
        <v>0</v>
      </c>
      <c r="H264" s="198">
        <f t="shared" si="45"/>
        <v>0</v>
      </c>
    </row>
    <row r="265" spans="1:8">
      <c r="A265" s="197">
        <v>248</v>
      </c>
      <c r="B265" s="199">
        <f t="shared" si="46"/>
        <v>7519</v>
      </c>
      <c r="C265" s="198">
        <f t="shared" si="43"/>
        <v>0</v>
      </c>
      <c r="D265" s="197"/>
      <c r="E265" s="198">
        <f t="shared" si="47"/>
        <v>0</v>
      </c>
      <c r="F265" s="198">
        <f t="shared" si="42"/>
        <v>0</v>
      </c>
      <c r="G265" s="198">
        <f t="shared" si="44"/>
        <v>0</v>
      </c>
      <c r="H265" s="198">
        <f t="shared" si="45"/>
        <v>0</v>
      </c>
    </row>
    <row r="266" spans="1:8">
      <c r="A266" s="197">
        <v>249</v>
      </c>
      <c r="B266" s="199">
        <f t="shared" si="46"/>
        <v>7550</v>
      </c>
      <c r="C266" s="198">
        <f t="shared" si="43"/>
        <v>0</v>
      </c>
      <c r="D266" s="197"/>
      <c r="E266" s="198">
        <f t="shared" si="47"/>
        <v>0</v>
      </c>
      <c r="F266" s="198">
        <f t="shared" si="42"/>
        <v>0</v>
      </c>
      <c r="G266" s="198">
        <f t="shared" si="44"/>
        <v>0</v>
      </c>
      <c r="H266" s="198">
        <f t="shared" si="45"/>
        <v>0</v>
      </c>
    </row>
    <row r="267" spans="1:8">
      <c r="A267" s="197">
        <v>250</v>
      </c>
      <c r="B267" s="199">
        <f t="shared" si="46"/>
        <v>7580</v>
      </c>
      <c r="C267" s="198">
        <f t="shared" si="43"/>
        <v>0</v>
      </c>
      <c r="D267" s="197"/>
      <c r="E267" s="198">
        <f t="shared" si="47"/>
        <v>0</v>
      </c>
      <c r="F267" s="198">
        <f t="shared" si="42"/>
        <v>0</v>
      </c>
      <c r="G267" s="198">
        <f t="shared" si="44"/>
        <v>0</v>
      </c>
      <c r="H267" s="198">
        <f t="shared" si="45"/>
        <v>0</v>
      </c>
    </row>
    <row r="268" spans="1:8">
      <c r="A268" s="197">
        <v>251</v>
      </c>
      <c r="B268" s="199">
        <f t="shared" si="46"/>
        <v>7611</v>
      </c>
      <c r="C268" s="198">
        <f t="shared" si="43"/>
        <v>0</v>
      </c>
      <c r="D268" s="197"/>
      <c r="E268" s="198">
        <f t="shared" si="47"/>
        <v>0</v>
      </c>
      <c r="F268" s="198">
        <f t="shared" si="42"/>
        <v>0</v>
      </c>
      <c r="G268" s="198">
        <f t="shared" si="44"/>
        <v>0</v>
      </c>
      <c r="H268" s="198">
        <f t="shared" si="45"/>
        <v>0</v>
      </c>
    </row>
    <row r="269" spans="1:8">
      <c r="A269" s="197">
        <v>252</v>
      </c>
      <c r="B269" s="199">
        <f t="shared" si="46"/>
        <v>7641</v>
      </c>
      <c r="C269" s="198">
        <f t="shared" si="43"/>
        <v>0</v>
      </c>
      <c r="D269" s="198">
        <f>IF(H269&lt;0,0,IF((H268+G269)&lt;(K38-L38),H268+G269,K38-L38))</f>
        <v>-1</v>
      </c>
      <c r="E269" s="198">
        <f>IF($D$10=1,IF(MONTH(B269)=MONTH($D$7),D268+'Schedule-3'!X6,0),IF(MONTH(B269)=MONTH(EDATE($D$7,11)),MIN(D257,H268)+'Schedule-3'!X6,0))</f>
        <v>0</v>
      </c>
      <c r="F269" s="198">
        <f t="shared" si="42"/>
        <v>0</v>
      </c>
      <c r="G269" s="198">
        <f t="shared" si="44"/>
        <v>0</v>
      </c>
      <c r="H269" s="198">
        <f t="shared" si="45"/>
        <v>0</v>
      </c>
    </row>
    <row r="270" spans="1:8">
      <c r="A270" s="197">
        <v>253</v>
      </c>
      <c r="B270" s="199">
        <f t="shared" si="46"/>
        <v>7672</v>
      </c>
      <c r="C270" s="198">
        <f t="shared" si="43"/>
        <v>0</v>
      </c>
      <c r="D270" s="198"/>
      <c r="E270" s="198">
        <f>IF($D$10=1,IF(MONTH(B270)=MONTH($D$7),D269+'Schedule-3'!Y6,0),IF(MONTH(B270)=MONTH(EDATE($D$7,11)),MIN(D258,H269)+'Schedule-3'!Y6,0))</f>
        <v>0</v>
      </c>
      <c r="F270" s="198">
        <f t="shared" si="42"/>
        <v>0</v>
      </c>
      <c r="G270" s="198">
        <f t="shared" si="44"/>
        <v>0</v>
      </c>
      <c r="H270" s="198">
        <f t="shared" si="45"/>
        <v>0</v>
      </c>
    </row>
    <row r="271" spans="1:8">
      <c r="A271" s="197">
        <v>254</v>
      </c>
      <c r="B271" s="199">
        <f t="shared" si="46"/>
        <v>7703</v>
      </c>
      <c r="C271" s="198">
        <f t="shared" si="43"/>
        <v>0</v>
      </c>
      <c r="D271" s="197"/>
      <c r="E271" s="198">
        <f t="shared" si="47"/>
        <v>0</v>
      </c>
      <c r="F271" s="198">
        <f t="shared" si="42"/>
        <v>0</v>
      </c>
      <c r="G271" s="198">
        <f t="shared" si="44"/>
        <v>0</v>
      </c>
      <c r="H271" s="198">
        <f t="shared" si="45"/>
        <v>0</v>
      </c>
    </row>
    <row r="272" spans="1:8">
      <c r="A272" s="197">
        <v>255</v>
      </c>
      <c r="B272" s="199">
        <f t="shared" si="46"/>
        <v>7731</v>
      </c>
      <c r="C272" s="198">
        <f t="shared" si="43"/>
        <v>0</v>
      </c>
      <c r="D272" s="197"/>
      <c r="E272" s="198">
        <f t="shared" si="47"/>
        <v>0</v>
      </c>
      <c r="F272" s="198">
        <f t="shared" si="42"/>
        <v>0</v>
      </c>
      <c r="G272" s="198">
        <f t="shared" si="44"/>
        <v>0</v>
      </c>
      <c r="H272" s="198">
        <f t="shared" si="45"/>
        <v>0</v>
      </c>
    </row>
    <row r="273" spans="1:8">
      <c r="A273" s="197">
        <v>256</v>
      </c>
      <c r="B273" s="199">
        <f t="shared" si="46"/>
        <v>7762</v>
      </c>
      <c r="C273" s="198">
        <f t="shared" si="43"/>
        <v>0</v>
      </c>
      <c r="D273" s="197"/>
      <c r="E273" s="198">
        <f t="shared" si="47"/>
        <v>0</v>
      </c>
      <c r="F273" s="198">
        <f t="shared" si="42"/>
        <v>0</v>
      </c>
      <c r="G273" s="198">
        <f t="shared" si="44"/>
        <v>0</v>
      </c>
      <c r="H273" s="198">
        <f t="shared" si="45"/>
        <v>0</v>
      </c>
    </row>
    <row r="274" spans="1:8">
      <c r="A274" s="197">
        <v>257</v>
      </c>
      <c r="B274" s="199">
        <f t="shared" si="46"/>
        <v>7792</v>
      </c>
      <c r="C274" s="198">
        <f t="shared" si="43"/>
        <v>0</v>
      </c>
      <c r="D274" s="197"/>
      <c r="E274" s="198">
        <f t="shared" si="47"/>
        <v>0</v>
      </c>
      <c r="F274" s="198">
        <f t="shared" ref="F274:F293" si="48">IF(E274="","",E274-G274)</f>
        <v>0</v>
      </c>
      <c r="G274" s="198">
        <f t="shared" si="44"/>
        <v>0</v>
      </c>
      <c r="H274" s="198">
        <f t="shared" si="45"/>
        <v>0</v>
      </c>
    </row>
    <row r="275" spans="1:8">
      <c r="A275" s="197">
        <v>258</v>
      </c>
      <c r="B275" s="199">
        <f t="shared" si="46"/>
        <v>7823</v>
      </c>
      <c r="C275" s="198">
        <f t="shared" ref="C275:C293" si="49">IF(H274=0,0,H274)</f>
        <v>0</v>
      </c>
      <c r="D275" s="197"/>
      <c r="E275" s="198">
        <f t="shared" si="47"/>
        <v>0</v>
      </c>
      <c r="F275" s="198">
        <f t="shared" si="48"/>
        <v>0</v>
      </c>
      <c r="G275" s="198">
        <f t="shared" ref="G275:G317" si="50">ROUND((C275-E275)*$D$5,3)</f>
        <v>0</v>
      </c>
      <c r="H275" s="198">
        <f t="shared" ref="H275:H317" si="51">IF(E275="","",ROUND(H274-F275,4))</f>
        <v>0</v>
      </c>
    </row>
    <row r="276" spans="1:8">
      <c r="A276" s="197">
        <v>259</v>
      </c>
      <c r="B276" s="199">
        <f t="shared" ref="B276:B317" si="52">DATE(YEAR(B275),MONTH(B275)+1,1)</f>
        <v>7853</v>
      </c>
      <c r="C276" s="198">
        <f t="shared" si="49"/>
        <v>0</v>
      </c>
      <c r="D276" s="197"/>
      <c r="E276" s="198">
        <f t="shared" si="47"/>
        <v>0</v>
      </c>
      <c r="F276" s="198">
        <f t="shared" si="48"/>
        <v>0</v>
      </c>
      <c r="G276" s="198">
        <f t="shared" si="50"/>
        <v>0</v>
      </c>
      <c r="H276" s="198">
        <f t="shared" si="51"/>
        <v>0</v>
      </c>
    </row>
    <row r="277" spans="1:8">
      <c r="A277" s="197">
        <v>260</v>
      </c>
      <c r="B277" s="199">
        <f t="shared" si="52"/>
        <v>7884</v>
      </c>
      <c r="C277" s="198">
        <f t="shared" si="49"/>
        <v>0</v>
      </c>
      <c r="D277" s="197"/>
      <c r="E277" s="198">
        <f t="shared" si="47"/>
        <v>0</v>
      </c>
      <c r="F277" s="198">
        <f t="shared" si="48"/>
        <v>0</v>
      </c>
      <c r="G277" s="198">
        <f t="shared" si="50"/>
        <v>0</v>
      </c>
      <c r="H277" s="198">
        <f t="shared" si="51"/>
        <v>0</v>
      </c>
    </row>
    <row r="278" spans="1:8">
      <c r="A278" s="197">
        <v>261</v>
      </c>
      <c r="B278" s="199">
        <f t="shared" si="52"/>
        <v>7915</v>
      </c>
      <c r="C278" s="198">
        <f t="shared" si="49"/>
        <v>0</v>
      </c>
      <c r="D278" s="197"/>
      <c r="E278" s="198">
        <f t="shared" si="47"/>
        <v>0</v>
      </c>
      <c r="F278" s="198">
        <f t="shared" si="48"/>
        <v>0</v>
      </c>
      <c r="G278" s="198">
        <f t="shared" si="50"/>
        <v>0</v>
      </c>
      <c r="H278" s="198">
        <f t="shared" si="51"/>
        <v>0</v>
      </c>
    </row>
    <row r="279" spans="1:8">
      <c r="A279" s="197">
        <v>262</v>
      </c>
      <c r="B279" s="199">
        <f t="shared" si="52"/>
        <v>7945</v>
      </c>
      <c r="C279" s="198">
        <f t="shared" si="49"/>
        <v>0</v>
      </c>
      <c r="D279" s="197"/>
      <c r="E279" s="198">
        <f t="shared" si="47"/>
        <v>0</v>
      </c>
      <c r="F279" s="198">
        <f t="shared" si="48"/>
        <v>0</v>
      </c>
      <c r="G279" s="198">
        <f t="shared" si="50"/>
        <v>0</v>
      </c>
      <c r="H279" s="198">
        <f t="shared" si="51"/>
        <v>0</v>
      </c>
    </row>
    <row r="280" spans="1:8">
      <c r="A280" s="197">
        <v>263</v>
      </c>
      <c r="B280" s="199">
        <f t="shared" si="52"/>
        <v>7976</v>
      </c>
      <c r="C280" s="198">
        <f t="shared" si="49"/>
        <v>0</v>
      </c>
      <c r="D280" s="197"/>
      <c r="E280" s="198">
        <f t="shared" si="47"/>
        <v>0</v>
      </c>
      <c r="F280" s="198">
        <f t="shared" si="48"/>
        <v>0</v>
      </c>
      <c r="G280" s="198">
        <f t="shared" si="50"/>
        <v>0</v>
      </c>
      <c r="H280" s="198">
        <f t="shared" si="51"/>
        <v>0</v>
      </c>
    </row>
    <row r="281" spans="1:8">
      <c r="A281" s="197">
        <v>264</v>
      </c>
      <c r="B281" s="199">
        <f t="shared" si="52"/>
        <v>8006</v>
      </c>
      <c r="C281" s="198">
        <f t="shared" si="49"/>
        <v>0</v>
      </c>
      <c r="D281" s="198">
        <f>IF(H281&lt;0,0,IF((H280+G281)&lt;(K39-L39),H280+G281,K39-L39))</f>
        <v>-1</v>
      </c>
      <c r="E281" s="198">
        <f>IF($D$10=1,IF(MONTH(B281)=MONTH($D$7),D280+'Schedule-3'!Y6,0),IF(MONTH(B281)=MONTH(EDATE($D$7,11)),MIN(D269,H280)+'Schedule-3'!Y6,0))</f>
        <v>0</v>
      </c>
      <c r="F281" s="198">
        <f t="shared" si="48"/>
        <v>0</v>
      </c>
      <c r="G281" s="198">
        <f t="shared" si="50"/>
        <v>0</v>
      </c>
      <c r="H281" s="198">
        <f t="shared" si="51"/>
        <v>0</v>
      </c>
    </row>
    <row r="282" spans="1:8">
      <c r="A282" s="197">
        <v>265</v>
      </c>
      <c r="B282" s="199">
        <f t="shared" si="52"/>
        <v>8037</v>
      </c>
      <c r="C282" s="198">
        <f t="shared" si="49"/>
        <v>0</v>
      </c>
      <c r="D282" s="198"/>
      <c r="E282" s="198">
        <f>IF($D$10=1,IF(MONTH(B282)=MONTH($D$7),D281+'Schedule-3'!Z6,0),IF(MONTH(B282)=MONTH(EDATE($D$7,11)),MIN(D270,H281)+'Schedule-3'!Z6,0))</f>
        <v>0</v>
      </c>
      <c r="F282" s="198">
        <f t="shared" si="48"/>
        <v>0</v>
      </c>
      <c r="G282" s="198">
        <f t="shared" si="50"/>
        <v>0</v>
      </c>
      <c r="H282" s="198">
        <f t="shared" si="51"/>
        <v>0</v>
      </c>
    </row>
    <row r="283" spans="1:8">
      <c r="A283" s="197">
        <v>266</v>
      </c>
      <c r="B283" s="199">
        <f t="shared" si="52"/>
        <v>8068</v>
      </c>
      <c r="C283" s="198">
        <f t="shared" si="49"/>
        <v>0</v>
      </c>
      <c r="D283" s="197"/>
      <c r="E283" s="198">
        <f t="shared" si="47"/>
        <v>0</v>
      </c>
      <c r="F283" s="198">
        <f t="shared" si="48"/>
        <v>0</v>
      </c>
      <c r="G283" s="198">
        <f t="shared" si="50"/>
        <v>0</v>
      </c>
      <c r="H283" s="198">
        <f t="shared" si="51"/>
        <v>0</v>
      </c>
    </row>
    <row r="284" spans="1:8">
      <c r="A284" s="197">
        <v>267</v>
      </c>
      <c r="B284" s="199">
        <f t="shared" si="52"/>
        <v>8096</v>
      </c>
      <c r="C284" s="198">
        <f t="shared" si="49"/>
        <v>0</v>
      </c>
      <c r="D284" s="197"/>
      <c r="E284" s="198">
        <f t="shared" si="47"/>
        <v>0</v>
      </c>
      <c r="F284" s="198">
        <f t="shared" si="48"/>
        <v>0</v>
      </c>
      <c r="G284" s="198">
        <f t="shared" si="50"/>
        <v>0</v>
      </c>
      <c r="H284" s="198">
        <f t="shared" si="51"/>
        <v>0</v>
      </c>
    </row>
    <row r="285" spans="1:8">
      <c r="A285" s="197">
        <v>268</v>
      </c>
      <c r="B285" s="199">
        <f t="shared" si="52"/>
        <v>8127</v>
      </c>
      <c r="C285" s="198">
        <f t="shared" si="49"/>
        <v>0</v>
      </c>
      <c r="D285" s="197"/>
      <c r="E285" s="198">
        <f t="shared" si="47"/>
        <v>0</v>
      </c>
      <c r="F285" s="198">
        <f t="shared" si="48"/>
        <v>0</v>
      </c>
      <c r="G285" s="198">
        <f t="shared" si="50"/>
        <v>0</v>
      </c>
      <c r="H285" s="198">
        <f t="shared" si="51"/>
        <v>0</v>
      </c>
    </row>
    <row r="286" spans="1:8">
      <c r="A286" s="197">
        <v>269</v>
      </c>
      <c r="B286" s="199">
        <f t="shared" si="52"/>
        <v>8157</v>
      </c>
      <c r="C286" s="198">
        <f t="shared" si="49"/>
        <v>0</v>
      </c>
      <c r="D286" s="197"/>
      <c r="E286" s="198">
        <f t="shared" si="47"/>
        <v>0</v>
      </c>
      <c r="F286" s="198">
        <f t="shared" si="48"/>
        <v>0</v>
      </c>
      <c r="G286" s="198">
        <f t="shared" si="50"/>
        <v>0</v>
      </c>
      <c r="H286" s="198">
        <f t="shared" si="51"/>
        <v>0</v>
      </c>
    </row>
    <row r="287" spans="1:8">
      <c r="A287" s="197">
        <v>270</v>
      </c>
      <c r="B287" s="199">
        <f t="shared" si="52"/>
        <v>8188</v>
      </c>
      <c r="C287" s="198">
        <f t="shared" si="49"/>
        <v>0</v>
      </c>
      <c r="D287" s="197"/>
      <c r="E287" s="198">
        <f t="shared" si="47"/>
        <v>0</v>
      </c>
      <c r="F287" s="198">
        <f t="shared" si="48"/>
        <v>0</v>
      </c>
      <c r="G287" s="198">
        <f t="shared" si="50"/>
        <v>0</v>
      </c>
      <c r="H287" s="198">
        <f t="shared" si="51"/>
        <v>0</v>
      </c>
    </row>
    <row r="288" spans="1:8">
      <c r="A288" s="197">
        <v>271</v>
      </c>
      <c r="B288" s="199">
        <f t="shared" si="52"/>
        <v>8218</v>
      </c>
      <c r="C288" s="198">
        <f t="shared" si="49"/>
        <v>0</v>
      </c>
      <c r="D288" s="197"/>
      <c r="E288" s="198">
        <f t="shared" si="47"/>
        <v>0</v>
      </c>
      <c r="F288" s="198">
        <f t="shared" si="48"/>
        <v>0</v>
      </c>
      <c r="G288" s="198">
        <f t="shared" si="50"/>
        <v>0</v>
      </c>
      <c r="H288" s="198">
        <f t="shared" si="51"/>
        <v>0</v>
      </c>
    </row>
    <row r="289" spans="1:8">
      <c r="A289" s="197">
        <v>272</v>
      </c>
      <c r="B289" s="199">
        <f t="shared" si="52"/>
        <v>8249</v>
      </c>
      <c r="C289" s="198">
        <f t="shared" si="49"/>
        <v>0</v>
      </c>
      <c r="D289" s="197"/>
      <c r="E289" s="198">
        <f t="shared" si="47"/>
        <v>0</v>
      </c>
      <c r="F289" s="198">
        <f t="shared" si="48"/>
        <v>0</v>
      </c>
      <c r="G289" s="198">
        <f t="shared" si="50"/>
        <v>0</v>
      </c>
      <c r="H289" s="198">
        <f t="shared" si="51"/>
        <v>0</v>
      </c>
    </row>
    <row r="290" spans="1:8">
      <c r="A290" s="197">
        <v>273</v>
      </c>
      <c r="B290" s="199">
        <f t="shared" si="52"/>
        <v>8280</v>
      </c>
      <c r="C290" s="198">
        <f t="shared" si="49"/>
        <v>0</v>
      </c>
      <c r="D290" s="197"/>
      <c r="E290" s="198">
        <f t="shared" si="47"/>
        <v>0</v>
      </c>
      <c r="F290" s="198">
        <f t="shared" si="48"/>
        <v>0</v>
      </c>
      <c r="G290" s="198">
        <f t="shared" si="50"/>
        <v>0</v>
      </c>
      <c r="H290" s="198">
        <f t="shared" si="51"/>
        <v>0</v>
      </c>
    </row>
    <row r="291" spans="1:8">
      <c r="A291" s="197">
        <v>274</v>
      </c>
      <c r="B291" s="199">
        <f t="shared" si="52"/>
        <v>8310</v>
      </c>
      <c r="C291" s="198">
        <f t="shared" si="49"/>
        <v>0</v>
      </c>
      <c r="D291" s="197"/>
      <c r="E291" s="198">
        <f t="shared" si="47"/>
        <v>0</v>
      </c>
      <c r="F291" s="198">
        <f t="shared" si="48"/>
        <v>0</v>
      </c>
      <c r="G291" s="198">
        <f t="shared" si="50"/>
        <v>0</v>
      </c>
      <c r="H291" s="198">
        <f t="shared" si="51"/>
        <v>0</v>
      </c>
    </row>
    <row r="292" spans="1:8">
      <c r="A292" s="197">
        <v>275</v>
      </c>
      <c r="B292" s="199">
        <f t="shared" si="52"/>
        <v>8341</v>
      </c>
      <c r="C292" s="198">
        <f t="shared" si="49"/>
        <v>0</v>
      </c>
      <c r="D292" s="197"/>
      <c r="E292" s="198">
        <f t="shared" si="47"/>
        <v>0</v>
      </c>
      <c r="F292" s="198">
        <f t="shared" si="48"/>
        <v>0</v>
      </c>
      <c r="G292" s="198">
        <f t="shared" si="50"/>
        <v>0</v>
      </c>
      <c r="H292" s="198">
        <f t="shared" si="51"/>
        <v>0</v>
      </c>
    </row>
    <row r="293" spans="1:8">
      <c r="A293" s="197">
        <v>276</v>
      </c>
      <c r="B293" s="199">
        <f t="shared" si="52"/>
        <v>8371</v>
      </c>
      <c r="C293" s="198">
        <f t="shared" si="49"/>
        <v>0</v>
      </c>
      <c r="D293" s="198">
        <f>IF(H293&lt;0,0,IF((H292+G293)&lt;(K40-L40),H292+G293,K40-L40))</f>
        <v>-1</v>
      </c>
      <c r="E293" s="198">
        <f>IF($D$10=1,IF(MONTH(B293)=MONTH($D$7),D292+'Schedule-3'!Z6,0),IF(MONTH(B293)=MONTH(EDATE($D$7,11)),MIN(D281,H292)+'Schedule-3'!Z6,0))</f>
        <v>0</v>
      </c>
      <c r="F293" s="198">
        <f t="shared" si="48"/>
        <v>0</v>
      </c>
      <c r="G293" s="198">
        <f t="shared" si="50"/>
        <v>0</v>
      </c>
      <c r="H293" s="198">
        <f t="shared" si="51"/>
        <v>0</v>
      </c>
    </row>
    <row r="294" spans="1:8">
      <c r="A294" s="197">
        <v>277</v>
      </c>
      <c r="B294" s="199">
        <f t="shared" si="52"/>
        <v>8402</v>
      </c>
      <c r="C294" s="198">
        <f t="shared" ref="C294:C302" si="53">IF(H293=0,0,H293)</f>
        <v>0</v>
      </c>
      <c r="D294" s="197"/>
      <c r="E294" s="198">
        <f>IF($D$10=1,IF(MONTH(B294)=MONTH($D$7),D293+'Schedule-3'!AA6,0),IF(MONTH(B294)=MONTH(EDATE($D$7,11)),MIN(D282,H293)+'Schedule-3'!AA6,0))</f>
        <v>0</v>
      </c>
      <c r="F294" s="198">
        <f t="shared" ref="F294:F317" si="54">IF(E294="","",E294-G294)</f>
        <v>0</v>
      </c>
      <c r="G294" s="198">
        <f t="shared" si="50"/>
        <v>0</v>
      </c>
      <c r="H294" s="198">
        <f t="shared" si="51"/>
        <v>0</v>
      </c>
    </row>
    <row r="295" spans="1:8">
      <c r="A295" s="197">
        <v>278</v>
      </c>
      <c r="B295" s="199">
        <f t="shared" si="52"/>
        <v>8433</v>
      </c>
      <c r="C295" s="198">
        <f t="shared" si="53"/>
        <v>0</v>
      </c>
      <c r="D295" s="197"/>
      <c r="E295" s="198">
        <f t="shared" si="47"/>
        <v>0</v>
      </c>
      <c r="F295" s="198">
        <f t="shared" si="54"/>
        <v>0</v>
      </c>
      <c r="G295" s="198">
        <f t="shared" si="50"/>
        <v>0</v>
      </c>
      <c r="H295" s="198">
        <f t="shared" si="51"/>
        <v>0</v>
      </c>
    </row>
    <row r="296" spans="1:8">
      <c r="A296" s="197">
        <v>279</v>
      </c>
      <c r="B296" s="199">
        <f t="shared" si="52"/>
        <v>8461</v>
      </c>
      <c r="C296" s="198">
        <f t="shared" si="53"/>
        <v>0</v>
      </c>
      <c r="D296" s="197"/>
      <c r="E296" s="198">
        <f t="shared" si="47"/>
        <v>0</v>
      </c>
      <c r="F296" s="198">
        <f t="shared" si="54"/>
        <v>0</v>
      </c>
      <c r="G296" s="198">
        <f t="shared" si="50"/>
        <v>0</v>
      </c>
      <c r="H296" s="198">
        <f t="shared" si="51"/>
        <v>0</v>
      </c>
    </row>
    <row r="297" spans="1:8">
      <c r="A297" s="197">
        <v>280</v>
      </c>
      <c r="B297" s="199">
        <f t="shared" si="52"/>
        <v>8492</v>
      </c>
      <c r="C297" s="198">
        <f t="shared" si="53"/>
        <v>0</v>
      </c>
      <c r="D297" s="197"/>
      <c r="E297" s="198">
        <f t="shared" si="47"/>
        <v>0</v>
      </c>
      <c r="F297" s="198">
        <f t="shared" si="54"/>
        <v>0</v>
      </c>
      <c r="G297" s="198">
        <f t="shared" si="50"/>
        <v>0</v>
      </c>
      <c r="H297" s="198">
        <f t="shared" si="51"/>
        <v>0</v>
      </c>
    </row>
    <row r="298" spans="1:8">
      <c r="A298" s="197">
        <v>281</v>
      </c>
      <c r="B298" s="199">
        <f t="shared" si="52"/>
        <v>8522</v>
      </c>
      <c r="C298" s="198">
        <f t="shared" si="53"/>
        <v>0</v>
      </c>
      <c r="D298" s="197"/>
      <c r="E298" s="198">
        <f t="shared" si="47"/>
        <v>0</v>
      </c>
      <c r="F298" s="198">
        <f t="shared" si="54"/>
        <v>0</v>
      </c>
      <c r="G298" s="198">
        <f t="shared" si="50"/>
        <v>0</v>
      </c>
      <c r="H298" s="198">
        <f t="shared" si="51"/>
        <v>0</v>
      </c>
    </row>
    <row r="299" spans="1:8">
      <c r="A299" s="197">
        <v>282</v>
      </c>
      <c r="B299" s="199">
        <f t="shared" si="52"/>
        <v>8553</v>
      </c>
      <c r="C299" s="198">
        <f t="shared" si="53"/>
        <v>0</v>
      </c>
      <c r="D299" s="197"/>
      <c r="E299" s="198">
        <f t="shared" si="47"/>
        <v>0</v>
      </c>
      <c r="F299" s="198">
        <f t="shared" si="54"/>
        <v>0</v>
      </c>
      <c r="G299" s="198">
        <f t="shared" si="50"/>
        <v>0</v>
      </c>
      <c r="H299" s="198">
        <f t="shared" si="51"/>
        <v>0</v>
      </c>
    </row>
    <row r="300" spans="1:8">
      <c r="A300" s="197">
        <v>283</v>
      </c>
      <c r="B300" s="199">
        <f t="shared" si="52"/>
        <v>8583</v>
      </c>
      <c r="C300" s="198">
        <f t="shared" si="53"/>
        <v>0</v>
      </c>
      <c r="D300" s="197"/>
      <c r="E300" s="198">
        <f t="shared" si="47"/>
        <v>0</v>
      </c>
      <c r="F300" s="198">
        <f t="shared" si="54"/>
        <v>0</v>
      </c>
      <c r="G300" s="198">
        <f t="shared" si="50"/>
        <v>0</v>
      </c>
      <c r="H300" s="198">
        <f t="shared" si="51"/>
        <v>0</v>
      </c>
    </row>
    <row r="301" spans="1:8">
      <c r="A301" s="197">
        <v>284</v>
      </c>
      <c r="B301" s="199">
        <f t="shared" si="52"/>
        <v>8614</v>
      </c>
      <c r="C301" s="198">
        <f t="shared" si="53"/>
        <v>0</v>
      </c>
      <c r="D301" s="197"/>
      <c r="E301" s="198">
        <f t="shared" si="47"/>
        <v>0</v>
      </c>
      <c r="F301" s="198">
        <f t="shared" si="54"/>
        <v>0</v>
      </c>
      <c r="G301" s="198">
        <f t="shared" si="50"/>
        <v>0</v>
      </c>
      <c r="H301" s="198">
        <f t="shared" si="51"/>
        <v>0</v>
      </c>
    </row>
    <row r="302" spans="1:8">
      <c r="A302" s="197">
        <v>285</v>
      </c>
      <c r="B302" s="199">
        <f t="shared" si="52"/>
        <v>8645</v>
      </c>
      <c r="C302" s="198">
        <f t="shared" si="53"/>
        <v>0</v>
      </c>
      <c r="D302" s="197"/>
      <c r="E302" s="198">
        <f t="shared" si="47"/>
        <v>0</v>
      </c>
      <c r="F302" s="198">
        <f>IF(E302="","",E302-G302)</f>
        <v>0</v>
      </c>
      <c r="G302" s="198">
        <f t="shared" si="50"/>
        <v>0</v>
      </c>
      <c r="H302" s="198">
        <f t="shared" si="51"/>
        <v>0</v>
      </c>
    </row>
    <row r="303" spans="1:8">
      <c r="A303" s="197">
        <v>286</v>
      </c>
      <c r="B303" s="199">
        <f t="shared" si="52"/>
        <v>8675</v>
      </c>
      <c r="C303" s="198">
        <f t="shared" ref="C303:C310" si="55">IF(H302=0,0,H302)</f>
        <v>0</v>
      </c>
      <c r="D303" s="197"/>
      <c r="E303" s="198">
        <f t="shared" si="47"/>
        <v>0</v>
      </c>
      <c r="F303" s="198">
        <f t="shared" si="54"/>
        <v>0</v>
      </c>
      <c r="G303" s="198">
        <f t="shared" si="50"/>
        <v>0</v>
      </c>
      <c r="H303" s="198">
        <f t="shared" si="51"/>
        <v>0</v>
      </c>
    </row>
    <row r="304" spans="1:8">
      <c r="A304" s="197">
        <v>287</v>
      </c>
      <c r="B304" s="199">
        <f t="shared" si="52"/>
        <v>8706</v>
      </c>
      <c r="C304" s="198">
        <f t="shared" si="55"/>
        <v>0</v>
      </c>
      <c r="D304" s="197"/>
      <c r="E304" s="198">
        <f t="shared" si="47"/>
        <v>0</v>
      </c>
      <c r="F304" s="198">
        <f t="shared" si="54"/>
        <v>0</v>
      </c>
      <c r="G304" s="198">
        <f t="shared" si="50"/>
        <v>0</v>
      </c>
      <c r="H304" s="198">
        <f t="shared" si="51"/>
        <v>0</v>
      </c>
    </row>
    <row r="305" spans="1:8">
      <c r="A305" s="197">
        <v>288</v>
      </c>
      <c r="B305" s="199">
        <f t="shared" si="52"/>
        <v>8736</v>
      </c>
      <c r="C305" s="198">
        <f t="shared" si="55"/>
        <v>0</v>
      </c>
      <c r="D305" s="198">
        <f>IF(H305&lt;0,0,IF((H304+G305)&lt;(K41-L41),H304+G305,K41-L41))</f>
        <v>-1</v>
      </c>
      <c r="E305" s="198">
        <f>IF($D$10=1,IF(MONTH(B305)=MONTH($D$7),D304+'Schedule-3'!AA6,0),IF(MONTH(B305)=MONTH(EDATE($D$7,11)),MIN(D293,H304)+'Schedule-3'!AA6,0))</f>
        <v>0</v>
      </c>
      <c r="F305" s="198">
        <f t="shared" si="54"/>
        <v>0</v>
      </c>
      <c r="G305" s="198">
        <f t="shared" si="50"/>
        <v>0</v>
      </c>
      <c r="H305" s="198">
        <f t="shared" si="51"/>
        <v>0</v>
      </c>
    </row>
    <row r="306" spans="1:8">
      <c r="A306" s="197">
        <v>289</v>
      </c>
      <c r="B306" s="199">
        <f t="shared" si="52"/>
        <v>8767</v>
      </c>
      <c r="C306" s="198">
        <f t="shared" si="55"/>
        <v>0</v>
      </c>
      <c r="D306" s="197"/>
      <c r="E306" s="198">
        <f>IF($D$10=1,IF(MONTH(B306)=MONTH($D$7),D305+'Schedule-3'!AB6,0),IF(MONTH(B306)=MONTH(EDATE($D$7,11)),MIN(D294,H305)+'Schedule-3'!AB6,0))</f>
        <v>0</v>
      </c>
      <c r="F306" s="198">
        <f>IF(E306="","",E306-G306)</f>
        <v>0</v>
      </c>
      <c r="G306" s="198">
        <f t="shared" si="50"/>
        <v>0</v>
      </c>
      <c r="H306" s="198">
        <f t="shared" si="51"/>
        <v>0</v>
      </c>
    </row>
    <row r="307" spans="1:8">
      <c r="A307" s="197">
        <v>290</v>
      </c>
      <c r="B307" s="199">
        <f t="shared" si="52"/>
        <v>8798</v>
      </c>
      <c r="C307" s="198">
        <f t="shared" si="55"/>
        <v>0</v>
      </c>
      <c r="D307" s="197"/>
      <c r="E307" s="198">
        <f t="shared" si="47"/>
        <v>0</v>
      </c>
      <c r="F307" s="198">
        <f t="shared" si="54"/>
        <v>0</v>
      </c>
      <c r="G307" s="198">
        <f t="shared" si="50"/>
        <v>0</v>
      </c>
      <c r="H307" s="198">
        <f t="shared" si="51"/>
        <v>0</v>
      </c>
    </row>
    <row r="308" spans="1:8">
      <c r="A308" s="197">
        <v>291</v>
      </c>
      <c r="B308" s="199">
        <f t="shared" si="52"/>
        <v>8827</v>
      </c>
      <c r="C308" s="198">
        <f t="shared" si="55"/>
        <v>0</v>
      </c>
      <c r="D308" s="197"/>
      <c r="E308" s="198">
        <f t="shared" si="47"/>
        <v>0</v>
      </c>
      <c r="F308" s="198">
        <f t="shared" si="54"/>
        <v>0</v>
      </c>
      <c r="G308" s="198">
        <f t="shared" si="50"/>
        <v>0</v>
      </c>
      <c r="H308" s="198">
        <f t="shared" si="51"/>
        <v>0</v>
      </c>
    </row>
    <row r="309" spans="1:8">
      <c r="A309" s="197">
        <v>292</v>
      </c>
      <c r="B309" s="199">
        <f t="shared" si="52"/>
        <v>8858</v>
      </c>
      <c r="C309" s="198">
        <f t="shared" si="55"/>
        <v>0</v>
      </c>
      <c r="D309" s="197"/>
      <c r="E309" s="198">
        <f t="shared" si="47"/>
        <v>0</v>
      </c>
      <c r="F309" s="198">
        <f t="shared" si="54"/>
        <v>0</v>
      </c>
      <c r="G309" s="198">
        <f t="shared" si="50"/>
        <v>0</v>
      </c>
      <c r="H309" s="198">
        <f t="shared" si="51"/>
        <v>0</v>
      </c>
    </row>
    <row r="310" spans="1:8">
      <c r="A310" s="197">
        <v>293</v>
      </c>
      <c r="B310" s="199">
        <f t="shared" si="52"/>
        <v>8888</v>
      </c>
      <c r="C310" s="198">
        <f t="shared" si="55"/>
        <v>0</v>
      </c>
      <c r="D310" s="197"/>
      <c r="E310" s="198">
        <f t="shared" si="47"/>
        <v>0</v>
      </c>
      <c r="F310" s="198">
        <f t="shared" si="54"/>
        <v>0</v>
      </c>
      <c r="G310" s="198">
        <f t="shared" si="50"/>
        <v>0</v>
      </c>
      <c r="H310" s="198">
        <f t="shared" si="51"/>
        <v>0</v>
      </c>
    </row>
    <row r="311" spans="1:8">
      <c r="A311" s="197">
        <v>294</v>
      </c>
      <c r="B311" s="199">
        <f t="shared" si="52"/>
        <v>8919</v>
      </c>
      <c r="C311" s="198">
        <f t="shared" ref="C311:C316" si="56">IF(H310=0,0,H310)</f>
        <v>0</v>
      </c>
      <c r="D311" s="197"/>
      <c r="E311" s="198">
        <f t="shared" si="47"/>
        <v>0</v>
      </c>
      <c r="F311" s="198">
        <f t="shared" si="54"/>
        <v>0</v>
      </c>
      <c r="G311" s="198">
        <f t="shared" si="50"/>
        <v>0</v>
      </c>
      <c r="H311" s="198">
        <f t="shared" si="51"/>
        <v>0</v>
      </c>
    </row>
    <row r="312" spans="1:8">
      <c r="A312" s="197">
        <v>295</v>
      </c>
      <c r="B312" s="199">
        <f t="shared" si="52"/>
        <v>8949</v>
      </c>
      <c r="C312" s="198">
        <f t="shared" si="56"/>
        <v>0</v>
      </c>
      <c r="D312" s="197"/>
      <c r="E312" s="198">
        <f t="shared" si="47"/>
        <v>0</v>
      </c>
      <c r="F312" s="198">
        <f t="shared" si="54"/>
        <v>0</v>
      </c>
      <c r="G312" s="198">
        <f t="shared" si="50"/>
        <v>0</v>
      </c>
      <c r="H312" s="198">
        <f t="shared" si="51"/>
        <v>0</v>
      </c>
    </row>
    <row r="313" spans="1:8">
      <c r="A313" s="197">
        <v>296</v>
      </c>
      <c r="B313" s="199">
        <f t="shared" si="52"/>
        <v>8980</v>
      </c>
      <c r="C313" s="198">
        <f t="shared" si="56"/>
        <v>0</v>
      </c>
      <c r="D313" s="197"/>
      <c r="E313" s="198">
        <f t="shared" si="47"/>
        <v>0</v>
      </c>
      <c r="F313" s="198">
        <f t="shared" si="54"/>
        <v>0</v>
      </c>
      <c r="G313" s="198">
        <f t="shared" si="50"/>
        <v>0</v>
      </c>
      <c r="H313" s="198">
        <f t="shared" si="51"/>
        <v>0</v>
      </c>
    </row>
    <row r="314" spans="1:8">
      <c r="A314" s="197">
        <v>297</v>
      </c>
      <c r="B314" s="199">
        <f t="shared" si="52"/>
        <v>9011</v>
      </c>
      <c r="C314" s="198">
        <f t="shared" si="56"/>
        <v>0</v>
      </c>
      <c r="D314" s="197"/>
      <c r="E314" s="198">
        <f t="shared" si="47"/>
        <v>0</v>
      </c>
      <c r="F314" s="198">
        <f t="shared" si="54"/>
        <v>0</v>
      </c>
      <c r="G314" s="198">
        <f t="shared" si="50"/>
        <v>0</v>
      </c>
      <c r="H314" s="198">
        <f t="shared" si="51"/>
        <v>0</v>
      </c>
    </row>
    <row r="315" spans="1:8">
      <c r="A315" s="197">
        <v>298</v>
      </c>
      <c r="B315" s="199">
        <f t="shared" si="52"/>
        <v>9041</v>
      </c>
      <c r="C315" s="198">
        <f t="shared" si="56"/>
        <v>0</v>
      </c>
      <c r="D315" s="197"/>
      <c r="E315" s="198">
        <f t="shared" si="47"/>
        <v>0</v>
      </c>
      <c r="F315" s="198">
        <f t="shared" si="54"/>
        <v>0</v>
      </c>
      <c r="G315" s="198">
        <f t="shared" si="50"/>
        <v>0</v>
      </c>
      <c r="H315" s="198">
        <f t="shared" si="51"/>
        <v>0</v>
      </c>
    </row>
    <row r="316" spans="1:8">
      <c r="A316" s="197">
        <v>299</v>
      </c>
      <c r="B316" s="199">
        <f t="shared" si="52"/>
        <v>9072</v>
      </c>
      <c r="C316" s="198">
        <f t="shared" si="56"/>
        <v>0</v>
      </c>
      <c r="D316" s="197"/>
      <c r="E316" s="198">
        <f t="shared" si="47"/>
        <v>0</v>
      </c>
      <c r="F316" s="198">
        <f t="shared" si="54"/>
        <v>0</v>
      </c>
      <c r="G316" s="198">
        <f t="shared" si="50"/>
        <v>0</v>
      </c>
      <c r="H316" s="198">
        <f t="shared" si="51"/>
        <v>0</v>
      </c>
    </row>
    <row r="317" spans="1:8">
      <c r="A317" s="197">
        <v>300</v>
      </c>
      <c r="B317" s="199">
        <f t="shared" si="52"/>
        <v>9102</v>
      </c>
      <c r="C317" s="198">
        <f t="shared" ref="C317" si="57">IF(H316=0,0,H316)</f>
        <v>0</v>
      </c>
      <c r="D317" s="197"/>
      <c r="E317" s="198">
        <f>IF($D$10=1,IF(MONTH(B317)=MONTH($D$7),D316+'Schedule-3'!AB6,0),IF(MONTH(B317)=MONTH(EDATE($D$7,11)),MIN(D305,H316)+'Schedule-3'!AB6,0))</f>
        <v>0</v>
      </c>
      <c r="F317" s="198">
        <f t="shared" si="54"/>
        <v>0</v>
      </c>
      <c r="G317" s="198">
        <f t="shared" si="50"/>
        <v>0</v>
      </c>
      <c r="H317" s="198">
        <f t="shared" si="51"/>
        <v>0</v>
      </c>
    </row>
  </sheetData>
  <mergeCells count="11">
    <mergeCell ref="A4:C4"/>
    <mergeCell ref="A5:C5"/>
    <mergeCell ref="A6:C6"/>
    <mergeCell ref="A1:H1"/>
    <mergeCell ref="A15:C15"/>
    <mergeCell ref="A14:C14"/>
    <mergeCell ref="A7:C7"/>
    <mergeCell ref="A10:C10"/>
    <mergeCell ref="A11:C11"/>
    <mergeCell ref="A12:C12"/>
    <mergeCell ref="A13:C13"/>
  </mergeCells>
  <phoneticPr fontId="2" type="noConversion"/>
  <pageMargins left="0.75" right="0.5" top="0.5" bottom="0.5" header="0.5" footer="0.5"/>
  <pageSetup scale="27" fitToHeight="0" orientation="portrait"/>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I6" sqref="I6"/>
    </sheetView>
  </sheetViews>
  <sheetFormatPr baseColWidth="10" defaultColWidth="8.83203125" defaultRowHeight="15" x14ac:dyDescent="0"/>
  <cols>
    <col min="1" max="1" width="14.83203125" customWidth="1"/>
    <col min="2" max="2" width="16.6640625" customWidth="1"/>
    <col min="3" max="3" width="12.1640625" bestFit="1" customWidth="1"/>
    <col min="4" max="4" width="13" bestFit="1" customWidth="1"/>
    <col min="5" max="5" width="20.33203125" customWidth="1"/>
    <col min="6" max="6" width="18.33203125" customWidth="1"/>
    <col min="7" max="7" width="14.33203125" customWidth="1"/>
    <col min="8" max="9" width="14.33203125" bestFit="1" customWidth="1"/>
    <col min="11" max="11" width="12.83203125" customWidth="1"/>
    <col min="12" max="12" width="19" customWidth="1"/>
    <col min="13" max="13" width="20.83203125" customWidth="1"/>
    <col min="14" max="14" width="21.83203125" customWidth="1"/>
  </cols>
  <sheetData>
    <row r="1" spans="1:14" ht="20.25" customHeight="1" thickBot="1">
      <c r="A1" s="260" t="s">
        <v>177</v>
      </c>
      <c r="B1" s="261"/>
      <c r="C1" s="261"/>
      <c r="D1" s="261"/>
      <c r="E1" s="261"/>
      <c r="F1" s="261"/>
      <c r="G1" s="261"/>
      <c r="H1" s="261"/>
      <c r="I1" s="262"/>
    </row>
    <row r="2" spans="1:14" ht="21" customHeight="1" thickBot="1">
      <c r="A2" s="263"/>
      <c r="B2" s="264"/>
      <c r="C2" s="264"/>
      <c r="D2" s="264"/>
      <c r="E2" s="264"/>
      <c r="F2" s="264"/>
      <c r="G2" s="264"/>
      <c r="H2" s="264"/>
      <c r="I2" s="265"/>
      <c r="K2" s="371" t="s">
        <v>84</v>
      </c>
      <c r="L2" s="160" t="s">
        <v>3</v>
      </c>
      <c r="M2" s="161" t="s">
        <v>4</v>
      </c>
      <c r="N2" s="161" t="s">
        <v>5</v>
      </c>
    </row>
    <row r="3" spans="1:14" ht="29.25" customHeight="1" thickBot="1">
      <c r="A3" s="136"/>
      <c r="B3" s="6"/>
      <c r="C3" s="6"/>
      <c r="D3" s="6"/>
      <c r="E3" s="6"/>
      <c r="F3" s="6"/>
      <c r="G3" s="6"/>
      <c r="H3" s="6"/>
      <c r="I3" s="146"/>
      <c r="K3" s="373"/>
      <c r="L3" s="371" t="s">
        <v>51</v>
      </c>
      <c r="M3" s="371" t="s">
        <v>176</v>
      </c>
      <c r="N3" s="371" t="s">
        <v>29</v>
      </c>
    </row>
    <row r="4" spans="1:14" ht="48" customHeight="1" thickBot="1">
      <c r="A4" s="140" t="s">
        <v>151</v>
      </c>
      <c r="B4" s="140" t="s">
        <v>73</v>
      </c>
      <c r="C4" s="140" t="s">
        <v>74</v>
      </c>
      <c r="D4" s="140" t="s">
        <v>55</v>
      </c>
      <c r="E4" s="140" t="s">
        <v>80</v>
      </c>
      <c r="F4" s="140" t="s">
        <v>81</v>
      </c>
      <c r="G4" s="140" t="s">
        <v>56</v>
      </c>
      <c r="H4" s="140" t="s">
        <v>57</v>
      </c>
      <c r="I4" s="140" t="s">
        <v>130</v>
      </c>
      <c r="K4" s="372"/>
      <c r="L4" s="372"/>
      <c r="M4" s="372"/>
      <c r="N4" s="372"/>
    </row>
    <row r="5" spans="1:14" ht="17" customHeight="1" thickBot="1">
      <c r="A5" s="139">
        <v>1</v>
      </c>
      <c r="B5" s="159">
        <f>'Schedule-4'!O33</f>
        <v>0</v>
      </c>
      <c r="C5" s="159">
        <f>'Schedule-4'!Q33</f>
        <v>0</v>
      </c>
      <c r="D5" s="159">
        <f>'Schedule-4'!S33</f>
        <v>0</v>
      </c>
      <c r="E5" s="159">
        <f>'Schedule-4'!U33</f>
        <v>0</v>
      </c>
      <c r="F5" s="159">
        <f>'Schedule-4'!W33</f>
        <v>0</v>
      </c>
      <c r="G5" s="159">
        <f>'Schedule-4'!AA33</f>
        <v>0</v>
      </c>
      <c r="H5" s="159">
        <f>'Schedule-4'!AB33</f>
        <v>0</v>
      </c>
      <c r="I5" s="159">
        <f>'Schedule-4'!AC33</f>
        <v>0</v>
      </c>
      <c r="K5" s="154">
        <v>1</v>
      </c>
      <c r="L5" s="153">
        <f>SUM(B5:I5)</f>
        <v>0</v>
      </c>
      <c r="M5" s="153">
        <f>L5*'Summary Schedule'!$C$36</f>
        <v>0</v>
      </c>
      <c r="N5" s="172">
        <f ca="1">'Schedule-3'!D$22</f>
        <v>0</v>
      </c>
    </row>
    <row r="6" spans="1:14" ht="17" thickBot="1">
      <c r="A6" s="139">
        <v>2</v>
      </c>
      <c r="B6" s="159">
        <f>B5*(1+'Annual Escalation Rates'!B6)</f>
        <v>0</v>
      </c>
      <c r="C6" s="159">
        <f>C5*(1+'Annual Escalation Rates'!C6)</f>
        <v>0</v>
      </c>
      <c r="D6" s="159">
        <f>D5*(1+'Annual Escalation Rates'!D6)</f>
        <v>0</v>
      </c>
      <c r="E6" s="159">
        <f>E5*(1+'Annual Escalation Rates'!E6)</f>
        <v>0</v>
      </c>
      <c r="F6" s="159">
        <f>F5*(1+'Annual Escalation Rates'!F6)</f>
        <v>0</v>
      </c>
      <c r="G6" s="159">
        <f>G5*(1+'Annual Escalation Rates'!G6)</f>
        <v>0</v>
      </c>
      <c r="H6" s="159">
        <f>H5*(1+'Annual Escalation Rates'!H6)</f>
        <v>0</v>
      </c>
      <c r="I6" s="159">
        <f>I5*(1+'Annual Escalation Rates'!I6)</f>
        <v>0</v>
      </c>
      <c r="K6" s="154">
        <v>2</v>
      </c>
      <c r="L6" s="153">
        <f t="shared" ref="L6:L29" si="0">SUM(B6:I6)</f>
        <v>0</v>
      </c>
      <c r="M6" s="153">
        <f>L6*'Summary Schedule'!$C$36</f>
        <v>0</v>
      </c>
      <c r="N6" s="173">
        <f ca="1">'Schedule-3'!E$22</f>
        <v>0</v>
      </c>
    </row>
    <row r="7" spans="1:14" ht="17" thickBot="1">
      <c r="A7" s="139">
        <v>3</v>
      </c>
      <c r="B7" s="159">
        <f>B6*(1+'Annual Escalation Rates'!B7)</f>
        <v>0</v>
      </c>
      <c r="C7" s="159">
        <f>C6*(1+'Annual Escalation Rates'!C7)</f>
        <v>0</v>
      </c>
      <c r="D7" s="159">
        <f>D6*(1+'Annual Escalation Rates'!D7)</f>
        <v>0</v>
      </c>
      <c r="E7" s="159">
        <f>E6*(1+'Annual Escalation Rates'!E7)</f>
        <v>0</v>
      </c>
      <c r="F7" s="159">
        <f>F6*(1+'Annual Escalation Rates'!F7)</f>
        <v>0</v>
      </c>
      <c r="G7" s="159">
        <f>G6*(1+'Annual Escalation Rates'!G7)</f>
        <v>0</v>
      </c>
      <c r="H7" s="159">
        <f>H6*(1+'Annual Escalation Rates'!H7)</f>
        <v>0</v>
      </c>
      <c r="I7" s="159">
        <f>I6*(1+'Annual Escalation Rates'!I7)</f>
        <v>0</v>
      </c>
      <c r="K7" s="154">
        <v>3</v>
      </c>
      <c r="L7" s="153">
        <f t="shared" si="0"/>
        <v>0</v>
      </c>
      <c r="M7" s="153">
        <f>L7*'Summary Schedule'!$C$36</f>
        <v>0</v>
      </c>
      <c r="N7" s="173">
        <f ca="1">'Schedule-3'!F$22</f>
        <v>0</v>
      </c>
    </row>
    <row r="8" spans="1:14" ht="17" thickBot="1">
      <c r="A8" s="139">
        <v>4</v>
      </c>
      <c r="B8" s="159">
        <f>B7*(1+'Annual Escalation Rates'!B8)</f>
        <v>0</v>
      </c>
      <c r="C8" s="159">
        <f>C7*(1+'Annual Escalation Rates'!C8)</f>
        <v>0</v>
      </c>
      <c r="D8" s="159">
        <f>D7*(1+'Annual Escalation Rates'!D8)</f>
        <v>0</v>
      </c>
      <c r="E8" s="159">
        <f>E7*(1+'Annual Escalation Rates'!E8)</f>
        <v>0</v>
      </c>
      <c r="F8" s="159">
        <f>F7*(1+'Annual Escalation Rates'!F8)</f>
        <v>0</v>
      </c>
      <c r="G8" s="159">
        <f>G7*(1+'Annual Escalation Rates'!G8)</f>
        <v>0</v>
      </c>
      <c r="H8" s="159">
        <f>H7*(1+'Annual Escalation Rates'!H8)</f>
        <v>0</v>
      </c>
      <c r="I8" s="159">
        <f>I7*(1+'Annual Escalation Rates'!I8)</f>
        <v>0</v>
      </c>
      <c r="K8" s="154">
        <v>4</v>
      </c>
      <c r="L8" s="153">
        <f t="shared" si="0"/>
        <v>0</v>
      </c>
      <c r="M8" s="153">
        <f>L8*'Summary Schedule'!$C$36</f>
        <v>0</v>
      </c>
      <c r="N8" s="173">
        <f ca="1">'Schedule-3'!G$22</f>
        <v>0</v>
      </c>
    </row>
    <row r="9" spans="1:14" ht="17" thickBot="1">
      <c r="A9" s="139">
        <v>5</v>
      </c>
      <c r="B9" s="159">
        <f>B8*(1+'Annual Escalation Rates'!B9)</f>
        <v>0</v>
      </c>
      <c r="C9" s="159">
        <f>C8*(1+'Annual Escalation Rates'!C9)</f>
        <v>0</v>
      </c>
      <c r="D9" s="159">
        <f>D8*(1+'Annual Escalation Rates'!D9)</f>
        <v>0</v>
      </c>
      <c r="E9" s="159">
        <f>E8*(1+'Annual Escalation Rates'!E9)</f>
        <v>0</v>
      </c>
      <c r="F9" s="159">
        <f>F8*(1+'Annual Escalation Rates'!F9)</f>
        <v>0</v>
      </c>
      <c r="G9" s="159">
        <f>G8*(1+'Annual Escalation Rates'!G9)</f>
        <v>0</v>
      </c>
      <c r="H9" s="159">
        <f>H8*(1+'Annual Escalation Rates'!H9)</f>
        <v>0</v>
      </c>
      <c r="I9" s="159">
        <f>I8*(1+'Annual Escalation Rates'!I9)</f>
        <v>0</v>
      </c>
      <c r="K9" s="154">
        <v>5</v>
      </c>
      <c r="L9" s="153">
        <f t="shared" si="0"/>
        <v>0</v>
      </c>
      <c r="M9" s="153">
        <f>L9*'Summary Schedule'!$C$36</f>
        <v>0</v>
      </c>
      <c r="N9" s="173">
        <f ca="1">'Schedule-3'!H$22</f>
        <v>0</v>
      </c>
    </row>
    <row r="10" spans="1:14" ht="17" thickBot="1">
      <c r="A10" s="139">
        <v>6</v>
      </c>
      <c r="B10" s="159">
        <f>B9*(1+'Annual Escalation Rates'!B10)</f>
        <v>0</v>
      </c>
      <c r="C10" s="159">
        <f>C9*(1+'Annual Escalation Rates'!C10)</f>
        <v>0</v>
      </c>
      <c r="D10" s="159">
        <f>D9*(1+'Annual Escalation Rates'!D10)</f>
        <v>0</v>
      </c>
      <c r="E10" s="159">
        <f>E9*(1+'Annual Escalation Rates'!E10)</f>
        <v>0</v>
      </c>
      <c r="F10" s="159">
        <f>F9*(1+'Annual Escalation Rates'!F10)</f>
        <v>0</v>
      </c>
      <c r="G10" s="159">
        <f>G9*(1+'Annual Escalation Rates'!G10)</f>
        <v>0</v>
      </c>
      <c r="H10" s="159">
        <f>H9*(1+'Annual Escalation Rates'!H10)</f>
        <v>0</v>
      </c>
      <c r="I10" s="159">
        <f>I9*(1+'Annual Escalation Rates'!I10)</f>
        <v>0</v>
      </c>
      <c r="K10" s="154">
        <v>6</v>
      </c>
      <c r="L10" s="153">
        <f t="shared" si="0"/>
        <v>0</v>
      </c>
      <c r="M10" s="153">
        <f>L10*'Summary Schedule'!$C$36</f>
        <v>0</v>
      </c>
      <c r="N10" s="173">
        <f ca="1">'Schedule-3'!I$22</f>
        <v>0</v>
      </c>
    </row>
    <row r="11" spans="1:14" ht="17" thickBot="1">
      <c r="A11" s="139">
        <v>7</v>
      </c>
      <c r="B11" s="159">
        <f>B10*(1+'Annual Escalation Rates'!B11)</f>
        <v>0</v>
      </c>
      <c r="C11" s="159">
        <f>C10*(1+'Annual Escalation Rates'!C11)</f>
        <v>0</v>
      </c>
      <c r="D11" s="159">
        <f>D10*(1+'Annual Escalation Rates'!D11)</f>
        <v>0</v>
      </c>
      <c r="E11" s="159">
        <f>E10*(1+'Annual Escalation Rates'!E11)</f>
        <v>0</v>
      </c>
      <c r="F11" s="159">
        <f>F10*(1+'Annual Escalation Rates'!F11)</f>
        <v>0</v>
      </c>
      <c r="G11" s="159">
        <f>G10*(1+'Annual Escalation Rates'!G11)</f>
        <v>0</v>
      </c>
      <c r="H11" s="159">
        <f>H10*(1+'Annual Escalation Rates'!H11)</f>
        <v>0</v>
      </c>
      <c r="I11" s="159">
        <f>I10*(1+'Annual Escalation Rates'!I11)</f>
        <v>0</v>
      </c>
      <c r="K11" s="154">
        <v>7</v>
      </c>
      <c r="L11" s="153">
        <f t="shared" si="0"/>
        <v>0</v>
      </c>
      <c r="M11" s="153">
        <f>L11*'Summary Schedule'!$C$36</f>
        <v>0</v>
      </c>
      <c r="N11" s="173">
        <f ca="1">'Schedule-3'!J$22</f>
        <v>0</v>
      </c>
    </row>
    <row r="12" spans="1:14" ht="17" thickBot="1">
      <c r="A12" s="139">
        <v>8</v>
      </c>
      <c r="B12" s="159">
        <f>B11*(1+'Annual Escalation Rates'!B12)</f>
        <v>0</v>
      </c>
      <c r="C12" s="159">
        <f>C11*(1+'Annual Escalation Rates'!C12)</f>
        <v>0</v>
      </c>
      <c r="D12" s="159">
        <f>D11*(1+'Annual Escalation Rates'!D12)</f>
        <v>0</v>
      </c>
      <c r="E12" s="159">
        <f>E11*(1+'Annual Escalation Rates'!E12)</f>
        <v>0</v>
      </c>
      <c r="F12" s="159">
        <f>F11*(1+'Annual Escalation Rates'!F12)</f>
        <v>0</v>
      </c>
      <c r="G12" s="159">
        <f>G11*(1+'Annual Escalation Rates'!G12)</f>
        <v>0</v>
      </c>
      <c r="H12" s="159">
        <f>H11*(1+'Annual Escalation Rates'!H12)</f>
        <v>0</v>
      </c>
      <c r="I12" s="159">
        <f>I11*(1+'Annual Escalation Rates'!I12)</f>
        <v>0</v>
      </c>
      <c r="K12" s="154">
        <v>8</v>
      </c>
      <c r="L12" s="153">
        <f t="shared" si="0"/>
        <v>0</v>
      </c>
      <c r="M12" s="153">
        <f>L12*'Summary Schedule'!$C$36</f>
        <v>0</v>
      </c>
      <c r="N12" s="173">
        <f ca="1">'Schedule-3'!K$22</f>
        <v>0</v>
      </c>
    </row>
    <row r="13" spans="1:14" ht="17" thickBot="1">
      <c r="A13" s="139">
        <v>9</v>
      </c>
      <c r="B13" s="159">
        <f>B12*(1+'Annual Escalation Rates'!B13)</f>
        <v>0</v>
      </c>
      <c r="C13" s="159">
        <f>C12*(1+'Annual Escalation Rates'!C13)</f>
        <v>0</v>
      </c>
      <c r="D13" s="159">
        <f>D12*(1+'Annual Escalation Rates'!D13)</f>
        <v>0</v>
      </c>
      <c r="E13" s="159">
        <f>E12*(1+'Annual Escalation Rates'!E13)</f>
        <v>0</v>
      </c>
      <c r="F13" s="159">
        <f>F12*(1+'Annual Escalation Rates'!F13)</f>
        <v>0</v>
      </c>
      <c r="G13" s="159">
        <f>G12*(1+'Annual Escalation Rates'!G13)</f>
        <v>0</v>
      </c>
      <c r="H13" s="159">
        <f>H12*(1+'Annual Escalation Rates'!H13)</f>
        <v>0</v>
      </c>
      <c r="I13" s="159">
        <f>I12*(1+'Annual Escalation Rates'!I13)</f>
        <v>0</v>
      </c>
      <c r="K13" s="154">
        <v>9</v>
      </c>
      <c r="L13" s="153">
        <f t="shared" si="0"/>
        <v>0</v>
      </c>
      <c r="M13" s="153">
        <f>L13*'Summary Schedule'!$C$36</f>
        <v>0</v>
      </c>
      <c r="N13" s="173">
        <f ca="1">'Schedule-3'!L$22</f>
        <v>0</v>
      </c>
    </row>
    <row r="14" spans="1:14" ht="17" thickBot="1">
      <c r="A14" s="139">
        <v>10</v>
      </c>
      <c r="B14" s="159">
        <f>B13*(1+'Annual Escalation Rates'!B14)</f>
        <v>0</v>
      </c>
      <c r="C14" s="159">
        <f>C13*(1+'Annual Escalation Rates'!C14)</f>
        <v>0</v>
      </c>
      <c r="D14" s="159">
        <f>D13*(1+'Annual Escalation Rates'!D14)</f>
        <v>0</v>
      </c>
      <c r="E14" s="159">
        <f>E13*(1+'Annual Escalation Rates'!E14)</f>
        <v>0</v>
      </c>
      <c r="F14" s="159">
        <f>F13*(1+'Annual Escalation Rates'!F14)</f>
        <v>0</v>
      </c>
      <c r="G14" s="159">
        <f>G13*(1+'Annual Escalation Rates'!G14)</f>
        <v>0</v>
      </c>
      <c r="H14" s="159">
        <f>H13*(1+'Annual Escalation Rates'!H14)</f>
        <v>0</v>
      </c>
      <c r="I14" s="159">
        <f>I13*(1+'Annual Escalation Rates'!I14)</f>
        <v>0</v>
      </c>
      <c r="K14" s="154">
        <v>10</v>
      </c>
      <c r="L14" s="153">
        <f t="shared" si="0"/>
        <v>0</v>
      </c>
      <c r="M14" s="153">
        <f>L14*'Summary Schedule'!$C$36</f>
        <v>0</v>
      </c>
      <c r="N14" s="173">
        <f ca="1">'Schedule-3'!M$22</f>
        <v>0</v>
      </c>
    </row>
    <row r="15" spans="1:14" ht="17" thickBot="1">
      <c r="A15" s="139">
        <v>11</v>
      </c>
      <c r="B15" s="159">
        <f>B14*(1+'Annual Escalation Rates'!B15)</f>
        <v>0</v>
      </c>
      <c r="C15" s="159">
        <f>C14*(1+'Annual Escalation Rates'!C15)</f>
        <v>0</v>
      </c>
      <c r="D15" s="159">
        <f>D14*(1+'Annual Escalation Rates'!D15)</f>
        <v>0</v>
      </c>
      <c r="E15" s="159">
        <f>E14*(1+'Annual Escalation Rates'!E15)</f>
        <v>0</v>
      </c>
      <c r="F15" s="159">
        <f>F14*(1+'Annual Escalation Rates'!F15)</f>
        <v>0</v>
      </c>
      <c r="G15" s="159">
        <f>G14*(1+'Annual Escalation Rates'!G15)</f>
        <v>0</v>
      </c>
      <c r="H15" s="159">
        <f>H14*(1+'Annual Escalation Rates'!H15)</f>
        <v>0</v>
      </c>
      <c r="I15" s="159">
        <f>I14*(1+'Annual Escalation Rates'!I15)</f>
        <v>0</v>
      </c>
      <c r="K15" s="154">
        <v>11</v>
      </c>
      <c r="L15" s="153">
        <f t="shared" si="0"/>
        <v>0</v>
      </c>
      <c r="M15" s="153">
        <f>L15*'Summary Schedule'!$C$36</f>
        <v>0</v>
      </c>
      <c r="N15" s="173">
        <f ca="1">'Schedule-3'!N$22</f>
        <v>0</v>
      </c>
    </row>
    <row r="16" spans="1:14" ht="17" thickBot="1">
      <c r="A16" s="139">
        <v>12</v>
      </c>
      <c r="B16" s="159">
        <f>B15*(1+'Annual Escalation Rates'!B16)</f>
        <v>0</v>
      </c>
      <c r="C16" s="159">
        <f>C15*(1+'Annual Escalation Rates'!C16)</f>
        <v>0</v>
      </c>
      <c r="D16" s="159">
        <f>D15*(1+'Annual Escalation Rates'!D16)</f>
        <v>0</v>
      </c>
      <c r="E16" s="159">
        <f>E15*(1+'Annual Escalation Rates'!E16)</f>
        <v>0</v>
      </c>
      <c r="F16" s="159">
        <f>F15*(1+'Annual Escalation Rates'!F16)</f>
        <v>0</v>
      </c>
      <c r="G16" s="159">
        <f>G15*(1+'Annual Escalation Rates'!G16)</f>
        <v>0</v>
      </c>
      <c r="H16" s="159">
        <f>H15*(1+'Annual Escalation Rates'!H16)</f>
        <v>0</v>
      </c>
      <c r="I16" s="159">
        <f>I15*(1+'Annual Escalation Rates'!I16)</f>
        <v>0</v>
      </c>
      <c r="K16" s="154">
        <v>12</v>
      </c>
      <c r="L16" s="153">
        <f t="shared" si="0"/>
        <v>0</v>
      </c>
      <c r="M16" s="153">
        <f>L16*'Summary Schedule'!$C$36</f>
        <v>0</v>
      </c>
      <c r="N16" s="173">
        <f ca="1">'Schedule-3'!O$22</f>
        <v>0</v>
      </c>
    </row>
    <row r="17" spans="1:14" ht="17" thickBot="1">
      <c r="A17" s="139">
        <v>13</v>
      </c>
      <c r="B17" s="159">
        <f>B16*(1+'Annual Escalation Rates'!B17)</f>
        <v>0</v>
      </c>
      <c r="C17" s="159">
        <f>C16*(1+'Annual Escalation Rates'!C17)</f>
        <v>0</v>
      </c>
      <c r="D17" s="159">
        <f>D16*(1+'Annual Escalation Rates'!D17)</f>
        <v>0</v>
      </c>
      <c r="E17" s="159">
        <f>E16*(1+'Annual Escalation Rates'!E17)</f>
        <v>0</v>
      </c>
      <c r="F17" s="159">
        <f>F16*(1+'Annual Escalation Rates'!F17)</f>
        <v>0</v>
      </c>
      <c r="G17" s="159">
        <f>G16*(1+'Annual Escalation Rates'!G17)</f>
        <v>0</v>
      </c>
      <c r="H17" s="159">
        <f>H16*(1+'Annual Escalation Rates'!H17)</f>
        <v>0</v>
      </c>
      <c r="I17" s="159">
        <f>I16*(1+'Annual Escalation Rates'!I17)</f>
        <v>0</v>
      </c>
      <c r="K17" s="154">
        <v>13</v>
      </c>
      <c r="L17" s="153">
        <f t="shared" si="0"/>
        <v>0</v>
      </c>
      <c r="M17" s="153">
        <f>L17*'Summary Schedule'!$C$36</f>
        <v>0</v>
      </c>
      <c r="N17" s="173">
        <f ca="1">'Schedule-3'!P$22</f>
        <v>0</v>
      </c>
    </row>
    <row r="18" spans="1:14" ht="17" thickBot="1">
      <c r="A18" s="139">
        <v>14</v>
      </c>
      <c r="B18" s="159">
        <f>B17*(1+'Annual Escalation Rates'!B18)</f>
        <v>0</v>
      </c>
      <c r="C18" s="159">
        <f>C17*(1+'Annual Escalation Rates'!C18)</f>
        <v>0</v>
      </c>
      <c r="D18" s="159">
        <f>D17*(1+'Annual Escalation Rates'!D18)</f>
        <v>0</v>
      </c>
      <c r="E18" s="159">
        <f>E17*(1+'Annual Escalation Rates'!E18)</f>
        <v>0</v>
      </c>
      <c r="F18" s="159">
        <f>F17*(1+'Annual Escalation Rates'!F18)</f>
        <v>0</v>
      </c>
      <c r="G18" s="159">
        <f>G17*(1+'Annual Escalation Rates'!G18)</f>
        <v>0</v>
      </c>
      <c r="H18" s="159">
        <f>H17*(1+'Annual Escalation Rates'!H18)</f>
        <v>0</v>
      </c>
      <c r="I18" s="159">
        <f>I17*(1+'Annual Escalation Rates'!I18)</f>
        <v>0</v>
      </c>
      <c r="K18" s="154">
        <v>14</v>
      </c>
      <c r="L18" s="153">
        <f t="shared" si="0"/>
        <v>0</v>
      </c>
      <c r="M18" s="153">
        <f>L18*'Summary Schedule'!$C$36</f>
        <v>0</v>
      </c>
      <c r="N18" s="173">
        <f ca="1">'Schedule-3'!Q$22</f>
        <v>0</v>
      </c>
    </row>
    <row r="19" spans="1:14" ht="17" thickBot="1">
      <c r="A19" s="139">
        <v>15</v>
      </c>
      <c r="B19" s="159">
        <f>B18*(1+'Annual Escalation Rates'!B19)</f>
        <v>0</v>
      </c>
      <c r="C19" s="159">
        <f>C18*(1+'Annual Escalation Rates'!C19)</f>
        <v>0</v>
      </c>
      <c r="D19" s="159">
        <f>D18*(1+'Annual Escalation Rates'!D19)</f>
        <v>0</v>
      </c>
      <c r="E19" s="159">
        <f>E18*(1+'Annual Escalation Rates'!E19)</f>
        <v>0</v>
      </c>
      <c r="F19" s="159">
        <f>F18*(1+'Annual Escalation Rates'!F19)</f>
        <v>0</v>
      </c>
      <c r="G19" s="159">
        <f>G18*(1+'Annual Escalation Rates'!G19)</f>
        <v>0</v>
      </c>
      <c r="H19" s="159">
        <f>H18*(1+'Annual Escalation Rates'!H19)</f>
        <v>0</v>
      </c>
      <c r="I19" s="159">
        <f>I18*(1+'Annual Escalation Rates'!I19)</f>
        <v>0</v>
      </c>
      <c r="K19" s="154">
        <v>15</v>
      </c>
      <c r="L19" s="153">
        <f t="shared" si="0"/>
        <v>0</v>
      </c>
      <c r="M19" s="153">
        <f>L19*'Summary Schedule'!$C$36</f>
        <v>0</v>
      </c>
      <c r="N19" s="173">
        <f ca="1">'Schedule-3'!R$22</f>
        <v>0</v>
      </c>
    </row>
    <row r="20" spans="1:14" ht="17" thickBot="1">
      <c r="A20" s="139">
        <v>16</v>
      </c>
      <c r="B20" s="159">
        <f>B19*(1+'Annual Escalation Rates'!B20)</f>
        <v>0</v>
      </c>
      <c r="C20" s="159">
        <f>C19*(1+'Annual Escalation Rates'!C20)</f>
        <v>0</v>
      </c>
      <c r="D20" s="159">
        <f>D19*(1+'Annual Escalation Rates'!D20)</f>
        <v>0</v>
      </c>
      <c r="E20" s="159">
        <f>E19*(1+'Annual Escalation Rates'!E20)</f>
        <v>0</v>
      </c>
      <c r="F20" s="159">
        <f>F19*(1+'Annual Escalation Rates'!F20)</f>
        <v>0</v>
      </c>
      <c r="G20" s="159">
        <f>G19*(1+'Annual Escalation Rates'!G20)</f>
        <v>0</v>
      </c>
      <c r="H20" s="159">
        <f>H19*(1+'Annual Escalation Rates'!H20)</f>
        <v>0</v>
      </c>
      <c r="I20" s="159">
        <f>I19*(1+'Annual Escalation Rates'!I20)</f>
        <v>0</v>
      </c>
      <c r="K20" s="154">
        <v>16</v>
      </c>
      <c r="L20" s="153">
        <f t="shared" si="0"/>
        <v>0</v>
      </c>
      <c r="M20" s="153">
        <f>L20*'Summary Schedule'!$C$36</f>
        <v>0</v>
      </c>
      <c r="N20" s="173">
        <f ca="1">'Schedule-3'!S$22</f>
        <v>0</v>
      </c>
    </row>
    <row r="21" spans="1:14" ht="17" thickBot="1">
      <c r="A21" s="139">
        <v>17</v>
      </c>
      <c r="B21" s="159">
        <f>B20*(1+'Annual Escalation Rates'!B21)</f>
        <v>0</v>
      </c>
      <c r="C21" s="159">
        <f>C20*(1+'Annual Escalation Rates'!C21)</f>
        <v>0</v>
      </c>
      <c r="D21" s="159">
        <f>D20*(1+'Annual Escalation Rates'!D21)</f>
        <v>0</v>
      </c>
      <c r="E21" s="159">
        <f>E20*(1+'Annual Escalation Rates'!E21)</f>
        <v>0</v>
      </c>
      <c r="F21" s="159">
        <f>F20*(1+'Annual Escalation Rates'!F21)</f>
        <v>0</v>
      </c>
      <c r="G21" s="159">
        <f>G20*(1+'Annual Escalation Rates'!G21)</f>
        <v>0</v>
      </c>
      <c r="H21" s="159">
        <f>H20*(1+'Annual Escalation Rates'!H21)</f>
        <v>0</v>
      </c>
      <c r="I21" s="159">
        <f>I20*(1+'Annual Escalation Rates'!I21)</f>
        <v>0</v>
      </c>
      <c r="K21" s="154">
        <v>17</v>
      </c>
      <c r="L21" s="153">
        <f t="shared" si="0"/>
        <v>0</v>
      </c>
      <c r="M21" s="153">
        <f>L21*'Summary Schedule'!$C$36</f>
        <v>0</v>
      </c>
      <c r="N21" s="173">
        <f ca="1">'Schedule-3'!T$22</f>
        <v>0</v>
      </c>
    </row>
    <row r="22" spans="1:14" ht="17" thickBot="1">
      <c r="A22" s="139">
        <v>18</v>
      </c>
      <c r="B22" s="159">
        <f>B21*(1+'Annual Escalation Rates'!B22)</f>
        <v>0</v>
      </c>
      <c r="C22" s="159">
        <f>C21*(1+'Annual Escalation Rates'!C22)</f>
        <v>0</v>
      </c>
      <c r="D22" s="159">
        <f>D21*(1+'Annual Escalation Rates'!D22)</f>
        <v>0</v>
      </c>
      <c r="E22" s="159">
        <f>E21*(1+'Annual Escalation Rates'!E22)</f>
        <v>0</v>
      </c>
      <c r="F22" s="159">
        <f>F21*(1+'Annual Escalation Rates'!F22)</f>
        <v>0</v>
      </c>
      <c r="G22" s="159">
        <f>G21*(1+'Annual Escalation Rates'!G22)</f>
        <v>0</v>
      </c>
      <c r="H22" s="159">
        <f>H21*(1+'Annual Escalation Rates'!H22)</f>
        <v>0</v>
      </c>
      <c r="I22" s="159">
        <f>I21*(1+'Annual Escalation Rates'!I22)</f>
        <v>0</v>
      </c>
      <c r="K22" s="154">
        <v>18</v>
      </c>
      <c r="L22" s="153">
        <f t="shared" si="0"/>
        <v>0</v>
      </c>
      <c r="M22" s="153">
        <f>L22*'Summary Schedule'!$C$36</f>
        <v>0</v>
      </c>
      <c r="N22" s="173">
        <f ca="1">'Schedule-3'!U$22</f>
        <v>0</v>
      </c>
    </row>
    <row r="23" spans="1:14" ht="17" thickBot="1">
      <c r="A23" s="139">
        <v>19</v>
      </c>
      <c r="B23" s="159">
        <f>B22*(1+'Annual Escalation Rates'!B23)</f>
        <v>0</v>
      </c>
      <c r="C23" s="159">
        <f>C22*(1+'Annual Escalation Rates'!C23)</f>
        <v>0</v>
      </c>
      <c r="D23" s="159">
        <f>D22*(1+'Annual Escalation Rates'!D23)</f>
        <v>0</v>
      </c>
      <c r="E23" s="159">
        <f>E22*(1+'Annual Escalation Rates'!E23)</f>
        <v>0</v>
      </c>
      <c r="F23" s="159">
        <f>F22*(1+'Annual Escalation Rates'!F23)</f>
        <v>0</v>
      </c>
      <c r="G23" s="159">
        <f>G22*(1+'Annual Escalation Rates'!G23)</f>
        <v>0</v>
      </c>
      <c r="H23" s="159">
        <f>H22*(1+'Annual Escalation Rates'!H23)</f>
        <v>0</v>
      </c>
      <c r="I23" s="159">
        <f>I22*(1+'Annual Escalation Rates'!I23)</f>
        <v>0</v>
      </c>
      <c r="K23" s="154">
        <v>19</v>
      </c>
      <c r="L23" s="153">
        <f t="shared" si="0"/>
        <v>0</v>
      </c>
      <c r="M23" s="153">
        <f>L23*'Summary Schedule'!$C$36</f>
        <v>0</v>
      </c>
      <c r="N23" s="173">
        <f ca="1">'Schedule-3'!V$22</f>
        <v>0</v>
      </c>
    </row>
    <row r="24" spans="1:14" ht="17" thickBot="1">
      <c r="A24" s="139">
        <v>20</v>
      </c>
      <c r="B24" s="159">
        <f>B23*(1+'Annual Escalation Rates'!B24)</f>
        <v>0</v>
      </c>
      <c r="C24" s="159">
        <f>C23*(1+'Annual Escalation Rates'!C24)</f>
        <v>0</v>
      </c>
      <c r="D24" s="159">
        <f>D23*(1+'Annual Escalation Rates'!D24)</f>
        <v>0</v>
      </c>
      <c r="E24" s="159">
        <f>E23*(1+'Annual Escalation Rates'!E24)</f>
        <v>0</v>
      </c>
      <c r="F24" s="159">
        <f>F23*(1+'Annual Escalation Rates'!F24)</f>
        <v>0</v>
      </c>
      <c r="G24" s="159">
        <f>G23*(1+'Annual Escalation Rates'!G24)</f>
        <v>0</v>
      </c>
      <c r="H24" s="159">
        <f>H23*(1+'Annual Escalation Rates'!H24)</f>
        <v>0</v>
      </c>
      <c r="I24" s="159">
        <f>I23*(1+'Annual Escalation Rates'!I24)</f>
        <v>0</v>
      </c>
      <c r="K24" s="154">
        <v>20</v>
      </c>
      <c r="L24" s="153">
        <f t="shared" si="0"/>
        <v>0</v>
      </c>
      <c r="M24" s="153">
        <f>L24*'Summary Schedule'!$C$36</f>
        <v>0</v>
      </c>
      <c r="N24" s="173">
        <f ca="1">'Schedule-3'!W$22</f>
        <v>0</v>
      </c>
    </row>
    <row r="25" spans="1:14" ht="17" thickBot="1">
      <c r="A25" s="139">
        <v>21</v>
      </c>
      <c r="B25" s="159">
        <f>B24*(1+'Annual Escalation Rates'!B25)</f>
        <v>0</v>
      </c>
      <c r="C25" s="159">
        <f>C24*(1+'Annual Escalation Rates'!C25)</f>
        <v>0</v>
      </c>
      <c r="D25" s="159">
        <f>D24*(1+'Annual Escalation Rates'!D25)</f>
        <v>0</v>
      </c>
      <c r="E25" s="159">
        <f>E24*(1+'Annual Escalation Rates'!E25)</f>
        <v>0</v>
      </c>
      <c r="F25" s="159">
        <f>F24*(1+'Annual Escalation Rates'!F25)</f>
        <v>0</v>
      </c>
      <c r="G25" s="159">
        <f>G24*(1+'Annual Escalation Rates'!G25)</f>
        <v>0</v>
      </c>
      <c r="H25" s="159">
        <f>H24*(1+'Annual Escalation Rates'!H25)</f>
        <v>0</v>
      </c>
      <c r="I25" s="159">
        <f>I24*(1+'Annual Escalation Rates'!I25)</f>
        <v>0</v>
      </c>
      <c r="K25" s="154">
        <v>21</v>
      </c>
      <c r="L25" s="153">
        <f t="shared" si="0"/>
        <v>0</v>
      </c>
      <c r="M25" s="153">
        <f>L25*'Summary Schedule'!$C$36</f>
        <v>0</v>
      </c>
      <c r="N25" s="173">
        <f ca="1">'Schedule-3'!X$22</f>
        <v>0</v>
      </c>
    </row>
    <row r="26" spans="1:14" ht="17" thickBot="1">
      <c r="A26" s="139">
        <v>22</v>
      </c>
      <c r="B26" s="159">
        <f>B25*(1+'Annual Escalation Rates'!B26)</f>
        <v>0</v>
      </c>
      <c r="C26" s="159">
        <f>C25*(1+'Annual Escalation Rates'!C26)</f>
        <v>0</v>
      </c>
      <c r="D26" s="159">
        <f>D25*(1+'Annual Escalation Rates'!D26)</f>
        <v>0</v>
      </c>
      <c r="E26" s="159">
        <f>E25*(1+'Annual Escalation Rates'!E26)</f>
        <v>0</v>
      </c>
      <c r="F26" s="159">
        <f>F25*(1+'Annual Escalation Rates'!F26)</f>
        <v>0</v>
      </c>
      <c r="G26" s="159">
        <f>G25*(1+'Annual Escalation Rates'!G26)</f>
        <v>0</v>
      </c>
      <c r="H26" s="159">
        <f>H25*(1+'Annual Escalation Rates'!H26)</f>
        <v>0</v>
      </c>
      <c r="I26" s="159">
        <f>I25*(1+'Annual Escalation Rates'!I26)</f>
        <v>0</v>
      </c>
      <c r="K26" s="154">
        <v>22</v>
      </c>
      <c r="L26" s="153">
        <f t="shared" si="0"/>
        <v>0</v>
      </c>
      <c r="M26" s="153">
        <f>L26*'Summary Schedule'!$C$36</f>
        <v>0</v>
      </c>
      <c r="N26" s="173">
        <f ca="1">'Schedule-3'!Y$22</f>
        <v>0</v>
      </c>
    </row>
    <row r="27" spans="1:14" ht="17" thickBot="1">
      <c r="A27" s="139">
        <v>23</v>
      </c>
      <c r="B27" s="159">
        <f>B26*(1+'Annual Escalation Rates'!B27)</f>
        <v>0</v>
      </c>
      <c r="C27" s="159">
        <f>C26*(1+'Annual Escalation Rates'!C27)</f>
        <v>0</v>
      </c>
      <c r="D27" s="159">
        <f>D26*(1+'Annual Escalation Rates'!D27)</f>
        <v>0</v>
      </c>
      <c r="E27" s="159">
        <f>E26*(1+'Annual Escalation Rates'!E27)</f>
        <v>0</v>
      </c>
      <c r="F27" s="159">
        <f>F26*(1+'Annual Escalation Rates'!F27)</f>
        <v>0</v>
      </c>
      <c r="G27" s="159">
        <f>G26*(1+'Annual Escalation Rates'!G27)</f>
        <v>0</v>
      </c>
      <c r="H27" s="159">
        <f>H26*(1+'Annual Escalation Rates'!H27)</f>
        <v>0</v>
      </c>
      <c r="I27" s="159">
        <f>I26*(1+'Annual Escalation Rates'!I27)</f>
        <v>0</v>
      </c>
      <c r="K27" s="154">
        <v>23</v>
      </c>
      <c r="L27" s="153">
        <f t="shared" si="0"/>
        <v>0</v>
      </c>
      <c r="M27" s="153">
        <f>L27*'Summary Schedule'!$C$36</f>
        <v>0</v>
      </c>
      <c r="N27" s="173">
        <f ca="1">'Schedule-3'!Z$22</f>
        <v>0</v>
      </c>
    </row>
    <row r="28" spans="1:14" ht="17" thickBot="1">
      <c r="A28" s="139">
        <v>24</v>
      </c>
      <c r="B28" s="159">
        <f>B27*(1+'Annual Escalation Rates'!B28)</f>
        <v>0</v>
      </c>
      <c r="C28" s="159">
        <f>C27*(1+'Annual Escalation Rates'!C28)</f>
        <v>0</v>
      </c>
      <c r="D28" s="159">
        <f>D27*(1+'Annual Escalation Rates'!D28)</f>
        <v>0</v>
      </c>
      <c r="E28" s="159">
        <f>E27*(1+'Annual Escalation Rates'!E28)</f>
        <v>0</v>
      </c>
      <c r="F28" s="159">
        <f>F27*(1+'Annual Escalation Rates'!F28)</f>
        <v>0</v>
      </c>
      <c r="G28" s="159">
        <f>G27*(1+'Annual Escalation Rates'!G28)</f>
        <v>0</v>
      </c>
      <c r="H28" s="159">
        <f>H27*(1+'Annual Escalation Rates'!H28)</f>
        <v>0</v>
      </c>
      <c r="I28" s="159">
        <f>I27*(1+'Annual Escalation Rates'!I28)</f>
        <v>0</v>
      </c>
      <c r="K28" s="154">
        <v>24</v>
      </c>
      <c r="L28" s="153">
        <f t="shared" si="0"/>
        <v>0</v>
      </c>
      <c r="M28" s="153">
        <f>L28*'Summary Schedule'!$C$36</f>
        <v>0</v>
      </c>
      <c r="N28" s="173">
        <f ca="1">'Schedule-3'!AA$22</f>
        <v>0</v>
      </c>
    </row>
    <row r="29" spans="1:14" ht="17" thickBot="1">
      <c r="A29" s="139">
        <v>25</v>
      </c>
      <c r="B29" s="159">
        <f>B28*(1+'Annual Escalation Rates'!B29)</f>
        <v>0</v>
      </c>
      <c r="C29" s="159">
        <f>C28*(1+'Annual Escalation Rates'!C29)</f>
        <v>0</v>
      </c>
      <c r="D29" s="159">
        <f>D28*(1+'Annual Escalation Rates'!D29)</f>
        <v>0</v>
      </c>
      <c r="E29" s="159">
        <f>E28*(1+'Annual Escalation Rates'!E29)</f>
        <v>0</v>
      </c>
      <c r="F29" s="159">
        <f>F28*(1+'Annual Escalation Rates'!F29)</f>
        <v>0</v>
      </c>
      <c r="G29" s="159">
        <f>G28*(1+'Annual Escalation Rates'!G29)</f>
        <v>0</v>
      </c>
      <c r="H29" s="159">
        <f>H28*(1+'Annual Escalation Rates'!H29)</f>
        <v>0</v>
      </c>
      <c r="I29" s="159">
        <f>I28*(1+'Annual Escalation Rates'!I29)</f>
        <v>0</v>
      </c>
      <c r="K29" s="154">
        <v>25</v>
      </c>
      <c r="L29" s="153">
        <f t="shared" si="0"/>
        <v>0</v>
      </c>
      <c r="M29" s="153">
        <f>L29*'Summary Schedule'!$C$36</f>
        <v>0</v>
      </c>
      <c r="N29" s="173">
        <f ca="1">'Schedule-3'!AB$22</f>
        <v>0</v>
      </c>
    </row>
  </sheetData>
  <mergeCells count="5">
    <mergeCell ref="N3:N4"/>
    <mergeCell ref="A1:I2"/>
    <mergeCell ref="K2:K4"/>
    <mergeCell ref="L3:L4"/>
    <mergeCell ref="M3:M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 Schedule</vt:lpstr>
      <vt:lpstr>Annual Escalation Rates</vt:lpstr>
      <vt:lpstr>Schedule-1</vt:lpstr>
      <vt:lpstr>Schedule-2</vt:lpstr>
      <vt:lpstr>Schedule-3</vt:lpstr>
      <vt:lpstr>Schedule-4</vt:lpstr>
      <vt:lpstr>Schedule-5</vt:lpstr>
      <vt:lpstr>Amortization-HIDDEN</vt:lpstr>
      <vt:lpstr>Itemized Costs-HIDDEN</vt:lpstr>
      <vt:lpstr>ECM</vt:lpstr>
    </vt:vector>
  </TitlesOfParts>
  <Company>LBNL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Shankar Earni</dc:creator>
  <cp:lastModifiedBy>Shankar Earni</cp:lastModifiedBy>
  <cp:lastPrinted>2014-04-03T21:54:32Z</cp:lastPrinted>
  <dcterms:created xsi:type="dcterms:W3CDTF">2013-07-10T19:01:35Z</dcterms:created>
  <dcterms:modified xsi:type="dcterms:W3CDTF">2014-05-22T18:21:19Z</dcterms:modified>
</cp:coreProperties>
</file>