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Wills\Documents\GitHub\stats_for_soil_survey.git\trunk\data\sampling\"/>
    </mc:Choice>
  </mc:AlternateContent>
  <xr:revisionPtr revIDLastSave="0" documentId="13_ncr:1_{E1191901-734F-4904-A3B2-47E26306FFEE}" xr6:coauthVersionLast="36" xr6:coauthVersionMax="36" xr10:uidLastSave="{00000000-0000-0000-0000-000000000000}"/>
  <bookViews>
    <workbookView xWindow="-15" yWindow="-15" windowWidth="10800" windowHeight="10260" xr2:uid="{00000000-000D-0000-FFFF-FFFF00000000}"/>
  </bookViews>
  <sheets>
    <sheet name="DATA" sheetId="7" r:id="rId1"/>
    <sheet name="Sampling ht. -class participat" sheetId="6" r:id="rId2"/>
    <sheet name="Data_plus" sheetId="1" r:id="rId3"/>
    <sheet name="Summary stats_hand answers" sheetId="4" r:id="rId4"/>
    <sheet name="Summary stats_data analysis" sheetId="2" r:id="rId5"/>
    <sheet name="Sheet1" sheetId="5" r:id="rId6"/>
    <sheet name="Histogram - Data Analysis" sheetId="8" r:id="rId7"/>
    <sheet name="Histrogram - example" sheetId="10" r:id="rId8"/>
    <sheet name="Histrogram" sheetId="9" r:id="rId9"/>
    <sheet name="Box Plot" sheetId="11" r:id="rId10"/>
    <sheet name="Indiv pedon graph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2" l="1"/>
  <c r="D30" i="12"/>
  <c r="D29" i="12"/>
  <c r="D28" i="12"/>
  <c r="D27" i="12"/>
  <c r="D26" i="12"/>
  <c r="D25" i="12"/>
  <c r="D24" i="12"/>
  <c r="G17" i="11" l="1"/>
  <c r="G16" i="11"/>
  <c r="G15" i="11"/>
  <c r="G13" i="11"/>
  <c r="G11" i="11"/>
  <c r="G10" i="11"/>
  <c r="G9" i="11"/>
  <c r="G8" i="11"/>
  <c r="J7" i="11" s="1"/>
  <c r="G6" i="11"/>
  <c r="G19" i="10"/>
  <c r="G18" i="10"/>
  <c r="H15" i="10"/>
  <c r="G15" i="10"/>
  <c r="F14" i="10"/>
  <c r="G14" i="10" s="1"/>
  <c r="F13" i="10"/>
  <c r="H13" i="10" s="1"/>
  <c r="F12" i="10"/>
  <c r="G12" i="10" s="1"/>
  <c r="G11" i="10"/>
  <c r="F11" i="10"/>
  <c r="H11" i="10" s="1"/>
  <c r="F10" i="10"/>
  <c r="G10" i="10" s="1"/>
  <c r="F9" i="10"/>
  <c r="H9" i="10" s="1"/>
  <c r="H8" i="10"/>
  <c r="G8" i="10"/>
  <c r="F7" i="10"/>
  <c r="G7" i="10" s="1"/>
  <c r="F6" i="10"/>
  <c r="H6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G7" i="11" l="1"/>
  <c r="G18" i="11"/>
  <c r="J10" i="11" s="1"/>
  <c r="G9" i="10"/>
  <c r="J8" i="11"/>
  <c r="J6" i="11"/>
  <c r="G13" i="10"/>
  <c r="G6" i="10"/>
  <c r="J9" i="11"/>
  <c r="G12" i="11"/>
  <c r="H7" i="10"/>
  <c r="H10" i="10"/>
  <c r="H12" i="10"/>
  <c r="H14" i="10"/>
  <c r="H5" i="9"/>
  <c r="H6" i="9"/>
  <c r="H7" i="9"/>
  <c r="H8" i="9"/>
  <c r="H9" i="9"/>
  <c r="H10" i="9"/>
  <c r="H11" i="9"/>
  <c r="H12" i="9"/>
  <c r="H13" i="9"/>
  <c r="H14" i="9"/>
  <c r="K10" i="1" l="1"/>
  <c r="E16" i="1"/>
  <c r="F16" i="1" s="1"/>
  <c r="I2" i="1"/>
  <c r="E23" i="1" s="1"/>
  <c r="F23" i="1" s="1"/>
  <c r="AG23" i="6"/>
  <c r="AG22" i="6"/>
  <c r="M22" i="6"/>
  <c r="N22" i="6" s="1"/>
  <c r="AG21" i="6"/>
  <c r="M21" i="6"/>
  <c r="N21" i="6" s="1"/>
  <c r="AG20" i="6"/>
  <c r="M20" i="6"/>
  <c r="N20" i="6" s="1"/>
  <c r="AG19" i="6"/>
  <c r="M19" i="6"/>
  <c r="N19" i="6" s="1"/>
  <c r="AG18" i="6"/>
  <c r="M18" i="6"/>
  <c r="N18" i="6" s="1"/>
  <c r="AG17" i="6"/>
  <c r="X17" i="6"/>
  <c r="AG16" i="6"/>
  <c r="X16" i="6"/>
  <c r="M16" i="6"/>
  <c r="N16" i="6" s="1"/>
  <c r="AG15" i="6"/>
  <c r="X15" i="6"/>
  <c r="M15" i="6"/>
  <c r="N15" i="6" s="1"/>
  <c r="AG14" i="6"/>
  <c r="X14" i="6"/>
  <c r="M14" i="6"/>
  <c r="N14" i="6" s="1"/>
  <c r="AG13" i="6"/>
  <c r="X13" i="6"/>
  <c r="M13" i="6"/>
  <c r="N13" i="6" s="1"/>
  <c r="AG12" i="6"/>
  <c r="X12" i="6"/>
  <c r="M12" i="6"/>
  <c r="N12" i="6" s="1"/>
  <c r="AG9" i="6"/>
  <c r="AG8" i="6"/>
  <c r="X8" i="6"/>
  <c r="N8" i="6"/>
  <c r="AG7" i="6"/>
  <c r="X7" i="6"/>
  <c r="N7" i="6"/>
  <c r="G7" i="6"/>
  <c r="AG6" i="6"/>
  <c r="X6" i="6"/>
  <c r="N6" i="6"/>
  <c r="AG5" i="6"/>
  <c r="X5" i="6"/>
  <c r="N5" i="6"/>
  <c r="AG4" i="6"/>
  <c r="X4" i="6"/>
  <c r="N4" i="6"/>
  <c r="E4" i="1" l="1"/>
  <c r="F4" i="1" s="1"/>
  <c r="E20" i="1"/>
  <c r="F20" i="1" s="1"/>
  <c r="E5" i="1"/>
  <c r="F5" i="1" s="1"/>
  <c r="E21" i="1"/>
  <c r="F21" i="1" s="1"/>
  <c r="E8" i="1"/>
  <c r="F8" i="1" s="1"/>
  <c r="E24" i="1"/>
  <c r="F24" i="1" s="1"/>
  <c r="E9" i="1"/>
  <c r="F9" i="1" s="1"/>
  <c r="E25" i="1"/>
  <c r="F25" i="1" s="1"/>
  <c r="E12" i="1"/>
  <c r="F12" i="1" s="1"/>
  <c r="E2" i="1"/>
  <c r="F2" i="1" s="1"/>
  <c r="E17" i="1"/>
  <c r="F17" i="1" s="1"/>
  <c r="AI18" i="6"/>
  <c r="E13" i="1"/>
  <c r="F13" i="1" s="1"/>
  <c r="E6" i="1"/>
  <c r="F6" i="1" s="1"/>
  <c r="E10" i="1"/>
  <c r="F10" i="1" s="1"/>
  <c r="E14" i="1"/>
  <c r="F14" i="1" s="1"/>
  <c r="E18" i="1"/>
  <c r="F18" i="1" s="1"/>
  <c r="E22" i="1"/>
  <c r="F22" i="1" s="1"/>
  <c r="E26" i="1"/>
  <c r="F26" i="1" s="1"/>
  <c r="E3" i="1"/>
  <c r="F3" i="1" s="1"/>
  <c r="E7" i="1"/>
  <c r="F7" i="1" s="1"/>
  <c r="E11" i="1"/>
  <c r="F11" i="1" s="1"/>
  <c r="E15" i="1"/>
  <c r="F15" i="1" s="1"/>
  <c r="E19" i="1"/>
  <c r="F19" i="1" s="1"/>
  <c r="AI13" i="6"/>
  <c r="AL13" i="6" s="1"/>
  <c r="Q7" i="6"/>
  <c r="AJ7" i="6"/>
  <c r="AA5" i="6"/>
  <c r="AA15" i="6"/>
  <c r="AA7" i="6"/>
  <c r="Q5" i="6"/>
  <c r="AJ5" i="6"/>
  <c r="AA12" i="6"/>
  <c r="Q4" i="6"/>
  <c r="AA4" i="6"/>
  <c r="AJ4" i="6"/>
  <c r="Q12" i="6"/>
  <c r="Q15" i="6"/>
  <c r="Q13" i="6"/>
  <c r="Q21" i="6"/>
  <c r="Q18" i="6"/>
  <c r="Q19" i="6"/>
  <c r="AA13" i="6"/>
  <c r="K2" i="1" l="1"/>
  <c r="I5" i="1"/>
  <c r="K5" i="1" s="1"/>
  <c r="K8" i="1" s="1"/>
  <c r="AL12" i="6"/>
  <c r="AL15" i="6"/>
  <c r="J12" i="4" l="1"/>
  <c r="J11" i="4"/>
  <c r="J28" i="4"/>
  <c r="J5" i="4"/>
  <c r="J6" i="4" s="1"/>
  <c r="J14" i="4" s="1"/>
  <c r="J2" i="4"/>
  <c r="E3" i="4" l="1"/>
  <c r="F3" i="4" s="1"/>
  <c r="E5" i="4"/>
  <c r="F5" i="4" s="1"/>
  <c r="E7" i="4"/>
  <c r="F7" i="4" s="1"/>
  <c r="E9" i="4"/>
  <c r="F9" i="4" s="1"/>
  <c r="E11" i="4"/>
  <c r="F11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" i="4"/>
  <c r="F2" i="4" s="1"/>
  <c r="E4" i="4"/>
  <c r="F4" i="4" s="1"/>
  <c r="E6" i="4"/>
  <c r="F6" i="4" s="1"/>
  <c r="E8" i="4"/>
  <c r="F8" i="4" s="1"/>
  <c r="E10" i="4"/>
  <c r="F10" i="4" s="1"/>
  <c r="E12" i="4"/>
  <c r="F12" i="4" s="1"/>
  <c r="E14" i="4"/>
  <c r="F14" i="4" s="1"/>
  <c r="E16" i="4"/>
  <c r="F16" i="4" s="1"/>
  <c r="E18" i="4"/>
  <c r="F18" i="4" s="1"/>
  <c r="E20" i="4"/>
  <c r="F20" i="4" s="1"/>
  <c r="E22" i="4"/>
  <c r="F22" i="4" s="1"/>
  <c r="E24" i="4"/>
  <c r="F24" i="4" s="1"/>
  <c r="E26" i="4"/>
  <c r="F26" i="4" s="1"/>
  <c r="J4" i="4" l="1"/>
  <c r="J7" i="4" s="1"/>
  <c r="H21" i="4" l="1"/>
  <c r="J8" i="4"/>
  <c r="J15" i="4"/>
  <c r="J17" i="4"/>
  <c r="J29" i="4"/>
  <c r="J18" i="4"/>
  <c r="J20" i="4" s="1"/>
  <c r="J32" i="4" l="1"/>
  <c r="J31" i="4"/>
</calcChain>
</file>

<file path=xl/sharedStrings.xml><?xml version="1.0" encoding="utf-8"?>
<sst xmlns="http://schemas.openxmlformats.org/spreadsheetml/2006/main" count="484" uniqueCount="175">
  <si>
    <t>no.</t>
  </si>
  <si>
    <t>Group</t>
  </si>
  <si>
    <t>Gender</t>
  </si>
  <si>
    <t>Height</t>
  </si>
  <si>
    <t>m</t>
  </si>
  <si>
    <t>f</t>
  </si>
  <si>
    <t>mean</t>
  </si>
  <si>
    <t>x - x</t>
  </si>
  <si>
    <r>
      <t>(x - x)</t>
    </r>
    <r>
      <rPr>
        <b/>
        <vertAlign val="superscript"/>
        <sz val="12"/>
        <rFont val="Arial"/>
        <family val="2"/>
      </rPr>
      <t>2</t>
    </r>
  </si>
  <si>
    <t>sum of squares</t>
  </si>
  <si>
    <t>standard deviation</t>
  </si>
  <si>
    <t>n</t>
  </si>
  <si>
    <t>=AVERAGE(D2:D26)</t>
  </si>
  <si>
    <t>=COUNT(D2:D26)</t>
  </si>
  <si>
    <t>= SUM(F2:F26)</t>
  </si>
  <si>
    <t>formula</t>
  </si>
  <si>
    <t>=J5-1</t>
  </si>
  <si>
    <t>=SQRT(J4/J6)</t>
  </si>
  <si>
    <t>=STDEV(D2:D26)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</si>
  <si>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</si>
  <si>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</si>
  <si>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</si>
  <si>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</si>
  <si>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</si>
  <si>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</si>
  <si>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</si>
  <si>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</si>
  <si>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</si>
  <si>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</si>
  <si>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</si>
  <si>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</si>
  <si>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</si>
  <si>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</si>
  <si>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</si>
  <si>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</si>
  <si>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</si>
  <si>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</si>
  <si>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Interval</t>
  </si>
  <si>
    <t>t - 80%</t>
  </si>
  <si>
    <t>alpha</t>
  </si>
  <si>
    <t>%</t>
  </si>
  <si>
    <t>CI - upper</t>
  </si>
  <si>
    <t>CI - lower</t>
  </si>
  <si>
    <t>t - 95</t>
  </si>
  <si>
    <t>=TDIST(J11,J6,2)</t>
  </si>
  <si>
    <t>=TDIST(J12,J7,2)</t>
  </si>
  <si>
    <t>Degrees of freedom (n-1)</t>
  </si>
  <si>
    <t>CI- upper</t>
  </si>
  <si>
    <t>CI- lower</t>
  </si>
  <si>
    <t>confidence function</t>
  </si>
  <si>
    <t>Automated version (highlight to see)</t>
  </si>
  <si>
    <t>=J2+(J14*(J7/SQRT(J5)))</t>
  </si>
  <si>
    <t>=J2-(J14*(J7/SQRT(J5)))</t>
  </si>
  <si>
    <t>=J7/SQRT(J5)</t>
  </si>
  <si>
    <t>Population</t>
  </si>
  <si>
    <t>Random Sampling</t>
  </si>
  <si>
    <t>Systematic Sampling</t>
  </si>
  <si>
    <t>Cluster Sampling</t>
  </si>
  <si>
    <t>Population stats</t>
  </si>
  <si>
    <t>Sampled - no.</t>
  </si>
  <si>
    <t>height</t>
  </si>
  <si>
    <t>Sample stats</t>
  </si>
  <si>
    <t>F</t>
  </si>
  <si>
    <t>random - 1st</t>
  </si>
  <si>
    <t>Every 5th - start on 5</t>
  </si>
  <si>
    <t>M</t>
  </si>
  <si>
    <t>stdev</t>
  </si>
  <si>
    <t>medain</t>
  </si>
  <si>
    <t>mode</t>
  </si>
  <si>
    <t>median</t>
  </si>
  <si>
    <t>random - 2nd</t>
  </si>
  <si>
    <t>Every 4th - start on 2</t>
  </si>
  <si>
    <t>group</t>
  </si>
  <si>
    <t>random-3rd</t>
  </si>
  <si>
    <t>** Have them look these up from the handout as a class activity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</si>
  <si>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</si>
  <si>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</si>
  <si>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</si>
  <si>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</si>
  <si>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</si>
  <si>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</si>
  <si>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</si>
  <si>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</si>
  <si>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</si>
  <si>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</si>
  <si>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</si>
  <si>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</si>
  <si>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avg</t>
  </si>
  <si>
    <t>xi - xavg</t>
  </si>
  <si>
    <t>sq</t>
  </si>
  <si>
    <t>n-1</t>
  </si>
  <si>
    <t>standard error</t>
  </si>
  <si>
    <t>Bins</t>
  </si>
  <si>
    <t>61</t>
  </si>
  <si>
    <t>Sample</t>
  </si>
  <si>
    <t>Histogram</t>
  </si>
  <si>
    <t xml:space="preserve">Explanation: </t>
  </si>
  <si>
    <t>Data</t>
  </si>
  <si>
    <t>Bin Label</t>
  </si>
  <si>
    <t>Frequency/Counts</t>
  </si>
  <si>
    <t>Instruction: Enter your information in white cells: data in C6:C56, desired bins in E6 - F15                Calculations are done in blue cells</t>
  </si>
  <si>
    <t>Explanation: Ksat  (cm/hr)data - Kenebec soils, 75 - 92 cm,  collected at 4 sites in NE</t>
  </si>
  <si>
    <t>2 - 1</t>
  </si>
  <si>
    <t>2 - 2</t>
  </si>
  <si>
    <t>2 - 3</t>
  </si>
  <si>
    <t>2 - 4</t>
  </si>
  <si>
    <t>2 - 5</t>
  </si>
  <si>
    <t>2 - 6</t>
  </si>
  <si>
    <t>3 - 1</t>
  </si>
  <si>
    <t>3 - 2</t>
  </si>
  <si>
    <t>3 - 3</t>
  </si>
  <si>
    <t>3 - 4</t>
  </si>
  <si>
    <t>3 - 5</t>
  </si>
  <si>
    <t>3 - 6</t>
  </si>
  <si>
    <t>3 - 7</t>
  </si>
  <si>
    <t>6 - 1</t>
  </si>
  <si>
    <t>6 - 2</t>
  </si>
  <si>
    <t>6 - 3</t>
  </si>
  <si>
    <t>6 - 4</t>
  </si>
  <si>
    <t>6 - 5</t>
  </si>
  <si>
    <t>6 - 6</t>
  </si>
  <si>
    <t>9 - 1</t>
  </si>
  <si>
    <t>9 - 2</t>
  </si>
  <si>
    <t>9 - 3</t>
  </si>
  <si>
    <t>9 - 4</t>
  </si>
  <si>
    <t>9 - 5</t>
  </si>
  <si>
    <t>11 - 1</t>
  </si>
  <si>
    <t>11 - 2</t>
  </si>
  <si>
    <t>11 - 3</t>
  </si>
  <si>
    <t>11 - 4</t>
  </si>
  <si>
    <t>11 - 5</t>
  </si>
  <si>
    <t>Instructions:  Enter labels in B6:B56 and data in C6:C:56 sorted in ascending order.</t>
  </si>
  <si>
    <t>Stats</t>
  </si>
  <si>
    <t>box width</t>
  </si>
  <si>
    <t>Min, outer:</t>
  </si>
  <si>
    <t>25th percentile</t>
  </si>
  <si>
    <t>50th percentile</t>
  </si>
  <si>
    <t>1st quartile:</t>
  </si>
  <si>
    <t>75th percentile</t>
  </si>
  <si>
    <t>Average</t>
  </si>
  <si>
    <t xml:space="preserve">Lower Limit </t>
  </si>
  <si>
    <t>Upper Limit</t>
  </si>
  <si>
    <t>3rd quartile</t>
  </si>
  <si>
    <t>CI_u</t>
  </si>
  <si>
    <t>Max, outer:</t>
  </si>
  <si>
    <t>count</t>
  </si>
  <si>
    <t>CI - 1%</t>
  </si>
  <si>
    <t>1.5 IQR</t>
  </si>
  <si>
    <t>user_site_id</t>
  </si>
  <si>
    <t>layer_key</t>
  </si>
  <si>
    <t>hzn_top</t>
  </si>
  <si>
    <t>hzn_bot</t>
  </si>
  <si>
    <t>Clay</t>
  </si>
  <si>
    <t>Sand</t>
  </si>
  <si>
    <t>pH</t>
  </si>
  <si>
    <t>CaCO3</t>
  </si>
  <si>
    <t>57SD029003</t>
  </si>
  <si>
    <t>40A18503</t>
  </si>
  <si>
    <t>40A18504</t>
  </si>
  <si>
    <t>40A18505</t>
  </si>
  <si>
    <t>40A18506</t>
  </si>
  <si>
    <t>40A18507</t>
  </si>
  <si>
    <t>40A18508</t>
  </si>
  <si>
    <t>40A18509</t>
  </si>
  <si>
    <t>40A18510</t>
  </si>
  <si>
    <t>51SD115003</t>
  </si>
  <si>
    <t>40A18735</t>
  </si>
  <si>
    <t>40A18736</t>
  </si>
  <si>
    <t>40A18737</t>
  </si>
  <si>
    <t>40A18738</t>
  </si>
  <si>
    <t>hzn_mid</t>
  </si>
  <si>
    <t>depth</t>
  </si>
  <si>
    <t>Table</t>
  </si>
  <si>
    <t>1 Group - Table 5</t>
  </si>
  <si>
    <t>2 Groups - Tables 5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</si>
</sst>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vertAlign val="superscript"/>
      <sz val="12"/>
      <name val="Arial"/>
      <family val="2"/>
    </font>
    <font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5" fillId="0" borderId="0"/>
  </cellStyleXfs>
  <cellXfs count="119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" fontId="0" fillId="0" borderId="0" xfId="0" applyNumberFormat="1"/>
    <xf numFmtId="2" fontId="0" fillId="0" borderId="0" xfId="0" applyNumberFormat="1"/>
    <xf numFmtId="0" fontId="7" fillId="0" borderId="0" xfId="0" applyFont="1"/>
    <xf numFmtId="0" fontId="7" fillId="5" borderId="3" xfId="0" applyFont="1" applyFill="1" applyBorder="1"/>
    <xf numFmtId="0" fontId="5" fillId="5" borderId="3" xfId="0" applyFont="1" applyFill="1" applyBorder="1"/>
    <xf numFmtId="0" fontId="5" fillId="5" borderId="3" xfId="0" quotePrefix="1" applyFont="1" applyFill="1" applyBorder="1"/>
    <xf numFmtId="0" fontId="5" fillId="4" borderId="3" xfId="0" applyFont="1" applyFill="1" applyBorder="1"/>
    <xf numFmtId="2" fontId="5" fillId="4" borderId="3" xfId="0" applyNumberFormat="1" applyFont="1" applyFill="1" applyBorder="1"/>
    <xf numFmtId="2" fontId="5" fillId="5" borderId="3" xfId="0" applyNumberFormat="1" applyFont="1" applyFill="1" applyBorder="1"/>
    <xf numFmtId="2" fontId="7" fillId="5" borderId="3" xfId="0" applyNumberFormat="1" applyFont="1" applyFill="1" applyBorder="1"/>
    <xf numFmtId="0" fontId="9" fillId="6" borderId="0" xfId="1" applyFont="1" applyFill="1" applyBorder="1" applyAlignment="1">
      <alignment horizontal="center"/>
    </xf>
    <xf numFmtId="0" fontId="9" fillId="6" borderId="0" xfId="1" applyFont="1" applyFill="1"/>
    <xf numFmtId="0" fontId="9" fillId="6" borderId="0" xfId="1" applyFont="1" applyFill="1" applyBorder="1"/>
    <xf numFmtId="0" fontId="9" fillId="2" borderId="0" xfId="1" applyFont="1" applyFill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6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8" fillId="0" borderId="0" xfId="1"/>
    <xf numFmtId="0" fontId="8" fillId="7" borderId="0" xfId="1" applyFill="1"/>
    <xf numFmtId="0" fontId="8" fillId="0" borderId="0" xfId="1" applyBorder="1"/>
    <xf numFmtId="0" fontId="10" fillId="0" borderId="0" xfId="1" applyFont="1"/>
    <xf numFmtId="0" fontId="10" fillId="6" borderId="0" xfId="1" applyFont="1" applyFill="1"/>
    <xf numFmtId="0" fontId="8" fillId="6" borderId="0" xfId="1" applyFill="1"/>
    <xf numFmtId="0" fontId="11" fillId="8" borderId="0" xfId="1" applyFont="1" applyFill="1" applyBorder="1" applyAlignment="1">
      <alignment horizontal="center"/>
    </xf>
    <xf numFmtId="0" fontId="12" fillId="8" borderId="0" xfId="1" applyFont="1" applyFill="1" applyBorder="1" applyAlignment="1">
      <alignment horizontal="center"/>
    </xf>
    <xf numFmtId="0" fontId="8" fillId="6" borderId="0" xfId="1" applyFill="1" applyBorder="1"/>
    <xf numFmtId="0" fontId="10" fillId="8" borderId="1" xfId="1" applyFont="1" applyFill="1" applyBorder="1" applyAlignment="1">
      <alignment horizontal="left"/>
    </xf>
    <xf numFmtId="0" fontId="8" fillId="8" borderId="1" xfId="1" applyFill="1" applyBorder="1" applyAlignment="1">
      <alignment horizontal="center"/>
    </xf>
    <xf numFmtId="0" fontId="8" fillId="8" borderId="0" xfId="1" applyFill="1"/>
    <xf numFmtId="0" fontId="12" fillId="8" borderId="3" xfId="1" applyFont="1" applyFill="1" applyBorder="1" applyAlignment="1">
      <alignment horizontal="center"/>
    </xf>
    <xf numFmtId="0" fontId="12" fillId="8" borderId="3" xfId="1" applyFont="1" applyFill="1" applyBorder="1"/>
    <xf numFmtId="1" fontId="12" fillId="8" borderId="3" xfId="1" applyNumberFormat="1" applyFont="1" applyFill="1" applyBorder="1" applyAlignment="1">
      <alignment horizontal="center"/>
    </xf>
    <xf numFmtId="0" fontId="8" fillId="8" borderId="4" xfId="1" applyFill="1" applyBorder="1" applyAlignment="1">
      <alignment horizontal="center"/>
    </xf>
    <xf numFmtId="0" fontId="8" fillId="8" borderId="4" xfId="1" applyFill="1" applyBorder="1"/>
    <xf numFmtId="1" fontId="8" fillId="8" borderId="4" xfId="1" applyNumberFormat="1" applyFill="1" applyBorder="1"/>
    <xf numFmtId="0" fontId="2" fillId="8" borderId="4" xfId="1" applyFont="1" applyFill="1" applyBorder="1" applyAlignment="1">
      <alignment horizontal="center"/>
    </xf>
    <xf numFmtId="164" fontId="8" fillId="8" borderId="4" xfId="1" applyNumberFormat="1" applyFill="1" applyBorder="1"/>
    <xf numFmtId="2" fontId="12" fillId="8" borderId="3" xfId="1" applyNumberFormat="1" applyFont="1" applyFill="1" applyBorder="1" applyAlignment="1">
      <alignment horizontal="center"/>
    </xf>
    <xf numFmtId="0" fontId="8" fillId="8" borderId="3" xfId="1" applyFill="1" applyBorder="1" applyAlignment="1">
      <alignment horizontal="center"/>
    </xf>
    <xf numFmtId="0" fontId="8" fillId="8" borderId="3" xfId="1" applyFill="1" applyBorder="1"/>
    <xf numFmtId="2" fontId="8" fillId="8" borderId="3" xfId="1" applyNumberFormat="1" applyFill="1" applyBorder="1"/>
    <xf numFmtId="0" fontId="2" fillId="8" borderId="3" xfId="1" applyFont="1" applyFill="1" applyBorder="1" applyAlignment="1">
      <alignment horizontal="center"/>
    </xf>
    <xf numFmtId="164" fontId="8" fillId="8" borderId="3" xfId="1" applyNumberFormat="1" applyFill="1" applyBorder="1"/>
    <xf numFmtId="0" fontId="11" fillId="8" borderId="5" xfId="1" applyFont="1" applyFill="1" applyBorder="1" applyAlignment="1">
      <alignment horizontal="center"/>
    </xf>
    <xf numFmtId="0" fontId="12" fillId="8" borderId="5" xfId="1" applyFont="1" applyFill="1" applyBorder="1"/>
    <xf numFmtId="0" fontId="12" fillId="8" borderId="5" xfId="1" applyFont="1" applyFill="1" applyBorder="1" applyAlignment="1">
      <alignment horizontal="center"/>
    </xf>
    <xf numFmtId="0" fontId="10" fillId="8" borderId="0" xfId="1" applyFont="1" applyFill="1" applyBorder="1" applyAlignment="1">
      <alignment horizontal="left"/>
    </xf>
    <xf numFmtId="0" fontId="8" fillId="8" borderId="0" xfId="1" applyFill="1" applyBorder="1" applyAlignment="1">
      <alignment horizontal="center"/>
    </xf>
    <xf numFmtId="0" fontId="8" fillId="8" borderId="1" xfId="1" applyFill="1" applyBorder="1"/>
    <xf numFmtId="0" fontId="12" fillId="8" borderId="4" xfId="1" applyFont="1" applyFill="1" applyBorder="1" applyAlignment="1">
      <alignment horizontal="center"/>
    </xf>
    <xf numFmtId="0" fontId="12" fillId="8" borderId="4" xfId="1" applyFont="1" applyFill="1" applyBorder="1"/>
    <xf numFmtId="1" fontId="12" fillId="8" borderId="4" xfId="1" applyNumberFormat="1" applyFont="1" applyFill="1" applyBorder="1" applyAlignment="1">
      <alignment horizontal="center"/>
    </xf>
    <xf numFmtId="0" fontId="8" fillId="8" borderId="5" xfId="1" applyFill="1" applyBorder="1" applyAlignment="1">
      <alignment horizontal="center"/>
    </xf>
    <xf numFmtId="0" fontId="8" fillId="8" borderId="5" xfId="1" applyFill="1" applyBorder="1"/>
    <xf numFmtId="1" fontId="8" fillId="8" borderId="5" xfId="1" applyNumberFormat="1" applyFill="1" applyBorder="1"/>
    <xf numFmtId="2" fontId="8" fillId="8" borderId="4" xfId="1" applyNumberFormat="1" applyFill="1" applyBorder="1"/>
    <xf numFmtId="0" fontId="2" fillId="0" borderId="0" xfId="1" applyFont="1" applyFill="1" applyBorder="1" applyAlignment="1">
      <alignment horizontal="center"/>
    </xf>
    <xf numFmtId="1" fontId="8" fillId="8" borderId="3" xfId="1" applyNumberFormat="1" applyFill="1" applyBorder="1"/>
    <xf numFmtId="0" fontId="11" fillId="8" borderId="5" xfId="1" applyFont="1" applyFill="1" applyBorder="1" applyAlignment="1">
      <alignment horizontal="left"/>
    </xf>
    <xf numFmtId="0" fontId="8" fillId="0" borderId="0" xfId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vertical="top"/>
    </xf>
    <xf numFmtId="2" fontId="0" fillId="3" borderId="3" xfId="0" applyNumberForma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13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2" fontId="0" fillId="14" borderId="3" xfId="0" applyNumberFormat="1" applyFill="1" applyBorder="1"/>
    <xf numFmtId="0" fontId="0" fillId="15" borderId="0" xfId="0" applyFill="1"/>
    <xf numFmtId="2" fontId="0" fillId="16" borderId="0" xfId="0" applyNumberFormat="1" applyFont="1" applyFill="1"/>
    <xf numFmtId="2" fontId="0" fillId="15" borderId="0" xfId="0" applyNumberFormat="1" applyFill="1"/>
    <xf numFmtId="0" fontId="0" fillId="16" borderId="0" xfId="0" applyFont="1" applyFill="1"/>
    <xf numFmtId="0" fontId="13" fillId="15" borderId="0" xfId="0" applyFont="1" applyFill="1"/>
    <xf numFmtId="0" fontId="15" fillId="0" borderId="0" xfId="2"/>
    <xf numFmtId="0" fontId="15" fillId="0" borderId="0" xfId="2" applyNumberFormat="1"/>
    <xf numFmtId="0" fontId="16" fillId="0" borderId="0" xfId="2" applyFont="1"/>
    <xf numFmtId="0" fontId="8" fillId="9" borderId="0" xfId="1" applyFill="1" applyAlignment="1">
      <alignment horizontal="center" vertical="center" wrapText="1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left"/>
    </xf>
    <xf numFmtId="0" fontId="0" fillId="3" borderId="6" xfId="0" applyFill="1" applyBorder="1" applyAlignment="1">
      <alignment horizontal="left" vertical="top" wrapText="1" shrinkToFit="1"/>
    </xf>
    <xf numFmtId="0" fontId="0" fillId="3" borderId="8" xfId="0" applyFill="1" applyBorder="1" applyAlignment="1">
      <alignment horizontal="left" vertical="top" wrapText="1" shrinkToFit="1"/>
    </xf>
    <xf numFmtId="0" fontId="0" fillId="3" borderId="7" xfId="0" applyFill="1" applyBorder="1" applyAlignment="1">
      <alignment horizontal="left" vertical="top" wrapText="1" shrinkToFit="1"/>
    </xf>
    <xf numFmtId="0" fontId="0" fillId="3" borderId="6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11" borderId="6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Data_plus!$I$14:$I$19</c:f>
              <c:strCache>
                <c:ptCount val="6"/>
                <c:pt idx="0">
                  <c:v>62</c:v>
                </c:pt>
                <c:pt idx="1">
                  <c:v>64.6</c:v>
                </c:pt>
                <c:pt idx="2">
                  <c:v>67.2</c:v>
                </c:pt>
                <c:pt idx="3">
                  <c:v>69.8</c:v>
                </c:pt>
                <c:pt idx="4">
                  <c:v>72.4</c:v>
                </c:pt>
                <c:pt idx="5">
                  <c:v>More</c:v>
                </c:pt>
              </c:strCache>
            </c:strRef>
          </c:cat>
          <c:val>
            <c:numRef>
              <c:f>Data_plus!$J$14:$J$19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9-4420-B6D3-75DAFFDA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97384"/>
        <c:axId val="230398168"/>
      </c:barChart>
      <c:catAx>
        <c:axId val="23039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0398168"/>
        <c:crosses val="autoZero"/>
        <c:auto val="1"/>
        <c:lblAlgn val="ctr"/>
        <c:lblOffset val="100"/>
        <c:noMultiLvlLbl val="0"/>
      </c:catAx>
      <c:valAx>
        <c:axId val="230398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39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4-4383-99DF-6A2F9700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19632"/>
        <c:axId val="297920024"/>
      </c:scatterChart>
      <c:valAx>
        <c:axId val="297919632"/>
        <c:scaling>
          <c:orientation val="minMax"/>
          <c:min val="10"/>
        </c:scaling>
        <c:delete val="0"/>
        <c:axPos val="t"/>
        <c:numFmt formatCode="General" sourceLinked="1"/>
        <c:majorTickMark val="none"/>
        <c:minorTickMark val="none"/>
        <c:tickLblPos val="nextTo"/>
        <c:crossAx val="297920024"/>
        <c:crosses val="autoZero"/>
        <c:crossBetween val="midCat"/>
      </c:valAx>
      <c:valAx>
        <c:axId val="29792002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791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C-44A0-A833-15A67C6A96ED}"/>
            </c:ext>
          </c:extLst>
        </c:ser>
        <c:ser>
          <c:idx val="1"/>
          <c:order val="1"/>
          <c:tx>
            <c:strRef>
              <c:f>'Indiv pedon graphs'!$I$44</c:f>
              <c:strCache>
                <c:ptCount val="1"/>
                <c:pt idx="0">
                  <c:v>CaCO3</c:v>
                </c:pt>
              </c:strCache>
            </c:strRef>
          </c:tx>
          <c:marker>
            <c:symbol val="none"/>
          </c:marker>
          <c:xVal>
            <c:numRef>
              <c:f>'Indiv pedon graphs'!$I$45:$I$60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26</c:v>
                </c:pt>
                <c:pt idx="7">
                  <c:v>26</c:v>
                </c:pt>
                <c:pt idx="8">
                  <c:v>33</c:v>
                </c:pt>
                <c:pt idx="9">
                  <c:v>33</c:v>
                </c:pt>
                <c:pt idx="10">
                  <c:v>30</c:v>
                </c:pt>
                <c:pt idx="11">
                  <c:v>30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C-44A0-A833-15A67C6A9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20808"/>
        <c:axId val="297921200"/>
      </c:scatterChart>
      <c:valAx>
        <c:axId val="2979208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7921200"/>
        <c:crosses val="autoZero"/>
        <c:crossBetween val="midCat"/>
      </c:valAx>
      <c:valAx>
        <c:axId val="29792120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7920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5-4719-9095-8488DF16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4560"/>
        <c:axId val="298054952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5-4719-9095-8488DF16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5736"/>
        <c:axId val="298055344"/>
      </c:scatterChart>
      <c:valAx>
        <c:axId val="298054560"/>
        <c:scaling>
          <c:orientation val="minMax"/>
          <c:min val="2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8054952"/>
        <c:crosses val="autoZero"/>
        <c:crossBetween val="midCat"/>
      </c:valAx>
      <c:valAx>
        <c:axId val="29805495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8054560"/>
        <c:crosses val="autoZero"/>
        <c:crossBetween val="midCat"/>
      </c:valAx>
      <c:valAx>
        <c:axId val="29805534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98055736"/>
        <c:crosses val="max"/>
        <c:crossBetween val="midCat"/>
      </c:valAx>
      <c:valAx>
        <c:axId val="29805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CaCo3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055344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E-4A16-857B-F84FFC8ED0A7}"/>
            </c:ext>
          </c:extLst>
        </c:ser>
        <c:ser>
          <c:idx val="1"/>
          <c:order val="1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graphs'!$F$11:$F$14</c:f>
              <c:numCache>
                <c:formatCode>General</c:formatCode>
                <c:ptCount val="4"/>
                <c:pt idx="0">
                  <c:v>21.2</c:v>
                </c:pt>
                <c:pt idx="1">
                  <c:v>29</c:v>
                </c:pt>
                <c:pt idx="2">
                  <c:v>18.5</c:v>
                </c:pt>
                <c:pt idx="3">
                  <c:v>19.600000000000001</c:v>
                </c:pt>
              </c:numCache>
            </c:numRef>
          </c:xVal>
          <c:yVal>
            <c:numRef>
              <c:f>'Indiv pedon graphs'!$E$11:$E$14</c:f>
              <c:numCache>
                <c:formatCode>General</c:formatCode>
                <c:ptCount val="4"/>
                <c:pt idx="0">
                  <c:v>28</c:v>
                </c:pt>
                <c:pt idx="1">
                  <c:v>79</c:v>
                </c:pt>
                <c:pt idx="2">
                  <c:v>119</c:v>
                </c:pt>
                <c:pt idx="3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E-4A16-857B-F84FFC8E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6520"/>
        <c:axId val="298056912"/>
      </c:scatterChart>
      <c:valAx>
        <c:axId val="2980565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98056912"/>
        <c:crosses val="autoZero"/>
        <c:crossBetween val="midCat"/>
      </c:valAx>
      <c:valAx>
        <c:axId val="29805691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05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Data_plus!$L$25:$L$30</c:f>
              <c:strCache>
                <c:ptCount val="6"/>
                <c:pt idx="0">
                  <c:v>63</c:v>
                </c:pt>
                <c:pt idx="1">
                  <c:v>65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More</c:v>
                </c:pt>
              </c:strCache>
            </c:strRef>
          </c:cat>
          <c:val>
            <c:numRef>
              <c:f>Data_plus!$M$25:$M$30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C32-A485-4F8C05B74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3898328"/>
        <c:axId val="233898720"/>
      </c:barChart>
      <c:catAx>
        <c:axId val="23389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3898720"/>
        <c:crosses val="autoZero"/>
        <c:auto val="1"/>
        <c:lblAlgn val="ctr"/>
        <c:lblOffset val="100"/>
        <c:noMultiLvlLbl val="0"/>
      </c:catAx>
      <c:valAx>
        <c:axId val="2338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89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'Summary stats_data analysis'!$G$3:$G$7</c:f>
              <c:strCache>
                <c:ptCount val="5"/>
                <c:pt idx="0">
                  <c:v>62</c:v>
                </c:pt>
                <c:pt idx="1">
                  <c:v>65.25</c:v>
                </c:pt>
                <c:pt idx="2">
                  <c:v>68.5</c:v>
                </c:pt>
                <c:pt idx="3">
                  <c:v>71.75</c:v>
                </c:pt>
                <c:pt idx="4">
                  <c:v>More</c:v>
                </c:pt>
              </c:strCache>
            </c:strRef>
          </c:cat>
          <c:val>
            <c:numRef>
              <c:f>'Summary stats_data analysis'!$H$3:$H$7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CAE-A598-04704D2C7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3899504"/>
        <c:axId val="233899896"/>
      </c:barChart>
      <c:catAx>
        <c:axId val="2338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3899896"/>
        <c:crosses val="autoZero"/>
        <c:auto val="1"/>
        <c:lblAlgn val="ctr"/>
        <c:lblOffset val="100"/>
        <c:noMultiLvlLbl val="0"/>
      </c:catAx>
      <c:valAx>
        <c:axId val="23389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89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437800743657038"/>
          <c:y val="0.16718372703412068"/>
          <c:w val="0.62446057524059495"/>
          <c:h val="0.4210435695538061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- Data Analysis'!$D$14:$D$23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More</c:v>
                </c:pt>
              </c:strCache>
            </c:strRef>
          </c:cat>
          <c:val>
            <c:numRef>
              <c:f>'Histogram - Data Analysis'!$E$14:$E$23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B-46CA-A168-1DDF1E13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00680"/>
        <c:axId val="233901072"/>
      </c:barChart>
      <c:catAx>
        <c:axId val="23390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01072"/>
        <c:crosses val="autoZero"/>
        <c:auto val="1"/>
        <c:lblAlgn val="ctr"/>
        <c:lblOffset val="100"/>
        <c:noMultiLvlLbl val="0"/>
      </c:catAx>
      <c:valAx>
        <c:axId val="23390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0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571451004744305E-2"/>
          <c:y val="0.16506094272462521"/>
          <c:w val="0.91273228127044459"/>
          <c:h val="0.6436308201200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'Histrogram - example'!$H$5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'Histrogram - example'!$G$6:$G$15</c:f>
              <c:strCache>
                <c:ptCount val="10"/>
                <c:pt idx="0">
                  <c:v> &lt; 0.05</c:v>
                </c:pt>
                <c:pt idx="1">
                  <c:v>0.05 - 0.15</c:v>
                </c:pt>
                <c:pt idx="2">
                  <c:v>0.15 - 0.4</c:v>
                </c:pt>
                <c:pt idx="3">
                  <c:v>0.3 - 0.45</c:v>
                </c:pt>
                <c:pt idx="4">
                  <c:v>0.45 - 0.6</c:v>
                </c:pt>
                <c:pt idx="5">
                  <c:v>0.6 - 0.75</c:v>
                </c:pt>
                <c:pt idx="6">
                  <c:v>0.75 - 0.9</c:v>
                </c:pt>
                <c:pt idx="7">
                  <c:v>0.9 - 1.05</c:v>
                </c:pt>
                <c:pt idx="8">
                  <c:v>1.05 - 1.15</c:v>
                </c:pt>
                <c:pt idx="9">
                  <c:v> &gt; 1.15</c:v>
                </c:pt>
              </c:strCache>
            </c:strRef>
          </c:cat>
          <c:val>
            <c:numRef>
              <c:f>'Histrogram - example'!$H$6:$H$15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C7C-B3A3-778BDE47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2885128"/>
        <c:axId val="232885520"/>
      </c:barChart>
      <c:catAx>
        <c:axId val="23288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232885520"/>
        <c:crosses val="autoZero"/>
        <c:auto val="1"/>
        <c:lblAlgn val="ctr"/>
        <c:lblOffset val="100"/>
        <c:noMultiLvlLbl val="0"/>
      </c:catAx>
      <c:valAx>
        <c:axId val="23288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85128"/>
        <c:crosses val="autoZero"/>
        <c:crossBetween val="between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2769414795533103"/>
          <c:y val="8.7671232876712329E-2"/>
          <c:w val="0"/>
          <c:h val="2.191780821917808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Histrogram!$H$4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Histrogram!$G$5:$G$14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</c:v>
                </c:pt>
              </c:strCache>
            </c:strRef>
          </c:cat>
          <c:val>
            <c:numRef>
              <c:f>Histrogram!$H$5:$H$14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F-47D4-904A-AE8648E7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2886304"/>
        <c:axId val="232886696"/>
      </c:barChart>
      <c:catAx>
        <c:axId val="2328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2886696"/>
        <c:crosses val="autoZero"/>
        <c:auto val="1"/>
        <c:lblAlgn val="ctr"/>
        <c:lblOffset val="100"/>
        <c:noMultiLvlLbl val="0"/>
      </c:catAx>
      <c:valAx>
        <c:axId val="23288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8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84776902887144E-2"/>
          <c:y val="0"/>
          <c:w val="0.91000699912510941"/>
          <c:h val="0.798699693788277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'Box Plot'!$I$6</c:f>
              <c:strCache>
                <c:ptCount val="1"/>
                <c:pt idx="0">
                  <c:v>25th percentile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Plot'!$J$9</c:f>
                <c:numCache>
                  <c:formatCode>General</c:formatCode>
                  <c:ptCount val="1"/>
                  <c:pt idx="0">
                    <c:v>0.18483007092002493</c:v>
                  </c:pt>
                </c:numCache>
              </c:numRef>
            </c:minus>
          </c:errBars>
          <c:val>
            <c:numRef>
              <c:f>'Box Plot'!$J$6</c:f>
              <c:numCache>
                <c:formatCode>General</c:formatCode>
                <c:ptCount val="1"/>
                <c:pt idx="0">
                  <c:v>0.1331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1-4548-A2BD-9F3ED2AC7685}"/>
            </c:ext>
          </c:extLst>
        </c:ser>
        <c:ser>
          <c:idx val="1"/>
          <c:order val="1"/>
          <c:tx>
            <c:strRef>
              <c:f>'Box Plot'!$I$7</c:f>
              <c:strCache>
                <c:ptCount val="1"/>
                <c:pt idx="0">
                  <c:v>50th percentile</c:v>
                </c:pt>
              </c:strCache>
            </c:strRef>
          </c:tx>
          <c:spPr>
            <a:solidFill>
              <a:srgbClr val="4F81BD">
                <a:alpha val="17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val>
            <c:numRef>
              <c:f>'Box Plot'!$J$7</c:f>
              <c:numCache>
                <c:formatCode>0.00</c:formatCode>
                <c:ptCount val="1"/>
                <c:pt idx="0">
                  <c:v>0.42569999999999997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1-4548-A2BD-9F3ED2AC7685}"/>
            </c:ext>
          </c:extLst>
        </c:ser>
        <c:ser>
          <c:idx val="2"/>
          <c:order val="2"/>
          <c:tx>
            <c:strRef>
              <c:f>'Box Plot'!$I$8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rgbClr val="4F81BD">
                <a:alpha val="15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Plot'!$J$10</c:f>
                <c:numCache>
                  <c:formatCode>General</c:formatCode>
                  <c:ptCount val="1"/>
                  <c:pt idx="0">
                    <c:v>1.05765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'Box Plot'!$J$8</c:f>
              <c:numCache>
                <c:formatCode>0.00</c:formatCode>
                <c:ptCount val="1"/>
                <c:pt idx="0">
                  <c:v>0.27939999999999998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548-A2BD-9F3ED2AC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84736"/>
        <c:axId val="232884344"/>
      </c:barChart>
      <c:scatterChart>
        <c:scatterStyle val="lineMarker"/>
        <c:varyColors val="0"/>
        <c:ser>
          <c:idx val="3"/>
          <c:order val="3"/>
          <c:tx>
            <c:strRef>
              <c:f>'Box Plot'!$F$9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3-E7B1-4548-A2BD-9F3ED2AC7685}"/>
              </c:ext>
            </c:extLst>
          </c:dPt>
          <c:x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xVal>
          <c:y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B1-4548-A2BD-9F3ED2AC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83560"/>
        <c:axId val="232883952"/>
      </c:scatterChart>
      <c:catAx>
        <c:axId val="232884736"/>
        <c:scaling>
          <c:orientation val="minMax"/>
        </c:scaling>
        <c:delete val="1"/>
        <c:axPos val="l"/>
        <c:majorTickMark val="out"/>
        <c:minorTickMark val="none"/>
        <c:tickLblPos val="none"/>
        <c:crossAx val="232884344"/>
        <c:crosses val="autoZero"/>
        <c:auto val="1"/>
        <c:lblAlgn val="ctr"/>
        <c:lblOffset val="100"/>
        <c:noMultiLvlLbl val="0"/>
      </c:catAx>
      <c:valAx>
        <c:axId val="232884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2884736"/>
        <c:crosses val="autoZero"/>
        <c:crossBetween val="between"/>
      </c:valAx>
      <c:valAx>
        <c:axId val="232883952"/>
        <c:scaling>
          <c:orientation val="minMax"/>
          <c:max val="1"/>
        </c:scaling>
        <c:delete val="1"/>
        <c:axPos val="r"/>
        <c:numFmt formatCode="0.00" sourceLinked="1"/>
        <c:majorTickMark val="out"/>
        <c:minorTickMark val="none"/>
        <c:tickLblPos val="none"/>
        <c:crossAx val="232883560"/>
        <c:crosses val="max"/>
        <c:crossBetween val="midCat"/>
      </c:valAx>
      <c:valAx>
        <c:axId val="232883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23288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FB-9EA7-C306F617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05216"/>
        <c:axId val="234305608"/>
      </c:scatterChart>
      <c:valAx>
        <c:axId val="2343052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4305608"/>
        <c:crosses val="autoZero"/>
        <c:crossBetween val="midCat"/>
      </c:valAx>
      <c:valAx>
        <c:axId val="23430560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0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4-4212-85CD-62C67B91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06392"/>
        <c:axId val="297918064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4-4212-85CD-62C67B91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18848"/>
        <c:axId val="297918456"/>
      </c:scatterChart>
      <c:valAx>
        <c:axId val="234306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97918064"/>
        <c:crosses val="autoZero"/>
        <c:crossBetween val="midCat"/>
      </c:valAx>
      <c:valAx>
        <c:axId val="29791806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4306392"/>
        <c:crosses val="autoZero"/>
        <c:crossBetween val="midCat"/>
      </c:valAx>
      <c:valAx>
        <c:axId val="29791845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97918848"/>
        <c:crosses val="max"/>
        <c:crossBetween val="midCat"/>
      </c:valAx>
      <c:valAx>
        <c:axId val="2979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CaCO</a:t>
                </a:r>
                <a:r>
                  <a:rPr lang="en-US" baseline="-25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918456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1</xdr:rowOff>
    </xdr:from>
    <xdr:to>
      <xdr:col>20</xdr:col>
      <xdr:colOff>0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533401</xdr:colOff>
      <xdr:row>2</xdr:row>
      <xdr:rowOff>200025</xdr:rowOff>
    </xdr:from>
    <xdr:to>
      <xdr:col>18</xdr:col>
      <xdr:colOff>28575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2</xdr:row>
      <xdr:rowOff>333374</xdr:rowOff>
    </xdr:from>
    <xdr:to>
      <xdr:col>16</xdr:col>
      <xdr:colOff>542924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20</xdr:row>
      <xdr:rowOff>38100</xdr:rowOff>
    </xdr:from>
    <xdr:to>
      <xdr:col>10</xdr:col>
      <xdr:colOff>514350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47625</xdr:rowOff>
    </xdr:from>
    <xdr:to>
      <xdr:col>18</xdr:col>
      <xdr:colOff>190500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18</xdr:row>
      <xdr:rowOff>142875</xdr:rowOff>
    </xdr:from>
    <xdr:to>
      <xdr:col>17</xdr:col>
      <xdr:colOff>600074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42</xdr:row>
      <xdr:rowOff>38100</xdr:rowOff>
    </xdr:from>
    <xdr:to>
      <xdr:col>18</xdr:col>
      <xdr:colOff>314325</xdr:colOff>
      <xdr:row>59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20</xdr:row>
      <xdr:rowOff>0</xdr:rowOff>
    </xdr:from>
    <xdr:to>
      <xdr:col>28</xdr:col>
      <xdr:colOff>590550</xdr:colOff>
      <xdr:row>39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304800</xdr:colOff>
      <xdr:row>16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H11" sqref="H11"/>
    </sheetView>
  </sheetViews>
  <sheetFormatPr defaultRowHeight="15" x14ac:dyDescent="0.25"/>
  <sheetData>
    <row r="1" spans="1:4" ht="15.75" x14ac:dyDescent="0.25">
      <c r="A1" s="1" t="s">
        <v>0</v>
      </c>
      <c r="B1" s="1" t="s">
        <v>172</v>
      </c>
      <c r="C1" s="1" t="s">
        <v>2</v>
      </c>
      <c r="D1" s="1" t="s">
        <v>3</v>
      </c>
    </row>
    <row r="2" spans="1:4" ht="15.75" x14ac:dyDescent="0.25">
      <c r="A2" s="2">
        <v>1</v>
      </c>
      <c r="B2" s="2">
        <v>1</v>
      </c>
      <c r="C2" s="2" t="s">
        <v>4</v>
      </c>
      <c r="D2" s="2">
        <v>66</v>
      </c>
    </row>
    <row r="3" spans="1:4" ht="15.75" x14ac:dyDescent="0.25">
      <c r="A3" s="2">
        <v>2</v>
      </c>
      <c r="B3" s="2">
        <v>1</v>
      </c>
      <c r="C3" s="2" t="s">
        <v>4</v>
      </c>
      <c r="D3" s="2">
        <v>67</v>
      </c>
    </row>
    <row r="4" spans="1:4" ht="15.75" x14ac:dyDescent="0.25">
      <c r="A4" s="2">
        <v>3</v>
      </c>
      <c r="B4" s="2">
        <v>1</v>
      </c>
      <c r="C4" s="2" t="s">
        <v>4</v>
      </c>
      <c r="D4" s="2">
        <v>74</v>
      </c>
    </row>
    <row r="5" spans="1:4" ht="15.75" x14ac:dyDescent="0.25">
      <c r="A5" s="2">
        <v>4</v>
      </c>
      <c r="B5" s="2">
        <v>1</v>
      </c>
      <c r="C5" s="2" t="s">
        <v>4</v>
      </c>
      <c r="D5" s="2">
        <v>71</v>
      </c>
    </row>
    <row r="6" spans="1:4" ht="15.75" x14ac:dyDescent="0.25">
      <c r="A6" s="2">
        <v>5</v>
      </c>
      <c r="B6" s="2">
        <v>1</v>
      </c>
      <c r="C6" s="2" t="s">
        <v>4</v>
      </c>
      <c r="D6" s="2">
        <v>68</v>
      </c>
    </row>
    <row r="7" spans="1:4" ht="15.75" x14ac:dyDescent="0.25">
      <c r="A7" s="2">
        <v>6</v>
      </c>
      <c r="B7" s="2">
        <v>2</v>
      </c>
      <c r="C7" s="2" t="s">
        <v>5</v>
      </c>
      <c r="D7" s="2">
        <v>67</v>
      </c>
    </row>
    <row r="8" spans="1:4" ht="15.75" x14ac:dyDescent="0.25">
      <c r="A8" s="2">
        <v>7</v>
      </c>
      <c r="B8" s="2">
        <v>2</v>
      </c>
      <c r="C8" s="2" t="s">
        <v>5</v>
      </c>
      <c r="D8" s="2">
        <v>64</v>
      </c>
    </row>
    <row r="9" spans="1:4" ht="15.75" x14ac:dyDescent="0.25">
      <c r="A9" s="2">
        <v>8</v>
      </c>
      <c r="B9" s="2">
        <v>2</v>
      </c>
      <c r="C9" s="2" t="s">
        <v>4</v>
      </c>
      <c r="D9" s="2">
        <v>73</v>
      </c>
    </row>
    <row r="10" spans="1:4" ht="15.75" x14ac:dyDescent="0.25">
      <c r="A10" s="2">
        <v>9</v>
      </c>
      <c r="B10" s="2">
        <v>2</v>
      </c>
      <c r="C10" s="2" t="s">
        <v>4</v>
      </c>
      <c r="D10" s="2">
        <v>75</v>
      </c>
    </row>
    <row r="11" spans="1:4" ht="15.75" x14ac:dyDescent="0.25">
      <c r="A11" s="2">
        <v>10</v>
      </c>
      <c r="B11" s="2">
        <v>2</v>
      </c>
      <c r="C11" s="2" t="s">
        <v>4</v>
      </c>
      <c r="D11" s="2">
        <v>68</v>
      </c>
    </row>
    <row r="12" spans="1:4" ht="15.75" x14ac:dyDescent="0.25">
      <c r="A12" s="2">
        <v>11</v>
      </c>
      <c r="B12" s="2">
        <v>3</v>
      </c>
      <c r="C12" s="2" t="s">
        <v>5</v>
      </c>
      <c r="D12" s="2">
        <v>68</v>
      </c>
    </row>
    <row r="13" spans="1:4" ht="15.75" x14ac:dyDescent="0.25">
      <c r="A13" s="2">
        <v>12</v>
      </c>
      <c r="B13" s="2">
        <v>3</v>
      </c>
      <c r="C13" s="2" t="s">
        <v>5</v>
      </c>
      <c r="D13" s="2">
        <v>66</v>
      </c>
    </row>
    <row r="14" spans="1:4" ht="15.75" x14ac:dyDescent="0.25">
      <c r="A14" s="2">
        <v>13</v>
      </c>
      <c r="B14" s="2">
        <v>3</v>
      </c>
      <c r="C14" s="2" t="s">
        <v>4</v>
      </c>
      <c r="D14" s="2">
        <v>69</v>
      </c>
    </row>
    <row r="15" spans="1:4" ht="15.75" x14ac:dyDescent="0.25">
      <c r="A15" s="2">
        <v>14</v>
      </c>
      <c r="B15" s="2">
        <v>3</v>
      </c>
      <c r="C15" s="2" t="s">
        <v>4</v>
      </c>
      <c r="D15" s="2">
        <v>65</v>
      </c>
    </row>
    <row r="16" spans="1:4" ht="15.75" x14ac:dyDescent="0.25">
      <c r="A16" s="2">
        <v>15</v>
      </c>
      <c r="B16" s="2">
        <v>4</v>
      </c>
      <c r="C16" s="2" t="s">
        <v>5</v>
      </c>
      <c r="D16" s="2">
        <v>69</v>
      </c>
    </row>
    <row r="17" spans="1:4" ht="15.75" x14ac:dyDescent="0.25">
      <c r="A17" s="2">
        <v>16</v>
      </c>
      <c r="B17" s="2">
        <v>4</v>
      </c>
      <c r="C17" s="2" t="s">
        <v>5</v>
      </c>
      <c r="D17" s="2">
        <v>62</v>
      </c>
    </row>
    <row r="18" spans="1:4" ht="15.75" x14ac:dyDescent="0.25">
      <c r="A18" s="2">
        <v>17</v>
      </c>
      <c r="B18" s="2">
        <v>4</v>
      </c>
      <c r="C18" s="2" t="s">
        <v>4</v>
      </c>
      <c r="D18" s="2">
        <v>75</v>
      </c>
    </row>
    <row r="19" spans="1:4" ht="15.75" x14ac:dyDescent="0.25">
      <c r="A19" s="2">
        <v>18</v>
      </c>
      <c r="B19" s="2">
        <v>4</v>
      </c>
      <c r="C19" s="2" t="s">
        <v>4</v>
      </c>
      <c r="D19" s="2">
        <v>69</v>
      </c>
    </row>
    <row r="20" spans="1:4" ht="15.75" x14ac:dyDescent="0.25">
      <c r="A20" s="2">
        <v>19</v>
      </c>
      <c r="B20" s="2">
        <v>4</v>
      </c>
      <c r="C20" s="2" t="s">
        <v>4</v>
      </c>
      <c r="D20" s="2">
        <v>69</v>
      </c>
    </row>
    <row r="21" spans="1:4" ht="15.75" x14ac:dyDescent="0.25">
      <c r="A21" s="2">
        <v>20</v>
      </c>
      <c r="B21" s="2">
        <v>4</v>
      </c>
      <c r="C21" s="2" t="s">
        <v>4</v>
      </c>
      <c r="D21" s="2">
        <v>74</v>
      </c>
    </row>
    <row r="22" spans="1:4" ht="15.75" x14ac:dyDescent="0.25">
      <c r="A22" s="2">
        <v>21</v>
      </c>
      <c r="B22" s="2">
        <v>5</v>
      </c>
      <c r="C22" s="2" t="s">
        <v>4</v>
      </c>
      <c r="D22" s="2">
        <v>70</v>
      </c>
    </row>
    <row r="23" spans="1:4" ht="15.75" x14ac:dyDescent="0.25">
      <c r="A23" s="2">
        <v>22</v>
      </c>
      <c r="B23" s="2">
        <v>5</v>
      </c>
      <c r="C23" s="2" t="s">
        <v>4</v>
      </c>
      <c r="D23" s="2">
        <v>69</v>
      </c>
    </row>
    <row r="24" spans="1:4" ht="15.75" x14ac:dyDescent="0.25">
      <c r="A24" s="2">
        <v>23</v>
      </c>
      <c r="B24" s="2">
        <v>5</v>
      </c>
      <c r="C24" s="2" t="s">
        <v>4</v>
      </c>
      <c r="D24" s="2">
        <v>70</v>
      </c>
    </row>
    <row r="25" spans="1:4" ht="15.75" x14ac:dyDescent="0.25">
      <c r="A25" s="2">
        <v>24</v>
      </c>
      <c r="B25" s="2">
        <v>5</v>
      </c>
      <c r="C25" s="2" t="s">
        <v>4</v>
      </c>
      <c r="D25" s="2">
        <v>71</v>
      </c>
    </row>
    <row r="26" spans="1:4" ht="15.75" x14ac:dyDescent="0.25">
      <c r="A26" s="2">
        <v>25</v>
      </c>
      <c r="B26" s="2">
        <v>5</v>
      </c>
      <c r="C26" s="2" t="s">
        <v>4</v>
      </c>
      <c r="D26" s="2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42"/>
  <sheetViews>
    <sheetView workbookViewId="0">
      <selection activeCell="N16" sqref="N16"/>
    </sheetView>
  </sheetViews>
  <sheetFormatPr defaultRowHeight="15" x14ac:dyDescent="0.25"/>
  <cols>
    <col min="1" max="1" width="9.140625" style="96"/>
    <col min="2" max="2" width="12.140625" customWidth="1"/>
    <col min="3" max="3" width="11.140625" customWidth="1"/>
    <col min="6" max="6" width="13.140625" customWidth="1"/>
    <col min="9" max="9" width="16.5703125" customWidth="1"/>
  </cols>
  <sheetData>
    <row r="1" spans="2:31" s="96" customFormat="1" x14ac:dyDescent="0.25"/>
    <row r="2" spans="2:31" s="96" customFormat="1" x14ac:dyDescent="0.25">
      <c r="B2" s="118" t="s">
        <v>131</v>
      </c>
      <c r="C2" s="118"/>
      <c r="D2" s="118"/>
      <c r="E2" s="118"/>
      <c r="F2" s="118"/>
      <c r="G2" s="118"/>
      <c r="H2" s="118"/>
      <c r="I2" s="118"/>
      <c r="J2" s="118"/>
    </row>
    <row r="3" spans="2:31" s="96" customFormat="1" x14ac:dyDescent="0.25">
      <c r="B3" s="118"/>
      <c r="C3" s="118"/>
      <c r="D3" s="118"/>
      <c r="E3" s="118"/>
      <c r="F3" s="118"/>
      <c r="G3" s="118"/>
      <c r="H3" s="118"/>
      <c r="I3" s="118"/>
      <c r="J3" s="118"/>
    </row>
    <row r="4" spans="2:31" s="96" customFormat="1" x14ac:dyDescent="0.25"/>
    <row r="5" spans="2:31" x14ac:dyDescent="0.25">
      <c r="B5" s="84" t="s">
        <v>94</v>
      </c>
      <c r="C5" s="84" t="s">
        <v>97</v>
      </c>
      <c r="D5" s="96"/>
      <c r="E5" s="96"/>
      <c r="F5" s="96"/>
      <c r="G5" s="96" t="s">
        <v>132</v>
      </c>
      <c r="H5" s="96"/>
      <c r="I5" s="96" t="s">
        <v>133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</row>
    <row r="6" spans="2:31" x14ac:dyDescent="0.25">
      <c r="B6" s="86" t="s">
        <v>114</v>
      </c>
      <c r="C6" s="91">
        <v>4.6699999999999998E-2</v>
      </c>
      <c r="D6" s="96"/>
      <c r="E6" s="96"/>
      <c r="F6" s="6" t="s">
        <v>134</v>
      </c>
      <c r="G6" s="97">
        <f>MIN(C6:C55)</f>
        <v>4.6699999999999998E-2</v>
      </c>
      <c r="H6" s="96"/>
      <c r="I6" s="96" t="s">
        <v>135</v>
      </c>
      <c r="J6" s="96">
        <f>G8</f>
        <v>0.1331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</row>
    <row r="7" spans="2:31" x14ac:dyDescent="0.25">
      <c r="B7" s="86" t="s">
        <v>102</v>
      </c>
      <c r="C7" s="91">
        <v>5.0599999999999999E-2</v>
      </c>
      <c r="D7" s="96"/>
      <c r="E7" s="96"/>
      <c r="F7" s="6"/>
      <c r="G7" s="97">
        <f>G9-G17</f>
        <v>0.36042510149376816</v>
      </c>
      <c r="H7" s="96"/>
      <c r="I7" s="96" t="s">
        <v>136</v>
      </c>
      <c r="J7" s="98">
        <f>G10 - G8</f>
        <v>0.42569999999999997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</row>
    <row r="8" spans="2:31" x14ac:dyDescent="0.25">
      <c r="B8" s="86" t="s">
        <v>118</v>
      </c>
      <c r="C8" s="91">
        <v>7.3200000000000001E-2</v>
      </c>
      <c r="D8" s="96"/>
      <c r="E8" s="96"/>
      <c r="F8" s="6" t="s">
        <v>137</v>
      </c>
      <c r="G8" s="99">
        <f>QUARTILE(C6:C55,1)</f>
        <v>0.1331</v>
      </c>
      <c r="H8" s="96"/>
      <c r="I8" s="96" t="s">
        <v>138</v>
      </c>
      <c r="J8" s="98">
        <f>G11 - G10</f>
        <v>0.27939999999999998</v>
      </c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</row>
    <row r="9" spans="2:31" x14ac:dyDescent="0.25">
      <c r="B9" s="86" t="s">
        <v>113</v>
      </c>
      <c r="C9" s="91">
        <v>0.1051</v>
      </c>
      <c r="D9" s="96"/>
      <c r="E9" s="96"/>
      <c r="F9" s="6" t="s">
        <v>139</v>
      </c>
      <c r="G9" s="97">
        <f>AVERAGE(C6:C55)</f>
        <v>0.54525517241379307</v>
      </c>
      <c r="H9" s="96"/>
      <c r="I9" s="96" t="s">
        <v>140</v>
      </c>
      <c r="J9" s="98">
        <f>G17</f>
        <v>0.18483007092002493</v>
      </c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</row>
    <row r="10" spans="2:31" x14ac:dyDescent="0.25">
      <c r="B10" s="86" t="s">
        <v>104</v>
      </c>
      <c r="C10" s="91">
        <v>0.1081</v>
      </c>
      <c r="D10" s="96"/>
      <c r="E10" s="96"/>
      <c r="F10" s="6" t="s">
        <v>25</v>
      </c>
      <c r="G10" s="97">
        <f>MEDIAN(C6:C55)</f>
        <v>0.55879999999999996</v>
      </c>
      <c r="H10" s="96"/>
      <c r="I10" s="96" t="s">
        <v>141</v>
      </c>
      <c r="J10" s="98">
        <f>G18</f>
        <v>1.05765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</row>
    <row r="11" spans="2:31" x14ac:dyDescent="0.25">
      <c r="B11" s="86" t="s">
        <v>107</v>
      </c>
      <c r="C11" s="91">
        <v>0.11799999999999999</v>
      </c>
      <c r="D11" s="96"/>
      <c r="E11" s="96"/>
      <c r="F11" s="6" t="s">
        <v>142</v>
      </c>
      <c r="G11" s="99">
        <f>QUARTILE(C6:C55,3)</f>
        <v>0.83819999999999995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</row>
    <row r="12" spans="2:31" x14ac:dyDescent="0.25">
      <c r="B12" s="86" t="s">
        <v>103</v>
      </c>
      <c r="C12" s="91">
        <v>0.1321</v>
      </c>
      <c r="D12" s="96"/>
      <c r="E12" s="96"/>
      <c r="F12" s="6" t="s">
        <v>143</v>
      </c>
      <c r="G12" s="97">
        <f>G17+G9</f>
        <v>0.73008524333381797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</row>
    <row r="13" spans="2:31" x14ac:dyDescent="0.25">
      <c r="B13" s="86" t="s">
        <v>105</v>
      </c>
      <c r="C13" s="91">
        <v>0.1331</v>
      </c>
      <c r="D13" s="96"/>
      <c r="E13" s="96"/>
      <c r="F13" s="6" t="s">
        <v>144</v>
      </c>
      <c r="G13" s="97">
        <f>MAX(C6:C55)</f>
        <v>1.38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</row>
    <row r="14" spans="2:31" x14ac:dyDescent="0.25">
      <c r="B14" s="86" t="s">
        <v>109</v>
      </c>
      <c r="C14" s="91">
        <v>0.23039999999999999</v>
      </c>
      <c r="D14" s="96"/>
      <c r="E14" s="96"/>
      <c r="F14" s="6"/>
      <c r="G14" s="99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</row>
    <row r="15" spans="2:31" x14ac:dyDescent="0.25">
      <c r="B15" s="86" t="s">
        <v>112</v>
      </c>
      <c r="C15" s="91">
        <v>0.23080000000000001</v>
      </c>
      <c r="D15" s="96"/>
      <c r="E15" s="96"/>
      <c r="F15" s="6" t="s">
        <v>66</v>
      </c>
      <c r="G15" s="99">
        <f>STDEV(C6:C55)</f>
        <v>0.38641550969520483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</row>
    <row r="16" spans="2:31" x14ac:dyDescent="0.25">
      <c r="B16" s="86" t="s">
        <v>119</v>
      </c>
      <c r="C16" s="91">
        <v>0.28129999999999999</v>
      </c>
      <c r="D16" s="96"/>
      <c r="E16" s="96"/>
      <c r="F16" s="6" t="s">
        <v>145</v>
      </c>
      <c r="G16" s="99">
        <f>COUNT(C6:C55)</f>
        <v>29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</row>
    <row r="17" spans="2:31" x14ac:dyDescent="0.25">
      <c r="B17" s="86" t="s">
        <v>120</v>
      </c>
      <c r="C17" s="91">
        <v>0.36149999999999999</v>
      </c>
      <c r="D17" s="96"/>
      <c r="E17" s="96"/>
      <c r="F17" s="6" t="s">
        <v>146</v>
      </c>
      <c r="G17" s="99">
        <f>CONFIDENCE(0.01,STDEV(C6:C55),COUNT(C6:C55))</f>
        <v>0.18483007092002493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</row>
    <row r="18" spans="2:31" x14ac:dyDescent="0.25">
      <c r="B18" s="86" t="s">
        <v>115</v>
      </c>
      <c r="C18" s="91">
        <v>0.37759999999999999</v>
      </c>
      <c r="D18" s="96"/>
      <c r="E18" s="96"/>
      <c r="F18" s="6" t="s">
        <v>147</v>
      </c>
      <c r="G18" s="99">
        <f>(G11-G8)*1.5</f>
        <v>1.05765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</row>
    <row r="19" spans="2:31" x14ac:dyDescent="0.25">
      <c r="B19" s="86" t="s">
        <v>106</v>
      </c>
      <c r="C19" s="91">
        <v>0.45019999999999999</v>
      </c>
      <c r="D19" s="96"/>
      <c r="E19" s="96"/>
      <c r="F19" s="96"/>
      <c r="G19" s="100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</row>
    <row r="20" spans="2:31" x14ac:dyDescent="0.25">
      <c r="B20" s="86" t="s">
        <v>125</v>
      </c>
      <c r="C20" s="91">
        <v>0.55879999999999996</v>
      </c>
      <c r="D20" s="96"/>
      <c r="E20" s="96"/>
      <c r="F20" s="96"/>
      <c r="G20" s="100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</row>
    <row r="21" spans="2:31" x14ac:dyDescent="0.25">
      <c r="B21" s="86" t="s">
        <v>110</v>
      </c>
      <c r="C21" s="91">
        <v>0.6694</v>
      </c>
      <c r="D21" s="96"/>
      <c r="E21" s="96"/>
      <c r="F21" s="96"/>
      <c r="G21" s="100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</row>
    <row r="22" spans="2:31" x14ac:dyDescent="0.25">
      <c r="B22" s="86" t="s">
        <v>123</v>
      </c>
      <c r="C22" s="91">
        <v>0.73180000000000001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</row>
    <row r="23" spans="2:31" x14ac:dyDescent="0.25">
      <c r="B23" s="86" t="s">
        <v>127</v>
      </c>
      <c r="C23" s="91">
        <v>0.73409999999999997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</row>
    <row r="24" spans="2:31" x14ac:dyDescent="0.25">
      <c r="B24" s="86" t="s">
        <v>111</v>
      </c>
      <c r="C24" s="91">
        <v>0.73939999999999995</v>
      </c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</row>
    <row r="25" spans="2:31" x14ac:dyDescent="0.25">
      <c r="B25" s="86" t="s">
        <v>129</v>
      </c>
      <c r="C25" s="91">
        <v>0.79500000000000004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</row>
    <row r="26" spans="2:31" x14ac:dyDescent="0.25">
      <c r="B26" s="86" t="s">
        <v>126</v>
      </c>
      <c r="C26" s="91">
        <v>0.83420000000000005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</row>
    <row r="27" spans="2:31" x14ac:dyDescent="0.25">
      <c r="B27" s="86" t="s">
        <v>128</v>
      </c>
      <c r="C27" s="91">
        <v>0.83819999999999995</v>
      </c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</row>
    <row r="28" spans="2:31" x14ac:dyDescent="0.25">
      <c r="B28" s="86" t="s">
        <v>117</v>
      </c>
      <c r="C28" s="91">
        <v>0.83830000000000005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</row>
    <row r="29" spans="2:31" x14ac:dyDescent="0.25">
      <c r="B29" s="86" t="s">
        <v>130</v>
      </c>
      <c r="C29" s="91">
        <v>0.87529999999999997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2:31" x14ac:dyDescent="0.25">
      <c r="B30" s="86" t="s">
        <v>108</v>
      </c>
      <c r="C30" s="91">
        <v>0.88900000000000001</v>
      </c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2:31" x14ac:dyDescent="0.25">
      <c r="B31" s="86" t="s">
        <v>122</v>
      </c>
      <c r="C31" s="91">
        <v>1.0309999999999999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2:31" x14ac:dyDescent="0.25">
      <c r="B32" s="86" t="s">
        <v>121</v>
      </c>
      <c r="C32" s="91">
        <v>1.0642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2:31" x14ac:dyDescent="0.25">
      <c r="B33" s="86" t="s">
        <v>116</v>
      </c>
      <c r="C33" s="91">
        <v>1.135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2:31" x14ac:dyDescent="0.25">
      <c r="B34" s="86" t="s">
        <v>124</v>
      </c>
      <c r="C34" s="91">
        <v>1.38</v>
      </c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</row>
    <row r="35" spans="2:31" x14ac:dyDescent="0.25">
      <c r="B35" s="86"/>
      <c r="C35" s="91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</row>
    <row r="36" spans="2:31" x14ac:dyDescent="0.25">
      <c r="B36" s="86"/>
      <c r="C36" s="91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</row>
    <row r="37" spans="2:31" x14ac:dyDescent="0.25">
      <c r="B37" s="86"/>
      <c r="C37" s="91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</row>
    <row r="38" spans="2:31" x14ac:dyDescent="0.25">
      <c r="B38" s="86"/>
      <c r="C38" s="91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</row>
    <row r="39" spans="2:31" x14ac:dyDescent="0.25">
      <c r="B39" s="86"/>
      <c r="C39" s="91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</row>
    <row r="40" spans="2:31" x14ac:dyDescent="0.25">
      <c r="B40" s="86"/>
      <c r="C40" s="91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</row>
    <row r="41" spans="2:31" x14ac:dyDescent="0.25">
      <c r="B41" s="86"/>
      <c r="C41" s="91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</row>
    <row r="42" spans="2:31" x14ac:dyDescent="0.25">
      <c r="B42" s="86"/>
      <c r="C42" s="91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</row>
    <row r="43" spans="2:31" x14ac:dyDescent="0.25">
      <c r="B43" s="86"/>
      <c r="C43" s="91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</row>
    <row r="44" spans="2:31" x14ac:dyDescent="0.25">
      <c r="B44" s="86"/>
      <c r="C44" s="91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</row>
    <row r="45" spans="2:31" x14ac:dyDescent="0.25">
      <c r="B45" s="86"/>
      <c r="C45" s="91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</row>
    <row r="46" spans="2:31" x14ac:dyDescent="0.25">
      <c r="B46" s="86"/>
      <c r="C46" s="8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</row>
    <row r="47" spans="2:31" x14ac:dyDescent="0.25">
      <c r="B47" s="86"/>
      <c r="C47" s="8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</row>
    <row r="48" spans="2:31" x14ac:dyDescent="0.25">
      <c r="B48" s="86"/>
      <c r="C48" s="8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</row>
    <row r="49" spans="2:31" x14ac:dyDescent="0.25">
      <c r="B49" s="86"/>
      <c r="C49" s="8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</row>
    <row r="50" spans="2:31" x14ac:dyDescent="0.25">
      <c r="B50" s="86"/>
      <c r="C50" s="8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</row>
    <row r="51" spans="2:31" x14ac:dyDescent="0.25">
      <c r="B51" s="86"/>
      <c r="C51" s="8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</row>
    <row r="52" spans="2:31" x14ac:dyDescent="0.25">
      <c r="B52" s="86"/>
      <c r="C52" s="8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</row>
    <row r="53" spans="2:31" x14ac:dyDescent="0.25">
      <c r="B53" s="86"/>
      <c r="C53" s="8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</row>
    <row r="54" spans="2:31" x14ac:dyDescent="0.25">
      <c r="B54" s="86"/>
      <c r="C54" s="8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</row>
    <row r="55" spans="2:31" x14ac:dyDescent="0.25">
      <c r="B55" s="86"/>
      <c r="C55" s="8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</row>
    <row r="56" spans="2:31" x14ac:dyDescent="0.25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</row>
    <row r="57" spans="2:31" x14ac:dyDescent="0.25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</row>
    <row r="58" spans="2:31" x14ac:dyDescent="0.25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</row>
    <row r="59" spans="2:31" x14ac:dyDescent="0.25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2:31" x14ac:dyDescent="0.25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2:31" x14ac:dyDescent="0.25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</row>
    <row r="62" spans="2:31" x14ac:dyDescent="0.25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</row>
    <row r="63" spans="2:31" x14ac:dyDescent="0.25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</row>
    <row r="64" spans="2:31" x14ac:dyDescent="0.25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</row>
    <row r="65" spans="2:31" x14ac:dyDescent="0.25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</row>
    <row r="66" spans="2:31" x14ac:dyDescent="0.25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</row>
    <row r="67" spans="2:31" x14ac:dyDescent="0.25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</row>
    <row r="68" spans="2:31" x14ac:dyDescent="0.25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</row>
    <row r="69" spans="2:31" x14ac:dyDescent="0.25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</row>
    <row r="70" spans="2:31" x14ac:dyDescent="0.25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</row>
    <row r="71" spans="2:31" x14ac:dyDescent="0.25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</row>
    <row r="72" spans="2:31" x14ac:dyDescent="0.25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</row>
    <row r="73" spans="2:31" x14ac:dyDescent="0.25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</row>
    <row r="74" spans="2:31" x14ac:dyDescent="0.25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</row>
    <row r="75" spans="2:31" x14ac:dyDescent="0.25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</row>
    <row r="76" spans="2:31" x14ac:dyDescent="0.25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</row>
    <row r="77" spans="2:31" x14ac:dyDescent="0.25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</row>
    <row r="78" spans="2:31" x14ac:dyDescent="0.25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</row>
    <row r="79" spans="2:31" x14ac:dyDescent="0.25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</row>
    <row r="80" spans="2:31" x14ac:dyDescent="0.25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</row>
    <row r="81" spans="2:31" x14ac:dyDescent="0.25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</row>
    <row r="82" spans="2:31" x14ac:dyDescent="0.25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</row>
    <row r="83" spans="2:31" x14ac:dyDescent="0.25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</row>
    <row r="84" spans="2:31" x14ac:dyDescent="0.25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</row>
    <row r="85" spans="2:31" x14ac:dyDescent="0.25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</row>
    <row r="86" spans="2:31" x14ac:dyDescent="0.25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</row>
    <row r="87" spans="2:31" x14ac:dyDescent="0.25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</row>
    <row r="88" spans="2:31" x14ac:dyDescent="0.25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</row>
    <row r="89" spans="2:31" x14ac:dyDescent="0.25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</row>
    <row r="90" spans="2:31" x14ac:dyDescent="0.25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</row>
    <row r="91" spans="2:31" x14ac:dyDescent="0.25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</row>
    <row r="92" spans="2:31" x14ac:dyDescent="0.25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</row>
    <row r="93" spans="2:31" x14ac:dyDescent="0.25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</row>
    <row r="94" spans="2:31" x14ac:dyDescent="0.25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</row>
    <row r="95" spans="2:31" x14ac:dyDescent="0.25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</row>
    <row r="96" spans="2:31" x14ac:dyDescent="0.25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</row>
    <row r="97" spans="2:31" x14ac:dyDescent="0.25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</row>
    <row r="98" spans="2:31" x14ac:dyDescent="0.25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</row>
    <row r="99" spans="2:31" x14ac:dyDescent="0.25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</row>
    <row r="100" spans="2:31" x14ac:dyDescent="0.25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</row>
    <row r="101" spans="2:31" x14ac:dyDescent="0.25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</row>
    <row r="102" spans="2:31" x14ac:dyDescent="0.25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</row>
    <row r="103" spans="2:31" x14ac:dyDescent="0.25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</row>
    <row r="104" spans="2:31" x14ac:dyDescent="0.25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</row>
    <row r="105" spans="2:31" x14ac:dyDescent="0.25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</row>
    <row r="106" spans="2:31" x14ac:dyDescent="0.25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</row>
    <row r="107" spans="2:31" x14ac:dyDescent="0.25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</row>
    <row r="108" spans="2:31" x14ac:dyDescent="0.25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</row>
    <row r="109" spans="2:31" x14ac:dyDescent="0.25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</row>
    <row r="110" spans="2:31" x14ac:dyDescent="0.25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</row>
    <row r="111" spans="2:31" x14ac:dyDescent="0.25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</row>
    <row r="112" spans="2:31" x14ac:dyDescent="0.25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</row>
    <row r="113" spans="2:31" x14ac:dyDescent="0.25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</row>
    <row r="114" spans="2:31" x14ac:dyDescent="0.25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</row>
    <row r="115" spans="2:31" x14ac:dyDescent="0.25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</row>
    <row r="116" spans="2:31" x14ac:dyDescent="0.25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</row>
    <row r="117" spans="2:31" x14ac:dyDescent="0.25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</row>
    <row r="118" spans="2:31" x14ac:dyDescent="0.25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</row>
    <row r="119" spans="2:31" x14ac:dyDescent="0.25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</row>
    <row r="120" spans="2:31" x14ac:dyDescent="0.25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</row>
    <row r="121" spans="2:31" x14ac:dyDescent="0.25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</row>
    <row r="122" spans="2:31" x14ac:dyDescent="0.25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</row>
    <row r="123" spans="2:31" x14ac:dyDescent="0.25"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</row>
    <row r="124" spans="2:31" x14ac:dyDescent="0.25"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</row>
    <row r="125" spans="2:31" x14ac:dyDescent="0.25"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</row>
    <row r="126" spans="2:31" x14ac:dyDescent="0.25"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</row>
    <row r="127" spans="2:31" x14ac:dyDescent="0.25"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</row>
    <row r="128" spans="2:31" x14ac:dyDescent="0.25"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</row>
    <row r="129" spans="2:31" x14ac:dyDescent="0.25"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</row>
    <row r="130" spans="2:31" x14ac:dyDescent="0.25"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</row>
    <row r="131" spans="2:31" x14ac:dyDescent="0.25"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</row>
    <row r="132" spans="2:31" x14ac:dyDescent="0.25"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</row>
    <row r="133" spans="2:31" x14ac:dyDescent="0.25"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</row>
    <row r="134" spans="2:31" x14ac:dyDescent="0.25"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</row>
    <row r="135" spans="2:31" x14ac:dyDescent="0.25"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</row>
    <row r="136" spans="2:31" x14ac:dyDescent="0.25"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</row>
    <row r="137" spans="2:31" x14ac:dyDescent="0.25"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</row>
    <row r="138" spans="2:31" x14ac:dyDescent="0.25"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</row>
    <row r="139" spans="2:31" x14ac:dyDescent="0.25"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</row>
    <row r="140" spans="2:31" x14ac:dyDescent="0.25"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</row>
    <row r="141" spans="2:31" x14ac:dyDescent="0.25"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</row>
    <row r="142" spans="2:31" x14ac:dyDescent="0.25"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</row>
    <row r="143" spans="2:31" x14ac:dyDescent="0.25"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</row>
    <row r="144" spans="2:31" x14ac:dyDescent="0.25"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</row>
    <row r="145" spans="2:31" x14ac:dyDescent="0.25"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</row>
    <row r="146" spans="2:31" x14ac:dyDescent="0.25"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</row>
    <row r="147" spans="2:31" x14ac:dyDescent="0.25"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</row>
    <row r="148" spans="2:31" x14ac:dyDescent="0.25"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</row>
    <row r="149" spans="2:31" x14ac:dyDescent="0.25"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</row>
    <row r="150" spans="2:31" x14ac:dyDescent="0.25"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</row>
    <row r="151" spans="2:31" x14ac:dyDescent="0.25"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</row>
    <row r="152" spans="2:31" x14ac:dyDescent="0.25"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</row>
    <row r="153" spans="2:31" x14ac:dyDescent="0.25"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</row>
    <row r="154" spans="2:31" x14ac:dyDescent="0.25"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</row>
    <row r="155" spans="2:31" x14ac:dyDescent="0.25"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</row>
    <row r="156" spans="2:31" x14ac:dyDescent="0.25"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</row>
    <row r="157" spans="2:31" x14ac:dyDescent="0.25"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</row>
    <row r="158" spans="2:31" x14ac:dyDescent="0.25"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</row>
    <row r="159" spans="2:31" x14ac:dyDescent="0.25"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</row>
    <row r="160" spans="2:31" x14ac:dyDescent="0.25"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</row>
    <row r="161" spans="2:31" x14ac:dyDescent="0.25"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</row>
    <row r="162" spans="2:31" x14ac:dyDescent="0.25"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</row>
    <row r="163" spans="2:31" x14ac:dyDescent="0.25"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</row>
    <row r="164" spans="2:31" x14ac:dyDescent="0.25"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</row>
    <row r="165" spans="2:31" x14ac:dyDescent="0.25"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</row>
    <row r="166" spans="2:31" x14ac:dyDescent="0.25"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</row>
    <row r="167" spans="2:31" x14ac:dyDescent="0.25"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</row>
    <row r="168" spans="2:31" x14ac:dyDescent="0.25"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</row>
    <row r="169" spans="2:31" x14ac:dyDescent="0.25"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</row>
    <row r="170" spans="2:31" x14ac:dyDescent="0.25"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</row>
    <row r="171" spans="2:31" x14ac:dyDescent="0.25"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</row>
    <row r="172" spans="2:31" x14ac:dyDescent="0.25"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</row>
    <row r="173" spans="2:31" x14ac:dyDescent="0.25"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</row>
    <row r="174" spans="2:31" x14ac:dyDescent="0.25"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</row>
    <row r="175" spans="2:31" x14ac:dyDescent="0.25"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</row>
    <row r="176" spans="2:31" x14ac:dyDescent="0.25"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</row>
    <row r="177" spans="2:31" x14ac:dyDescent="0.25"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</row>
    <row r="178" spans="2:31" x14ac:dyDescent="0.25"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</row>
    <row r="179" spans="2:31" x14ac:dyDescent="0.25"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</row>
    <row r="180" spans="2:31" x14ac:dyDescent="0.25"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</row>
    <row r="181" spans="2:31" x14ac:dyDescent="0.25"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</row>
    <row r="182" spans="2:31" x14ac:dyDescent="0.25"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</row>
    <row r="183" spans="2:31" x14ac:dyDescent="0.25"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</row>
    <row r="184" spans="2:31" x14ac:dyDescent="0.25"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</row>
    <row r="185" spans="2:31" x14ac:dyDescent="0.25"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</row>
    <row r="186" spans="2:31" x14ac:dyDescent="0.25"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</row>
    <row r="187" spans="2:31" x14ac:dyDescent="0.25"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</row>
    <row r="188" spans="2:31" x14ac:dyDescent="0.25"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</row>
    <row r="189" spans="2:31" x14ac:dyDescent="0.25"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</row>
    <row r="190" spans="2:31" x14ac:dyDescent="0.25"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</row>
    <row r="191" spans="2:31" x14ac:dyDescent="0.25"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</row>
    <row r="192" spans="2:31" x14ac:dyDescent="0.25"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</row>
    <row r="193" spans="2:31" x14ac:dyDescent="0.25"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</row>
    <row r="194" spans="2:31" x14ac:dyDescent="0.25"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</row>
    <row r="195" spans="2:31" x14ac:dyDescent="0.25"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</row>
    <row r="196" spans="2:31" x14ac:dyDescent="0.25"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</row>
    <row r="197" spans="2:31" x14ac:dyDescent="0.25"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</row>
    <row r="198" spans="2:31" x14ac:dyDescent="0.25"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</row>
    <row r="199" spans="2:31" x14ac:dyDescent="0.25"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</row>
    <row r="200" spans="2:31" x14ac:dyDescent="0.25"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</row>
    <row r="201" spans="2:31" x14ac:dyDescent="0.25"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</row>
    <row r="202" spans="2:31" x14ac:dyDescent="0.25"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</row>
    <row r="203" spans="2:31" x14ac:dyDescent="0.25"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</row>
    <row r="204" spans="2:31" x14ac:dyDescent="0.25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</row>
    <row r="205" spans="2:31" x14ac:dyDescent="0.25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</row>
    <row r="206" spans="2:31" x14ac:dyDescent="0.25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</row>
    <row r="207" spans="2:31" x14ac:dyDescent="0.25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</row>
    <row r="208" spans="2:31" x14ac:dyDescent="0.25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</row>
    <row r="209" spans="4:31" x14ac:dyDescent="0.25"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</row>
    <row r="210" spans="4:31" x14ac:dyDescent="0.25"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</row>
    <row r="211" spans="4:31" x14ac:dyDescent="0.25"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</row>
    <row r="212" spans="4:31" x14ac:dyDescent="0.25"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</row>
    <row r="213" spans="4:31" x14ac:dyDescent="0.25"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</row>
    <row r="214" spans="4:31" x14ac:dyDescent="0.25"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</row>
    <row r="215" spans="4:31" x14ac:dyDescent="0.25"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</row>
    <row r="216" spans="4:31" x14ac:dyDescent="0.25"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</row>
    <row r="217" spans="4:31" x14ac:dyDescent="0.25"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</row>
    <row r="218" spans="4:31" x14ac:dyDescent="0.25"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</row>
    <row r="219" spans="4:31" x14ac:dyDescent="0.25"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</row>
    <row r="220" spans="4:31" x14ac:dyDescent="0.25"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</row>
    <row r="221" spans="4:31" x14ac:dyDescent="0.25"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</row>
    <row r="222" spans="4:31" x14ac:dyDescent="0.25"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</row>
    <row r="223" spans="4:31" x14ac:dyDescent="0.25"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</row>
    <row r="224" spans="4:31" x14ac:dyDescent="0.25"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</row>
    <row r="225" spans="4:31" x14ac:dyDescent="0.25"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</row>
    <row r="226" spans="4:31" x14ac:dyDescent="0.25"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</row>
    <row r="227" spans="4:31" x14ac:dyDescent="0.25"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</row>
    <row r="228" spans="4:31" x14ac:dyDescent="0.25"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</row>
    <row r="229" spans="4:31" x14ac:dyDescent="0.25"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</row>
    <row r="230" spans="4:31" x14ac:dyDescent="0.25"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</row>
    <row r="231" spans="4:31" x14ac:dyDescent="0.25"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</row>
    <row r="232" spans="4:31" x14ac:dyDescent="0.25"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</row>
    <row r="233" spans="4:31" x14ac:dyDescent="0.25"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</row>
    <row r="234" spans="4:31" x14ac:dyDescent="0.25"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</row>
    <row r="235" spans="4:31" x14ac:dyDescent="0.25"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</row>
    <row r="236" spans="4:31" x14ac:dyDescent="0.25"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</row>
    <row r="237" spans="4:31" x14ac:dyDescent="0.25"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</row>
    <row r="238" spans="4:31" x14ac:dyDescent="0.25"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</row>
    <row r="239" spans="4:31" x14ac:dyDescent="0.25"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</row>
    <row r="240" spans="4:31" x14ac:dyDescent="0.25"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</row>
    <row r="241" spans="4:31" x14ac:dyDescent="0.25"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</row>
    <row r="242" spans="4:31" x14ac:dyDescent="0.25"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</row>
    <row r="243" spans="4:31" x14ac:dyDescent="0.25"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</row>
    <row r="244" spans="4:31" x14ac:dyDescent="0.25"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</row>
    <row r="245" spans="4:31" x14ac:dyDescent="0.25"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</row>
    <row r="246" spans="4:31" x14ac:dyDescent="0.25"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</row>
    <row r="247" spans="4:31" x14ac:dyDescent="0.25"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</row>
    <row r="248" spans="4:31" x14ac:dyDescent="0.25"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</row>
    <row r="249" spans="4:31" x14ac:dyDescent="0.25"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</row>
    <row r="250" spans="4:31" x14ac:dyDescent="0.25"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</row>
    <row r="251" spans="4:31" x14ac:dyDescent="0.25"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</row>
    <row r="252" spans="4:31" x14ac:dyDescent="0.25"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</row>
    <row r="253" spans="4:31" x14ac:dyDescent="0.25"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</row>
    <row r="254" spans="4:31" x14ac:dyDescent="0.25"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</row>
    <row r="255" spans="4:31" x14ac:dyDescent="0.25"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</row>
    <row r="256" spans="4:31" x14ac:dyDescent="0.25"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</row>
    <row r="257" spans="4:31" x14ac:dyDescent="0.25"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</row>
    <row r="258" spans="4:31" x14ac:dyDescent="0.25"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</row>
    <row r="259" spans="4:31" x14ac:dyDescent="0.25"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</row>
    <row r="260" spans="4:31" x14ac:dyDescent="0.25"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</row>
    <row r="261" spans="4:31" x14ac:dyDescent="0.25"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</row>
    <row r="262" spans="4:31" x14ac:dyDescent="0.25"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</row>
    <row r="263" spans="4:31" x14ac:dyDescent="0.25"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</row>
    <row r="264" spans="4:31" x14ac:dyDescent="0.25"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</row>
    <row r="265" spans="4:31" x14ac:dyDescent="0.25"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</row>
    <row r="266" spans="4:31" x14ac:dyDescent="0.25"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</row>
    <row r="267" spans="4:31" x14ac:dyDescent="0.25"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</row>
    <row r="268" spans="4:31" x14ac:dyDescent="0.25"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</row>
    <row r="269" spans="4:31" x14ac:dyDescent="0.25"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</row>
    <row r="270" spans="4:31" x14ac:dyDescent="0.25"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</row>
    <row r="271" spans="4:31" x14ac:dyDescent="0.25"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</row>
    <row r="272" spans="4:31" x14ac:dyDescent="0.25"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</row>
    <row r="273" spans="4:31" x14ac:dyDescent="0.25"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</row>
    <row r="274" spans="4:31" x14ac:dyDescent="0.25"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</row>
    <row r="275" spans="4:31" x14ac:dyDescent="0.25"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</row>
    <row r="276" spans="4:31" x14ac:dyDescent="0.25"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</row>
    <row r="277" spans="4:31" x14ac:dyDescent="0.25"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</row>
    <row r="278" spans="4:31" x14ac:dyDescent="0.25"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</row>
    <row r="279" spans="4:31" x14ac:dyDescent="0.25"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</row>
    <row r="280" spans="4:31" x14ac:dyDescent="0.25"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</row>
    <row r="281" spans="4:31" x14ac:dyDescent="0.25"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</row>
    <row r="282" spans="4:31" x14ac:dyDescent="0.25"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</row>
    <row r="283" spans="4:31" x14ac:dyDescent="0.25"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</row>
    <row r="284" spans="4:31" x14ac:dyDescent="0.25"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</row>
    <row r="285" spans="4:31" x14ac:dyDescent="0.25"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</row>
    <row r="286" spans="4:31" x14ac:dyDescent="0.25"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</row>
    <row r="287" spans="4:31" x14ac:dyDescent="0.25"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</row>
    <row r="288" spans="4:31" x14ac:dyDescent="0.25"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</row>
    <row r="289" spans="4:31" x14ac:dyDescent="0.25"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</row>
    <row r="290" spans="4:31" x14ac:dyDescent="0.25"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</row>
    <row r="291" spans="4:31" x14ac:dyDescent="0.25"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</row>
    <row r="292" spans="4:31" x14ac:dyDescent="0.25"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</row>
    <row r="293" spans="4:31" x14ac:dyDescent="0.25"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</row>
    <row r="294" spans="4:31" x14ac:dyDescent="0.25"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</row>
    <row r="295" spans="4:31" x14ac:dyDescent="0.25"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</row>
    <row r="296" spans="4:31" x14ac:dyDescent="0.25"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</row>
    <row r="297" spans="4:31" x14ac:dyDescent="0.25"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</row>
    <row r="298" spans="4:31" x14ac:dyDescent="0.25"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</row>
    <row r="299" spans="4:31" x14ac:dyDescent="0.25"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</row>
    <row r="300" spans="4:31" x14ac:dyDescent="0.25"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</row>
    <row r="301" spans="4:31" x14ac:dyDescent="0.25"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</row>
    <row r="302" spans="4:31" x14ac:dyDescent="0.25"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</row>
    <row r="303" spans="4:31" x14ac:dyDescent="0.25"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</row>
    <row r="304" spans="4:31" x14ac:dyDescent="0.25"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</row>
    <row r="305" spans="4:31" x14ac:dyDescent="0.25"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</row>
    <row r="306" spans="4:31" x14ac:dyDescent="0.25"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</row>
    <row r="307" spans="4:31" x14ac:dyDescent="0.25"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</row>
    <row r="308" spans="4:31" x14ac:dyDescent="0.25"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</row>
    <row r="309" spans="4:31" x14ac:dyDescent="0.25"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</row>
    <row r="310" spans="4:31" x14ac:dyDescent="0.25"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</row>
    <row r="311" spans="4:31" x14ac:dyDescent="0.25"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</row>
    <row r="312" spans="4:31" x14ac:dyDescent="0.25"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</row>
    <row r="313" spans="4:31" x14ac:dyDescent="0.25"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</row>
    <row r="314" spans="4:31" x14ac:dyDescent="0.25"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</row>
    <row r="315" spans="4:31" x14ac:dyDescent="0.25"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</row>
    <row r="316" spans="4:31" x14ac:dyDescent="0.25"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</row>
    <row r="317" spans="4:31" x14ac:dyDescent="0.25"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</row>
    <row r="318" spans="4:31" x14ac:dyDescent="0.25"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</row>
    <row r="319" spans="4:31" x14ac:dyDescent="0.25"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</row>
    <row r="320" spans="4:31" x14ac:dyDescent="0.25"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</row>
    <row r="321" spans="4:31" x14ac:dyDescent="0.25"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</row>
    <row r="322" spans="4:31" x14ac:dyDescent="0.2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</row>
    <row r="323" spans="4:31" x14ac:dyDescent="0.25"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</row>
    <row r="324" spans="4:31" x14ac:dyDescent="0.25"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</row>
    <row r="325" spans="4:31" x14ac:dyDescent="0.25"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</row>
    <row r="326" spans="4:31" x14ac:dyDescent="0.25"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</row>
    <row r="327" spans="4:31" x14ac:dyDescent="0.25"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</row>
    <row r="328" spans="4:31" x14ac:dyDescent="0.25"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</row>
    <row r="329" spans="4:31" x14ac:dyDescent="0.25"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</row>
    <row r="330" spans="4:31" x14ac:dyDescent="0.25"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</row>
    <row r="331" spans="4:31" x14ac:dyDescent="0.25"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</row>
    <row r="332" spans="4:31" x14ac:dyDescent="0.25"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</row>
    <row r="333" spans="4:31" x14ac:dyDescent="0.25"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</row>
    <row r="334" spans="4:31" x14ac:dyDescent="0.25"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</row>
    <row r="335" spans="4:31" x14ac:dyDescent="0.25"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</row>
    <row r="336" spans="4:31" x14ac:dyDescent="0.25"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</row>
    <row r="337" spans="4:31" x14ac:dyDescent="0.25"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</row>
    <row r="338" spans="4:31" x14ac:dyDescent="0.25"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</row>
    <row r="339" spans="4:31" x14ac:dyDescent="0.25"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</row>
    <row r="340" spans="4:31" x14ac:dyDescent="0.25"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</row>
    <row r="341" spans="4:31" x14ac:dyDescent="0.25"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</row>
    <row r="342" spans="4:31" x14ac:dyDescent="0.25"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</row>
    <row r="343" spans="4:31" x14ac:dyDescent="0.25"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</row>
    <row r="344" spans="4:31" x14ac:dyDescent="0.25"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</row>
    <row r="345" spans="4:31" x14ac:dyDescent="0.25"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</row>
    <row r="346" spans="4:31" x14ac:dyDescent="0.25"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</row>
    <row r="347" spans="4:31" x14ac:dyDescent="0.25"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</row>
    <row r="348" spans="4:31" x14ac:dyDescent="0.25"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</row>
    <row r="349" spans="4:31" x14ac:dyDescent="0.25"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</row>
    <row r="350" spans="4:31" x14ac:dyDescent="0.25"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</row>
    <row r="351" spans="4:31" x14ac:dyDescent="0.25"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</row>
    <row r="352" spans="4:31" x14ac:dyDescent="0.25"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</row>
    <row r="353" spans="4:31" x14ac:dyDescent="0.25"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</row>
    <row r="354" spans="4:31" x14ac:dyDescent="0.25"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</row>
    <row r="355" spans="4:31" x14ac:dyDescent="0.25"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</row>
    <row r="356" spans="4:31" x14ac:dyDescent="0.25"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</row>
    <row r="357" spans="4:31" x14ac:dyDescent="0.25"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</row>
    <row r="358" spans="4:31" x14ac:dyDescent="0.25"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</row>
    <row r="359" spans="4:31" x14ac:dyDescent="0.25"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</row>
    <row r="360" spans="4:31" x14ac:dyDescent="0.25"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</row>
    <row r="361" spans="4:31" x14ac:dyDescent="0.25"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</row>
    <row r="362" spans="4:31" x14ac:dyDescent="0.25"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</row>
    <row r="363" spans="4:31" x14ac:dyDescent="0.25"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</row>
    <row r="364" spans="4:31" x14ac:dyDescent="0.25"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</row>
    <row r="365" spans="4:31" x14ac:dyDescent="0.25"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</row>
    <row r="366" spans="4:31" x14ac:dyDescent="0.25"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</row>
    <row r="367" spans="4:31" x14ac:dyDescent="0.25"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</row>
    <row r="368" spans="4:31" x14ac:dyDescent="0.25"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</row>
    <row r="369" spans="4:31" x14ac:dyDescent="0.25"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</row>
    <row r="370" spans="4:31" x14ac:dyDescent="0.25"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</row>
    <row r="371" spans="4:31" x14ac:dyDescent="0.25"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</row>
    <row r="372" spans="4:31" x14ac:dyDescent="0.25"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</row>
    <row r="373" spans="4:31" x14ac:dyDescent="0.25"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</row>
    <row r="374" spans="4:31" x14ac:dyDescent="0.25"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</row>
    <row r="375" spans="4:31" x14ac:dyDescent="0.25"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</row>
    <row r="376" spans="4:31" x14ac:dyDescent="0.25"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</row>
    <row r="377" spans="4:31" x14ac:dyDescent="0.25"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</row>
    <row r="378" spans="4:31" x14ac:dyDescent="0.25"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</row>
    <row r="379" spans="4:31" x14ac:dyDescent="0.25"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</row>
    <row r="380" spans="4:31" x14ac:dyDescent="0.25"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</row>
    <row r="381" spans="4:31" x14ac:dyDescent="0.25"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</row>
    <row r="382" spans="4:31" x14ac:dyDescent="0.25"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</row>
    <row r="383" spans="4:31" x14ac:dyDescent="0.25"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</row>
    <row r="384" spans="4:31" x14ac:dyDescent="0.25"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</row>
    <row r="385" spans="4:31" x14ac:dyDescent="0.25"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</row>
    <row r="386" spans="4:31" x14ac:dyDescent="0.25"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</row>
    <row r="387" spans="4:31" x14ac:dyDescent="0.25"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</row>
    <row r="388" spans="4:31" x14ac:dyDescent="0.25"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</row>
    <row r="389" spans="4:31" x14ac:dyDescent="0.25"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</row>
    <row r="390" spans="4:31" x14ac:dyDescent="0.25"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</row>
    <row r="391" spans="4:31" x14ac:dyDescent="0.25"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</row>
    <row r="392" spans="4:31" x14ac:dyDescent="0.25"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</row>
    <row r="393" spans="4:31" x14ac:dyDescent="0.25"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</row>
    <row r="394" spans="4:31" x14ac:dyDescent="0.25"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</row>
    <row r="395" spans="4:31" x14ac:dyDescent="0.25"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</row>
    <row r="396" spans="4:31" x14ac:dyDescent="0.25"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</row>
    <row r="397" spans="4:31" x14ac:dyDescent="0.25"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</row>
    <row r="398" spans="4:31" x14ac:dyDescent="0.25"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</row>
    <row r="399" spans="4:31" x14ac:dyDescent="0.25"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</row>
    <row r="400" spans="4:31" x14ac:dyDescent="0.25"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</row>
    <row r="401" spans="4:31" x14ac:dyDescent="0.25"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</row>
    <row r="402" spans="4:31" x14ac:dyDescent="0.25"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</row>
    <row r="403" spans="4:31" x14ac:dyDescent="0.25"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</row>
    <row r="404" spans="4:31" x14ac:dyDescent="0.25"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</row>
    <row r="405" spans="4:31" x14ac:dyDescent="0.25"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</row>
    <row r="406" spans="4:31" x14ac:dyDescent="0.25"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</row>
    <row r="407" spans="4:31" x14ac:dyDescent="0.25"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</row>
    <row r="408" spans="4:31" x14ac:dyDescent="0.25"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</row>
    <row r="409" spans="4:31" x14ac:dyDescent="0.25"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</row>
    <row r="410" spans="4:31" x14ac:dyDescent="0.25"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</row>
    <row r="411" spans="4:31" x14ac:dyDescent="0.25"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</row>
    <row r="412" spans="4:31" x14ac:dyDescent="0.25"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</row>
    <row r="413" spans="4:31" x14ac:dyDescent="0.25"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</row>
    <row r="414" spans="4:31" x14ac:dyDescent="0.25"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</row>
    <row r="415" spans="4:31" x14ac:dyDescent="0.25"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</row>
    <row r="416" spans="4:31" x14ac:dyDescent="0.25"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</row>
    <row r="417" spans="4:31" x14ac:dyDescent="0.25"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</row>
    <row r="418" spans="4:31" x14ac:dyDescent="0.25"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</row>
    <row r="419" spans="4:31" x14ac:dyDescent="0.25"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</row>
    <row r="420" spans="4:31" x14ac:dyDescent="0.25"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</row>
    <row r="421" spans="4:31" x14ac:dyDescent="0.25"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</row>
    <row r="422" spans="4:31" x14ac:dyDescent="0.25"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</row>
    <row r="423" spans="4:31" x14ac:dyDescent="0.25"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</row>
    <row r="424" spans="4:31" x14ac:dyDescent="0.25"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</row>
    <row r="425" spans="4:31" x14ac:dyDescent="0.25"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</row>
    <row r="426" spans="4:31" x14ac:dyDescent="0.25"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</row>
    <row r="427" spans="4:31" x14ac:dyDescent="0.25"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</row>
    <row r="428" spans="4:31" x14ac:dyDescent="0.25"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</row>
    <row r="429" spans="4:31" x14ac:dyDescent="0.25"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</row>
    <row r="430" spans="4:31" x14ac:dyDescent="0.25"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</row>
    <row r="431" spans="4:31" x14ac:dyDescent="0.25"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</row>
    <row r="432" spans="4:31" x14ac:dyDescent="0.25"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</row>
    <row r="433" spans="4:31" x14ac:dyDescent="0.25"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</row>
    <row r="434" spans="4:31" x14ac:dyDescent="0.25"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</row>
    <row r="435" spans="4:31" x14ac:dyDescent="0.25"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</row>
    <row r="436" spans="4:31" x14ac:dyDescent="0.25"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</row>
    <row r="437" spans="4:31" x14ac:dyDescent="0.25"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</row>
    <row r="438" spans="4:31" x14ac:dyDescent="0.25"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</row>
    <row r="439" spans="4:31" x14ac:dyDescent="0.25"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</row>
    <row r="440" spans="4:31" x14ac:dyDescent="0.25"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</row>
    <row r="441" spans="4:31" x14ac:dyDescent="0.25"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</row>
    <row r="442" spans="4:31" x14ac:dyDescent="0.25"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</row>
  </sheetData>
  <mergeCells count="1">
    <mergeCell ref="B2:J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60"/>
  <sheetViews>
    <sheetView topLeftCell="A4" workbookViewId="0">
      <selection activeCell="G29" sqref="G29"/>
    </sheetView>
  </sheetViews>
  <sheetFormatPr defaultColWidth="9.140625" defaultRowHeight="12.75" x14ac:dyDescent="0.2"/>
  <cols>
    <col min="1" max="1" width="9.140625" style="101"/>
    <col min="2" max="2" width="15.140625" style="101" customWidth="1"/>
    <col min="3" max="3" width="13.5703125" style="101" customWidth="1"/>
    <col min="4" max="16384" width="9.140625" style="101"/>
  </cols>
  <sheetData>
    <row r="2" spans="2:11" x14ac:dyDescent="0.2">
      <c r="B2" s="101" t="s">
        <v>148</v>
      </c>
      <c r="C2" s="101" t="s">
        <v>149</v>
      </c>
      <c r="D2" s="101" t="s">
        <v>150</v>
      </c>
      <c r="E2" s="101" t="s">
        <v>151</v>
      </c>
      <c r="F2" s="101" t="s">
        <v>152</v>
      </c>
      <c r="G2" s="101" t="s">
        <v>153</v>
      </c>
      <c r="H2" s="101" t="s">
        <v>154</v>
      </c>
      <c r="I2" s="101" t="s">
        <v>155</v>
      </c>
    </row>
    <row r="3" spans="2:11" x14ac:dyDescent="0.2">
      <c r="B3" s="101" t="s">
        <v>156</v>
      </c>
      <c r="C3" s="101" t="s">
        <v>157</v>
      </c>
      <c r="D3" s="102">
        <v>0</v>
      </c>
      <c r="E3" s="102">
        <v>18</v>
      </c>
      <c r="F3" s="102">
        <v>27.7</v>
      </c>
      <c r="G3" s="102">
        <v>25</v>
      </c>
      <c r="H3" s="102">
        <v>6.4</v>
      </c>
      <c r="I3" s="101">
        <v>0</v>
      </c>
    </row>
    <row r="4" spans="2:11" x14ac:dyDescent="0.2">
      <c r="B4" s="101" t="s">
        <v>156</v>
      </c>
      <c r="C4" s="101" t="s">
        <v>158</v>
      </c>
      <c r="D4" s="102">
        <v>18</v>
      </c>
      <c r="E4" s="102">
        <v>26</v>
      </c>
      <c r="F4" s="102">
        <v>30.3</v>
      </c>
      <c r="G4" s="102">
        <v>22.6</v>
      </c>
      <c r="H4" s="102">
        <v>6.9</v>
      </c>
      <c r="I4" s="101">
        <v>0</v>
      </c>
    </row>
    <row r="5" spans="2:11" x14ac:dyDescent="0.2">
      <c r="B5" s="101" t="s">
        <v>156</v>
      </c>
      <c r="C5" s="101" t="s">
        <v>159</v>
      </c>
      <c r="D5" s="102">
        <v>26</v>
      </c>
      <c r="E5" s="102">
        <v>43</v>
      </c>
      <c r="F5" s="102">
        <v>33.5</v>
      </c>
      <c r="G5" s="102">
        <v>32</v>
      </c>
      <c r="H5" s="102">
        <v>7.7</v>
      </c>
      <c r="I5" s="102">
        <v>1</v>
      </c>
    </row>
    <row r="6" spans="2:11" x14ac:dyDescent="0.2">
      <c r="B6" s="101" t="s">
        <v>156</v>
      </c>
      <c r="C6" s="101" t="s">
        <v>160</v>
      </c>
      <c r="D6" s="102">
        <v>43</v>
      </c>
      <c r="E6" s="102">
        <v>58</v>
      </c>
      <c r="F6" s="102">
        <v>30.8</v>
      </c>
      <c r="G6" s="102">
        <v>29.2</v>
      </c>
      <c r="H6" s="102">
        <v>8.1999999999999993</v>
      </c>
      <c r="I6" s="102">
        <v>26</v>
      </c>
    </row>
    <row r="7" spans="2:11" x14ac:dyDescent="0.2">
      <c r="B7" s="101" t="s">
        <v>156</v>
      </c>
      <c r="C7" s="101" t="s">
        <v>161</v>
      </c>
      <c r="D7" s="102">
        <v>58</v>
      </c>
      <c r="E7" s="102">
        <v>76</v>
      </c>
      <c r="F7" s="102">
        <v>33.799999999999997</v>
      </c>
      <c r="G7" s="102">
        <v>33.9</v>
      </c>
      <c r="H7" s="102">
        <v>8.4</v>
      </c>
      <c r="I7" s="102">
        <v>33</v>
      </c>
    </row>
    <row r="8" spans="2:11" x14ac:dyDescent="0.2">
      <c r="B8" s="101" t="s">
        <v>156</v>
      </c>
      <c r="C8" s="101" t="s">
        <v>162</v>
      </c>
      <c r="D8" s="102">
        <v>76</v>
      </c>
      <c r="E8" s="102">
        <v>97</v>
      </c>
      <c r="F8" s="102">
        <v>24.9</v>
      </c>
      <c r="G8" s="102">
        <v>36.200000000000003</v>
      </c>
      <c r="H8" s="102">
        <v>8.4</v>
      </c>
      <c r="I8" s="102">
        <v>30</v>
      </c>
    </row>
    <row r="9" spans="2:11" x14ac:dyDescent="0.2">
      <c r="B9" s="101" t="s">
        <v>156</v>
      </c>
      <c r="C9" s="101" t="s">
        <v>163</v>
      </c>
      <c r="D9" s="102">
        <v>97</v>
      </c>
      <c r="E9" s="102">
        <v>114</v>
      </c>
      <c r="F9" s="102">
        <v>26.5</v>
      </c>
      <c r="G9" s="102">
        <v>34.200000000000003</v>
      </c>
      <c r="H9" s="102">
        <v>8.4</v>
      </c>
      <c r="I9" s="102">
        <v>26</v>
      </c>
    </row>
    <row r="10" spans="2:11" x14ac:dyDescent="0.2">
      <c r="B10" s="101" t="s">
        <v>156</v>
      </c>
      <c r="C10" s="101" t="s">
        <v>164</v>
      </c>
      <c r="D10" s="102">
        <v>114</v>
      </c>
      <c r="E10" s="102">
        <v>152</v>
      </c>
      <c r="F10" s="102">
        <v>26.5</v>
      </c>
      <c r="G10" s="102">
        <v>34.9</v>
      </c>
      <c r="H10" s="102">
        <v>8.4</v>
      </c>
      <c r="I10" s="102">
        <v>26</v>
      </c>
    </row>
    <row r="11" spans="2:11" x14ac:dyDescent="0.2">
      <c r="B11" s="101" t="s">
        <v>165</v>
      </c>
      <c r="C11" s="101" t="s">
        <v>166</v>
      </c>
      <c r="D11" s="102">
        <v>0</v>
      </c>
      <c r="E11" s="102">
        <v>28</v>
      </c>
      <c r="F11" s="102">
        <v>21.2</v>
      </c>
      <c r="G11" s="102">
        <v>33.799999999999997</v>
      </c>
      <c r="H11" s="102">
        <v>45</v>
      </c>
      <c r="K11" s="102"/>
    </row>
    <row r="12" spans="2:11" x14ac:dyDescent="0.2">
      <c r="B12" s="101" t="s">
        <v>165</v>
      </c>
      <c r="C12" s="101" t="s">
        <v>167</v>
      </c>
      <c r="D12" s="102">
        <v>28</v>
      </c>
      <c r="E12" s="102">
        <v>79</v>
      </c>
      <c r="F12" s="102">
        <v>29</v>
      </c>
      <c r="G12" s="102">
        <v>37.6</v>
      </c>
      <c r="H12" s="102">
        <v>33.4</v>
      </c>
      <c r="K12" s="102"/>
    </row>
    <row r="13" spans="2:11" x14ac:dyDescent="0.2">
      <c r="B13" s="101" t="s">
        <v>165</v>
      </c>
      <c r="C13" s="101" t="s">
        <v>168</v>
      </c>
      <c r="D13" s="102">
        <v>79</v>
      </c>
      <c r="E13" s="102">
        <v>119</v>
      </c>
      <c r="F13" s="102">
        <v>18.5</v>
      </c>
      <c r="G13" s="102">
        <v>34.1</v>
      </c>
      <c r="H13" s="102">
        <v>47.4</v>
      </c>
      <c r="K13" s="102"/>
    </row>
    <row r="14" spans="2:11" x14ac:dyDescent="0.2">
      <c r="B14" s="101" t="s">
        <v>165</v>
      </c>
      <c r="C14" s="101" t="s">
        <v>169</v>
      </c>
      <c r="D14" s="102">
        <v>119</v>
      </c>
      <c r="E14" s="102">
        <v>152</v>
      </c>
      <c r="F14" s="102">
        <v>19.600000000000001</v>
      </c>
      <c r="G14" s="102">
        <v>30.6</v>
      </c>
      <c r="H14" s="102">
        <v>49.8</v>
      </c>
      <c r="K14" s="102"/>
    </row>
    <row r="15" spans="2:11" x14ac:dyDescent="0.2">
      <c r="D15" s="102"/>
      <c r="E15" s="102"/>
      <c r="F15" s="102"/>
      <c r="G15" s="102"/>
      <c r="H15" s="102"/>
      <c r="I15" s="102"/>
      <c r="K15" s="102"/>
    </row>
    <row r="16" spans="2:11" x14ac:dyDescent="0.2">
      <c r="D16" s="102"/>
      <c r="E16" s="102"/>
      <c r="F16" s="102"/>
      <c r="G16" s="102"/>
      <c r="H16" s="102"/>
      <c r="I16" s="102"/>
      <c r="K16" s="102"/>
    </row>
    <row r="17" spans="2:11" x14ac:dyDescent="0.2">
      <c r="D17" s="102"/>
      <c r="E17" s="102"/>
      <c r="F17" s="102"/>
      <c r="G17" s="102"/>
      <c r="H17" s="102"/>
      <c r="I17" s="102"/>
      <c r="K17" s="102"/>
    </row>
    <row r="23" spans="2:11" x14ac:dyDescent="0.2">
      <c r="B23" s="101" t="s">
        <v>148</v>
      </c>
      <c r="C23" s="101" t="s">
        <v>149</v>
      </c>
      <c r="D23" s="101" t="s">
        <v>170</v>
      </c>
      <c r="F23" s="101" t="s">
        <v>152</v>
      </c>
      <c r="G23" s="101" t="s">
        <v>153</v>
      </c>
      <c r="H23" s="101" t="s">
        <v>154</v>
      </c>
      <c r="I23" s="101" t="s">
        <v>155</v>
      </c>
    </row>
    <row r="24" spans="2:11" x14ac:dyDescent="0.2">
      <c r="B24" s="101" t="s">
        <v>156</v>
      </c>
      <c r="C24" s="101" t="s">
        <v>157</v>
      </c>
      <c r="D24" s="102">
        <f t="shared" ref="D24:D31" si="0">D3+E3/2</f>
        <v>9</v>
      </c>
      <c r="E24" s="102"/>
      <c r="F24" s="102">
        <v>27.7</v>
      </c>
      <c r="G24" s="102">
        <v>25</v>
      </c>
      <c r="H24" s="102">
        <v>6.4</v>
      </c>
      <c r="I24" s="101">
        <v>0</v>
      </c>
    </row>
    <row r="25" spans="2:11" x14ac:dyDescent="0.2">
      <c r="B25" s="101" t="s">
        <v>156</v>
      </c>
      <c r="C25" s="101" t="s">
        <v>158</v>
      </c>
      <c r="D25" s="102">
        <f t="shared" si="0"/>
        <v>31</v>
      </c>
      <c r="E25" s="102"/>
      <c r="F25" s="102">
        <v>30.3</v>
      </c>
      <c r="G25" s="102">
        <v>22.6</v>
      </c>
      <c r="H25" s="102">
        <v>6.9</v>
      </c>
      <c r="I25" s="101">
        <v>0</v>
      </c>
    </row>
    <row r="26" spans="2:11" x14ac:dyDescent="0.2">
      <c r="B26" s="101" t="s">
        <v>156</v>
      </c>
      <c r="C26" s="101" t="s">
        <v>159</v>
      </c>
      <c r="D26" s="102">
        <f t="shared" si="0"/>
        <v>47.5</v>
      </c>
      <c r="E26" s="102"/>
      <c r="F26" s="102">
        <v>33.5</v>
      </c>
      <c r="G26" s="102">
        <v>32</v>
      </c>
      <c r="H26" s="102">
        <v>7.7</v>
      </c>
      <c r="I26" s="102">
        <v>1</v>
      </c>
    </row>
    <row r="27" spans="2:11" x14ac:dyDescent="0.2">
      <c r="B27" s="101" t="s">
        <v>156</v>
      </c>
      <c r="C27" s="101" t="s">
        <v>160</v>
      </c>
      <c r="D27" s="102">
        <f t="shared" si="0"/>
        <v>72</v>
      </c>
      <c r="E27" s="102"/>
      <c r="F27" s="102">
        <v>30.8</v>
      </c>
      <c r="G27" s="102">
        <v>29.2</v>
      </c>
      <c r="H27" s="102">
        <v>8.1999999999999993</v>
      </c>
      <c r="I27" s="102">
        <v>26</v>
      </c>
    </row>
    <row r="28" spans="2:11" x14ac:dyDescent="0.2">
      <c r="B28" s="101" t="s">
        <v>156</v>
      </c>
      <c r="C28" s="101" t="s">
        <v>161</v>
      </c>
      <c r="D28" s="102">
        <f t="shared" si="0"/>
        <v>96</v>
      </c>
      <c r="E28" s="102"/>
      <c r="F28" s="102">
        <v>33.799999999999997</v>
      </c>
      <c r="G28" s="102">
        <v>33.9</v>
      </c>
      <c r="H28" s="102">
        <v>8.4</v>
      </c>
      <c r="I28" s="102">
        <v>33</v>
      </c>
    </row>
    <row r="29" spans="2:11" x14ac:dyDescent="0.2">
      <c r="B29" s="101" t="s">
        <v>156</v>
      </c>
      <c r="C29" s="101" t="s">
        <v>162</v>
      </c>
      <c r="D29" s="102">
        <f t="shared" si="0"/>
        <v>124.5</v>
      </c>
      <c r="E29" s="102"/>
      <c r="F29" s="102">
        <v>24.9</v>
      </c>
      <c r="G29" s="102">
        <v>36.200000000000003</v>
      </c>
      <c r="H29" s="102">
        <v>8.4</v>
      </c>
      <c r="I29" s="102">
        <v>30</v>
      </c>
    </row>
    <row r="30" spans="2:11" x14ac:dyDescent="0.2">
      <c r="B30" s="101" t="s">
        <v>156</v>
      </c>
      <c r="C30" s="101" t="s">
        <v>163</v>
      </c>
      <c r="D30" s="102">
        <f t="shared" si="0"/>
        <v>154</v>
      </c>
      <c r="E30" s="102"/>
      <c r="F30" s="102">
        <v>26.5</v>
      </c>
      <c r="G30" s="102">
        <v>34.200000000000003</v>
      </c>
      <c r="H30" s="102">
        <v>8.4</v>
      </c>
      <c r="I30" s="102">
        <v>26</v>
      </c>
    </row>
    <row r="31" spans="2:11" x14ac:dyDescent="0.2">
      <c r="B31" s="101" t="s">
        <v>156</v>
      </c>
      <c r="C31" s="101" t="s">
        <v>164</v>
      </c>
      <c r="D31" s="102">
        <f t="shared" si="0"/>
        <v>190</v>
      </c>
      <c r="E31" s="102"/>
      <c r="F31" s="102">
        <v>26.5</v>
      </c>
      <c r="G31" s="102">
        <v>34.9</v>
      </c>
      <c r="H31" s="102">
        <v>8.4</v>
      </c>
      <c r="I31" s="102">
        <v>26</v>
      </c>
    </row>
    <row r="44" spans="2:9" x14ac:dyDescent="0.2">
      <c r="B44" s="101" t="s">
        <v>148</v>
      </c>
      <c r="C44" s="101" t="s">
        <v>149</v>
      </c>
      <c r="E44" s="103" t="s">
        <v>171</v>
      </c>
      <c r="F44" s="101" t="s">
        <v>152</v>
      </c>
      <c r="G44" s="101" t="s">
        <v>153</v>
      </c>
      <c r="H44" s="101" t="s">
        <v>154</v>
      </c>
      <c r="I44" s="101" t="s">
        <v>155</v>
      </c>
    </row>
    <row r="45" spans="2:9" x14ac:dyDescent="0.2">
      <c r="B45" s="101" t="s">
        <v>156</v>
      </c>
      <c r="C45" s="101" t="s">
        <v>157</v>
      </c>
      <c r="D45" s="102"/>
      <c r="E45" s="102">
        <v>0</v>
      </c>
      <c r="F45" s="102">
        <v>27.7</v>
      </c>
      <c r="G45" s="102">
        <v>25</v>
      </c>
      <c r="H45" s="102">
        <v>6.4</v>
      </c>
      <c r="I45" s="101">
        <v>0</v>
      </c>
    </row>
    <row r="46" spans="2:9" x14ac:dyDescent="0.2">
      <c r="D46" s="102"/>
      <c r="E46" s="102">
        <v>18</v>
      </c>
      <c r="F46" s="102">
        <v>27.7</v>
      </c>
      <c r="G46" s="102">
        <v>25</v>
      </c>
      <c r="H46" s="102">
        <v>6.4</v>
      </c>
      <c r="I46" s="101">
        <v>0</v>
      </c>
    </row>
    <row r="47" spans="2:9" x14ac:dyDescent="0.2">
      <c r="C47" s="101" t="s">
        <v>158</v>
      </c>
      <c r="D47" s="102"/>
      <c r="E47" s="102">
        <v>18</v>
      </c>
      <c r="F47" s="102">
        <v>30.3</v>
      </c>
      <c r="G47" s="102">
        <v>22.6</v>
      </c>
      <c r="H47" s="102">
        <v>6.9</v>
      </c>
      <c r="I47" s="101">
        <v>0</v>
      </c>
    </row>
    <row r="48" spans="2:9" x14ac:dyDescent="0.2">
      <c r="D48" s="102"/>
      <c r="E48" s="102">
        <v>26</v>
      </c>
      <c r="F48" s="102">
        <v>30.3</v>
      </c>
      <c r="G48" s="102">
        <v>22.6</v>
      </c>
      <c r="H48" s="102">
        <v>6.9</v>
      </c>
      <c r="I48" s="101">
        <v>0</v>
      </c>
    </row>
    <row r="49" spans="3:9" x14ac:dyDescent="0.2">
      <c r="C49" s="101" t="s">
        <v>159</v>
      </c>
      <c r="D49" s="102"/>
      <c r="E49" s="102">
        <v>26</v>
      </c>
      <c r="F49" s="102">
        <v>33.5</v>
      </c>
      <c r="G49" s="102">
        <v>32</v>
      </c>
      <c r="H49" s="102">
        <v>7.7</v>
      </c>
      <c r="I49" s="102">
        <v>1</v>
      </c>
    </row>
    <row r="50" spans="3:9" x14ac:dyDescent="0.2">
      <c r="D50" s="102"/>
      <c r="E50" s="102">
        <v>43</v>
      </c>
      <c r="F50" s="102">
        <v>33.5</v>
      </c>
      <c r="G50" s="102">
        <v>32</v>
      </c>
      <c r="H50" s="102">
        <v>7.7</v>
      </c>
      <c r="I50" s="102">
        <v>1</v>
      </c>
    </row>
    <row r="51" spans="3:9" x14ac:dyDescent="0.2">
      <c r="C51" s="101" t="s">
        <v>160</v>
      </c>
      <c r="D51" s="102"/>
      <c r="E51" s="102">
        <v>43</v>
      </c>
      <c r="F51" s="102">
        <v>30.8</v>
      </c>
      <c r="G51" s="102">
        <v>29.2</v>
      </c>
      <c r="H51" s="102">
        <v>8.1999999999999993</v>
      </c>
      <c r="I51" s="102">
        <v>26</v>
      </c>
    </row>
    <row r="52" spans="3:9" x14ac:dyDescent="0.2">
      <c r="D52" s="102"/>
      <c r="E52" s="102">
        <v>58</v>
      </c>
      <c r="F52" s="102">
        <v>30.8</v>
      </c>
      <c r="G52" s="102">
        <v>29.2</v>
      </c>
      <c r="H52" s="102">
        <v>8.1999999999999993</v>
      </c>
      <c r="I52" s="102">
        <v>26</v>
      </c>
    </row>
    <row r="53" spans="3:9" x14ac:dyDescent="0.2">
      <c r="C53" s="101" t="s">
        <v>161</v>
      </c>
      <c r="D53" s="102"/>
      <c r="E53" s="102">
        <v>58</v>
      </c>
      <c r="F53" s="102">
        <v>33.799999999999997</v>
      </c>
      <c r="G53" s="102">
        <v>33.9</v>
      </c>
      <c r="H53" s="102">
        <v>8.4</v>
      </c>
      <c r="I53" s="102">
        <v>33</v>
      </c>
    </row>
    <row r="54" spans="3:9" x14ac:dyDescent="0.2">
      <c r="D54" s="102"/>
      <c r="E54" s="102">
        <v>76</v>
      </c>
      <c r="F54" s="102">
        <v>33.799999999999997</v>
      </c>
      <c r="G54" s="102">
        <v>33.9</v>
      </c>
      <c r="H54" s="102">
        <v>8.4</v>
      </c>
      <c r="I54" s="102">
        <v>33</v>
      </c>
    </row>
    <row r="55" spans="3:9" x14ac:dyDescent="0.2">
      <c r="C55" s="101" t="s">
        <v>162</v>
      </c>
      <c r="D55" s="102"/>
      <c r="E55" s="102">
        <v>76</v>
      </c>
      <c r="F55" s="102">
        <v>24.9</v>
      </c>
      <c r="G55" s="102">
        <v>36.200000000000003</v>
      </c>
      <c r="H55" s="102">
        <v>8.4</v>
      </c>
      <c r="I55" s="102">
        <v>30</v>
      </c>
    </row>
    <row r="56" spans="3:9" x14ac:dyDescent="0.2">
      <c r="D56" s="102"/>
      <c r="E56" s="102">
        <v>97</v>
      </c>
      <c r="F56" s="102">
        <v>24.9</v>
      </c>
      <c r="G56" s="102">
        <v>36.200000000000003</v>
      </c>
      <c r="H56" s="102">
        <v>8.4</v>
      </c>
      <c r="I56" s="102">
        <v>30</v>
      </c>
    </row>
    <row r="57" spans="3:9" x14ac:dyDescent="0.2">
      <c r="C57" s="101" t="s">
        <v>163</v>
      </c>
      <c r="D57" s="102"/>
      <c r="E57" s="102">
        <v>97</v>
      </c>
      <c r="F57" s="102">
        <v>26.5</v>
      </c>
      <c r="G57" s="102">
        <v>34.200000000000003</v>
      </c>
      <c r="H57" s="102">
        <v>8.4</v>
      </c>
      <c r="I57" s="102">
        <v>26</v>
      </c>
    </row>
    <row r="58" spans="3:9" x14ac:dyDescent="0.2">
      <c r="D58" s="102"/>
      <c r="E58" s="102">
        <v>114</v>
      </c>
      <c r="F58" s="102">
        <v>26.5</v>
      </c>
      <c r="G58" s="102">
        <v>34.200000000000003</v>
      </c>
      <c r="H58" s="102">
        <v>8.4</v>
      </c>
      <c r="I58" s="102">
        <v>26</v>
      </c>
    </row>
    <row r="59" spans="3:9" x14ac:dyDescent="0.2">
      <c r="C59" s="101" t="s">
        <v>164</v>
      </c>
      <c r="D59" s="102"/>
      <c r="E59" s="102">
        <v>114</v>
      </c>
      <c r="F59" s="102">
        <v>26.5</v>
      </c>
      <c r="G59" s="102">
        <v>34.9</v>
      </c>
      <c r="H59" s="102">
        <v>8.4</v>
      </c>
      <c r="I59" s="102">
        <v>26</v>
      </c>
    </row>
    <row r="60" spans="3:9" x14ac:dyDescent="0.2">
      <c r="E60" s="102">
        <v>152</v>
      </c>
      <c r="F60" s="102">
        <v>26.5</v>
      </c>
      <c r="G60" s="102">
        <v>34.9</v>
      </c>
      <c r="H60" s="102">
        <v>8.4</v>
      </c>
      <c r="I60" s="102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9"/>
  <sheetViews>
    <sheetView workbookViewId="0">
      <pane ySplit="2" topLeftCell="A3" activePane="bottomLeft" state="frozen"/>
      <selection pane="bottomLeft" activeCell="A38" sqref="A38"/>
    </sheetView>
  </sheetViews>
  <sheetFormatPr defaultRowHeight="12.75" x14ac:dyDescent="0.2"/>
  <cols>
    <col min="1" max="1" width="7.5703125" style="36" customWidth="1"/>
    <col min="2" max="2" width="11.140625" style="78" customWidth="1"/>
    <col min="3" max="3" width="12" style="78" customWidth="1"/>
    <col min="4" max="4" width="10.28515625" style="78" customWidth="1"/>
    <col min="5" max="5" width="1.5703125" style="36" customWidth="1"/>
    <col min="6" max="6" width="7.5703125" style="36" customWidth="1"/>
    <col min="7" max="7" width="11.85546875" style="36" customWidth="1"/>
    <col min="8" max="12" width="4.28515625" style="41" customWidth="1"/>
    <col min="13" max="13" width="20.5703125" style="36" customWidth="1"/>
    <col min="14" max="14" width="16.7109375" style="36" customWidth="1"/>
    <col min="15" max="15" width="7.140625" style="36" customWidth="1"/>
    <col min="16" max="16" width="11.5703125" style="36" customWidth="1"/>
    <col min="17" max="17" width="15.5703125" style="36" customWidth="1"/>
    <col min="18" max="19" width="2.85546875" style="41" customWidth="1"/>
    <col min="20" max="20" width="2.85546875" style="44" customWidth="1"/>
    <col min="21" max="22" width="2.85546875" style="41" customWidth="1"/>
    <col min="23" max="27" width="17.5703125" style="36" customWidth="1"/>
    <col min="28" max="31" width="4.85546875" style="41" customWidth="1"/>
    <col min="32" max="32" width="16" style="36" customWidth="1"/>
    <col min="33" max="38" width="9.140625" style="36"/>
    <col min="39" max="39" width="12.140625" style="41" customWidth="1"/>
    <col min="40" max="54" width="9.140625" style="41"/>
    <col min="55" max="256" width="9.140625" style="36"/>
    <col min="257" max="257" width="7.5703125" style="36" customWidth="1"/>
    <col min="258" max="258" width="11.140625" style="36" customWidth="1"/>
    <col min="259" max="259" width="12" style="36" customWidth="1"/>
    <col min="260" max="260" width="10.28515625" style="36" customWidth="1"/>
    <col min="261" max="261" width="1.5703125" style="36" customWidth="1"/>
    <col min="262" max="262" width="7.5703125" style="36" customWidth="1"/>
    <col min="263" max="263" width="11.85546875" style="36" customWidth="1"/>
    <col min="264" max="268" width="4.28515625" style="36" customWidth="1"/>
    <col min="269" max="269" width="20.5703125" style="36" customWidth="1"/>
    <col min="270" max="270" width="16.7109375" style="36" customWidth="1"/>
    <col min="271" max="271" width="7.140625" style="36" customWidth="1"/>
    <col min="272" max="272" width="10.140625" style="36" customWidth="1"/>
    <col min="273" max="273" width="20.5703125" style="36" customWidth="1"/>
    <col min="274" max="278" width="2.85546875" style="36" customWidth="1"/>
    <col min="279" max="283" width="17.5703125" style="36" customWidth="1"/>
    <col min="284" max="287" width="4.85546875" style="36" customWidth="1"/>
    <col min="288" max="288" width="16" style="36" customWidth="1"/>
    <col min="289" max="294" width="9.140625" style="36"/>
    <col min="295" max="295" width="12.140625" style="36" customWidth="1"/>
    <col min="296" max="512" width="9.140625" style="36"/>
    <col min="513" max="513" width="7.5703125" style="36" customWidth="1"/>
    <col min="514" max="514" width="11.140625" style="36" customWidth="1"/>
    <col min="515" max="515" width="12" style="36" customWidth="1"/>
    <col min="516" max="516" width="10.28515625" style="36" customWidth="1"/>
    <col min="517" max="517" width="1.5703125" style="36" customWidth="1"/>
    <col min="518" max="518" width="7.5703125" style="36" customWidth="1"/>
    <col min="519" max="519" width="11.85546875" style="36" customWidth="1"/>
    <col min="520" max="524" width="4.28515625" style="36" customWidth="1"/>
    <col min="525" max="525" width="20.5703125" style="36" customWidth="1"/>
    <col min="526" max="526" width="16.7109375" style="36" customWidth="1"/>
    <col min="527" max="527" width="7.140625" style="36" customWidth="1"/>
    <col min="528" max="528" width="10.140625" style="36" customWidth="1"/>
    <col min="529" max="529" width="20.5703125" style="36" customWidth="1"/>
    <col min="530" max="534" width="2.85546875" style="36" customWidth="1"/>
    <col min="535" max="539" width="17.5703125" style="36" customWidth="1"/>
    <col min="540" max="543" width="4.85546875" style="36" customWidth="1"/>
    <col min="544" max="544" width="16" style="36" customWidth="1"/>
    <col min="545" max="550" width="9.140625" style="36"/>
    <col min="551" max="551" width="12.140625" style="36" customWidth="1"/>
    <col min="552" max="768" width="9.140625" style="36"/>
    <col min="769" max="769" width="7.5703125" style="36" customWidth="1"/>
    <col min="770" max="770" width="11.140625" style="36" customWidth="1"/>
    <col min="771" max="771" width="12" style="36" customWidth="1"/>
    <col min="772" max="772" width="10.28515625" style="36" customWidth="1"/>
    <col min="773" max="773" width="1.5703125" style="36" customWidth="1"/>
    <col min="774" max="774" width="7.5703125" style="36" customWidth="1"/>
    <col min="775" max="775" width="11.85546875" style="36" customWidth="1"/>
    <col min="776" max="780" width="4.28515625" style="36" customWidth="1"/>
    <col min="781" max="781" width="20.5703125" style="36" customWidth="1"/>
    <col min="782" max="782" width="16.7109375" style="36" customWidth="1"/>
    <col min="783" max="783" width="7.140625" style="36" customWidth="1"/>
    <col min="784" max="784" width="10.140625" style="36" customWidth="1"/>
    <col min="785" max="785" width="20.5703125" style="36" customWidth="1"/>
    <col min="786" max="790" width="2.85546875" style="36" customWidth="1"/>
    <col min="791" max="795" width="17.5703125" style="36" customWidth="1"/>
    <col min="796" max="799" width="4.85546875" style="36" customWidth="1"/>
    <col min="800" max="800" width="16" style="36" customWidth="1"/>
    <col min="801" max="806" width="9.140625" style="36"/>
    <col min="807" max="807" width="12.140625" style="36" customWidth="1"/>
    <col min="808" max="1024" width="9.140625" style="36"/>
    <col min="1025" max="1025" width="7.5703125" style="36" customWidth="1"/>
    <col min="1026" max="1026" width="11.140625" style="36" customWidth="1"/>
    <col min="1027" max="1027" width="12" style="36" customWidth="1"/>
    <col min="1028" max="1028" width="10.28515625" style="36" customWidth="1"/>
    <col min="1029" max="1029" width="1.5703125" style="36" customWidth="1"/>
    <col min="1030" max="1030" width="7.5703125" style="36" customWidth="1"/>
    <col min="1031" max="1031" width="11.85546875" style="36" customWidth="1"/>
    <col min="1032" max="1036" width="4.28515625" style="36" customWidth="1"/>
    <col min="1037" max="1037" width="20.5703125" style="36" customWidth="1"/>
    <col min="1038" max="1038" width="16.7109375" style="36" customWidth="1"/>
    <col min="1039" max="1039" width="7.140625" style="36" customWidth="1"/>
    <col min="1040" max="1040" width="10.140625" style="36" customWidth="1"/>
    <col min="1041" max="1041" width="20.5703125" style="36" customWidth="1"/>
    <col min="1042" max="1046" width="2.85546875" style="36" customWidth="1"/>
    <col min="1047" max="1051" width="17.5703125" style="36" customWidth="1"/>
    <col min="1052" max="1055" width="4.85546875" style="36" customWidth="1"/>
    <col min="1056" max="1056" width="16" style="36" customWidth="1"/>
    <col min="1057" max="1062" width="9.140625" style="36"/>
    <col min="1063" max="1063" width="12.140625" style="36" customWidth="1"/>
    <col min="1064" max="1280" width="9.140625" style="36"/>
    <col min="1281" max="1281" width="7.5703125" style="36" customWidth="1"/>
    <col min="1282" max="1282" width="11.140625" style="36" customWidth="1"/>
    <col min="1283" max="1283" width="12" style="36" customWidth="1"/>
    <col min="1284" max="1284" width="10.28515625" style="36" customWidth="1"/>
    <col min="1285" max="1285" width="1.5703125" style="36" customWidth="1"/>
    <col min="1286" max="1286" width="7.5703125" style="36" customWidth="1"/>
    <col min="1287" max="1287" width="11.85546875" style="36" customWidth="1"/>
    <col min="1288" max="1292" width="4.28515625" style="36" customWidth="1"/>
    <col min="1293" max="1293" width="20.5703125" style="36" customWidth="1"/>
    <col min="1294" max="1294" width="16.7109375" style="36" customWidth="1"/>
    <col min="1295" max="1295" width="7.140625" style="36" customWidth="1"/>
    <col min="1296" max="1296" width="10.140625" style="36" customWidth="1"/>
    <col min="1297" max="1297" width="20.5703125" style="36" customWidth="1"/>
    <col min="1298" max="1302" width="2.85546875" style="36" customWidth="1"/>
    <col min="1303" max="1307" width="17.5703125" style="36" customWidth="1"/>
    <col min="1308" max="1311" width="4.85546875" style="36" customWidth="1"/>
    <col min="1312" max="1312" width="16" style="36" customWidth="1"/>
    <col min="1313" max="1318" width="9.140625" style="36"/>
    <col min="1319" max="1319" width="12.140625" style="36" customWidth="1"/>
    <col min="1320" max="1536" width="9.140625" style="36"/>
    <col min="1537" max="1537" width="7.5703125" style="36" customWidth="1"/>
    <col min="1538" max="1538" width="11.140625" style="36" customWidth="1"/>
    <col min="1539" max="1539" width="12" style="36" customWidth="1"/>
    <col min="1540" max="1540" width="10.28515625" style="36" customWidth="1"/>
    <col min="1541" max="1541" width="1.5703125" style="36" customWidth="1"/>
    <col min="1542" max="1542" width="7.5703125" style="36" customWidth="1"/>
    <col min="1543" max="1543" width="11.85546875" style="36" customWidth="1"/>
    <col min="1544" max="1548" width="4.28515625" style="36" customWidth="1"/>
    <col min="1549" max="1549" width="20.5703125" style="36" customWidth="1"/>
    <col min="1550" max="1550" width="16.7109375" style="36" customWidth="1"/>
    <col min="1551" max="1551" width="7.140625" style="36" customWidth="1"/>
    <col min="1552" max="1552" width="10.140625" style="36" customWidth="1"/>
    <col min="1553" max="1553" width="20.5703125" style="36" customWidth="1"/>
    <col min="1554" max="1558" width="2.85546875" style="36" customWidth="1"/>
    <col min="1559" max="1563" width="17.5703125" style="36" customWidth="1"/>
    <col min="1564" max="1567" width="4.85546875" style="36" customWidth="1"/>
    <col min="1568" max="1568" width="16" style="36" customWidth="1"/>
    <col min="1569" max="1574" width="9.140625" style="36"/>
    <col min="1575" max="1575" width="12.140625" style="36" customWidth="1"/>
    <col min="1576" max="1792" width="9.140625" style="36"/>
    <col min="1793" max="1793" width="7.5703125" style="36" customWidth="1"/>
    <col min="1794" max="1794" width="11.140625" style="36" customWidth="1"/>
    <col min="1795" max="1795" width="12" style="36" customWidth="1"/>
    <col min="1796" max="1796" width="10.28515625" style="36" customWidth="1"/>
    <col min="1797" max="1797" width="1.5703125" style="36" customWidth="1"/>
    <col min="1798" max="1798" width="7.5703125" style="36" customWidth="1"/>
    <col min="1799" max="1799" width="11.85546875" style="36" customWidth="1"/>
    <col min="1800" max="1804" width="4.28515625" style="36" customWidth="1"/>
    <col min="1805" max="1805" width="20.5703125" style="36" customWidth="1"/>
    <col min="1806" max="1806" width="16.7109375" style="36" customWidth="1"/>
    <col min="1807" max="1807" width="7.140625" style="36" customWidth="1"/>
    <col min="1808" max="1808" width="10.140625" style="36" customWidth="1"/>
    <col min="1809" max="1809" width="20.5703125" style="36" customWidth="1"/>
    <col min="1810" max="1814" width="2.85546875" style="36" customWidth="1"/>
    <col min="1815" max="1819" width="17.5703125" style="36" customWidth="1"/>
    <col min="1820" max="1823" width="4.85546875" style="36" customWidth="1"/>
    <col min="1824" max="1824" width="16" style="36" customWidth="1"/>
    <col min="1825" max="1830" width="9.140625" style="36"/>
    <col min="1831" max="1831" width="12.140625" style="36" customWidth="1"/>
    <col min="1832" max="2048" width="9.140625" style="36"/>
    <col min="2049" max="2049" width="7.5703125" style="36" customWidth="1"/>
    <col min="2050" max="2050" width="11.140625" style="36" customWidth="1"/>
    <col min="2051" max="2051" width="12" style="36" customWidth="1"/>
    <col min="2052" max="2052" width="10.28515625" style="36" customWidth="1"/>
    <col min="2053" max="2053" width="1.5703125" style="36" customWidth="1"/>
    <col min="2054" max="2054" width="7.5703125" style="36" customWidth="1"/>
    <col min="2055" max="2055" width="11.85546875" style="36" customWidth="1"/>
    <col min="2056" max="2060" width="4.28515625" style="36" customWidth="1"/>
    <col min="2061" max="2061" width="20.5703125" style="36" customWidth="1"/>
    <col min="2062" max="2062" width="16.7109375" style="36" customWidth="1"/>
    <col min="2063" max="2063" width="7.140625" style="36" customWidth="1"/>
    <col min="2064" max="2064" width="10.140625" style="36" customWidth="1"/>
    <col min="2065" max="2065" width="20.5703125" style="36" customWidth="1"/>
    <col min="2066" max="2070" width="2.85546875" style="36" customWidth="1"/>
    <col min="2071" max="2075" width="17.5703125" style="36" customWidth="1"/>
    <col min="2076" max="2079" width="4.85546875" style="36" customWidth="1"/>
    <col min="2080" max="2080" width="16" style="36" customWidth="1"/>
    <col min="2081" max="2086" width="9.140625" style="36"/>
    <col min="2087" max="2087" width="12.140625" style="36" customWidth="1"/>
    <col min="2088" max="2304" width="9.140625" style="36"/>
    <col min="2305" max="2305" width="7.5703125" style="36" customWidth="1"/>
    <col min="2306" max="2306" width="11.140625" style="36" customWidth="1"/>
    <col min="2307" max="2307" width="12" style="36" customWidth="1"/>
    <col min="2308" max="2308" width="10.28515625" style="36" customWidth="1"/>
    <col min="2309" max="2309" width="1.5703125" style="36" customWidth="1"/>
    <col min="2310" max="2310" width="7.5703125" style="36" customWidth="1"/>
    <col min="2311" max="2311" width="11.85546875" style="36" customWidth="1"/>
    <col min="2312" max="2316" width="4.28515625" style="36" customWidth="1"/>
    <col min="2317" max="2317" width="20.5703125" style="36" customWidth="1"/>
    <col min="2318" max="2318" width="16.7109375" style="36" customWidth="1"/>
    <col min="2319" max="2319" width="7.140625" style="36" customWidth="1"/>
    <col min="2320" max="2320" width="10.140625" style="36" customWidth="1"/>
    <col min="2321" max="2321" width="20.5703125" style="36" customWidth="1"/>
    <col min="2322" max="2326" width="2.85546875" style="36" customWidth="1"/>
    <col min="2327" max="2331" width="17.5703125" style="36" customWidth="1"/>
    <col min="2332" max="2335" width="4.85546875" style="36" customWidth="1"/>
    <col min="2336" max="2336" width="16" style="36" customWidth="1"/>
    <col min="2337" max="2342" width="9.140625" style="36"/>
    <col min="2343" max="2343" width="12.140625" style="36" customWidth="1"/>
    <col min="2344" max="2560" width="9.140625" style="36"/>
    <col min="2561" max="2561" width="7.5703125" style="36" customWidth="1"/>
    <col min="2562" max="2562" width="11.140625" style="36" customWidth="1"/>
    <col min="2563" max="2563" width="12" style="36" customWidth="1"/>
    <col min="2564" max="2564" width="10.28515625" style="36" customWidth="1"/>
    <col min="2565" max="2565" width="1.5703125" style="36" customWidth="1"/>
    <col min="2566" max="2566" width="7.5703125" style="36" customWidth="1"/>
    <col min="2567" max="2567" width="11.85546875" style="36" customWidth="1"/>
    <col min="2568" max="2572" width="4.28515625" style="36" customWidth="1"/>
    <col min="2573" max="2573" width="20.5703125" style="36" customWidth="1"/>
    <col min="2574" max="2574" width="16.7109375" style="36" customWidth="1"/>
    <col min="2575" max="2575" width="7.140625" style="36" customWidth="1"/>
    <col min="2576" max="2576" width="10.140625" style="36" customWidth="1"/>
    <col min="2577" max="2577" width="20.5703125" style="36" customWidth="1"/>
    <col min="2578" max="2582" width="2.85546875" style="36" customWidth="1"/>
    <col min="2583" max="2587" width="17.5703125" style="36" customWidth="1"/>
    <col min="2588" max="2591" width="4.85546875" style="36" customWidth="1"/>
    <col min="2592" max="2592" width="16" style="36" customWidth="1"/>
    <col min="2593" max="2598" width="9.140625" style="36"/>
    <col min="2599" max="2599" width="12.140625" style="36" customWidth="1"/>
    <col min="2600" max="2816" width="9.140625" style="36"/>
    <col min="2817" max="2817" width="7.5703125" style="36" customWidth="1"/>
    <col min="2818" max="2818" width="11.140625" style="36" customWidth="1"/>
    <col min="2819" max="2819" width="12" style="36" customWidth="1"/>
    <col min="2820" max="2820" width="10.28515625" style="36" customWidth="1"/>
    <col min="2821" max="2821" width="1.5703125" style="36" customWidth="1"/>
    <col min="2822" max="2822" width="7.5703125" style="36" customWidth="1"/>
    <col min="2823" max="2823" width="11.85546875" style="36" customWidth="1"/>
    <col min="2824" max="2828" width="4.28515625" style="36" customWidth="1"/>
    <col min="2829" max="2829" width="20.5703125" style="36" customWidth="1"/>
    <col min="2830" max="2830" width="16.7109375" style="36" customWidth="1"/>
    <col min="2831" max="2831" width="7.140625" style="36" customWidth="1"/>
    <col min="2832" max="2832" width="10.140625" style="36" customWidth="1"/>
    <col min="2833" max="2833" width="20.5703125" style="36" customWidth="1"/>
    <col min="2834" max="2838" width="2.85546875" style="36" customWidth="1"/>
    <col min="2839" max="2843" width="17.5703125" style="36" customWidth="1"/>
    <col min="2844" max="2847" width="4.85546875" style="36" customWidth="1"/>
    <col min="2848" max="2848" width="16" style="36" customWidth="1"/>
    <col min="2849" max="2854" width="9.140625" style="36"/>
    <col min="2855" max="2855" width="12.140625" style="36" customWidth="1"/>
    <col min="2856" max="3072" width="9.140625" style="36"/>
    <col min="3073" max="3073" width="7.5703125" style="36" customWidth="1"/>
    <col min="3074" max="3074" width="11.140625" style="36" customWidth="1"/>
    <col min="3075" max="3075" width="12" style="36" customWidth="1"/>
    <col min="3076" max="3076" width="10.28515625" style="36" customWidth="1"/>
    <col min="3077" max="3077" width="1.5703125" style="36" customWidth="1"/>
    <col min="3078" max="3078" width="7.5703125" style="36" customWidth="1"/>
    <col min="3079" max="3079" width="11.85546875" style="36" customWidth="1"/>
    <col min="3080" max="3084" width="4.28515625" style="36" customWidth="1"/>
    <col min="3085" max="3085" width="20.5703125" style="36" customWidth="1"/>
    <col min="3086" max="3086" width="16.7109375" style="36" customWidth="1"/>
    <col min="3087" max="3087" width="7.140625" style="36" customWidth="1"/>
    <col min="3088" max="3088" width="10.140625" style="36" customWidth="1"/>
    <col min="3089" max="3089" width="20.5703125" style="36" customWidth="1"/>
    <col min="3090" max="3094" width="2.85546875" style="36" customWidth="1"/>
    <col min="3095" max="3099" width="17.5703125" style="36" customWidth="1"/>
    <col min="3100" max="3103" width="4.85546875" style="36" customWidth="1"/>
    <col min="3104" max="3104" width="16" style="36" customWidth="1"/>
    <col min="3105" max="3110" width="9.140625" style="36"/>
    <col min="3111" max="3111" width="12.140625" style="36" customWidth="1"/>
    <col min="3112" max="3328" width="9.140625" style="36"/>
    <col min="3329" max="3329" width="7.5703125" style="36" customWidth="1"/>
    <col min="3330" max="3330" width="11.140625" style="36" customWidth="1"/>
    <col min="3331" max="3331" width="12" style="36" customWidth="1"/>
    <col min="3332" max="3332" width="10.28515625" style="36" customWidth="1"/>
    <col min="3333" max="3333" width="1.5703125" style="36" customWidth="1"/>
    <col min="3334" max="3334" width="7.5703125" style="36" customWidth="1"/>
    <col min="3335" max="3335" width="11.85546875" style="36" customWidth="1"/>
    <col min="3336" max="3340" width="4.28515625" style="36" customWidth="1"/>
    <col min="3341" max="3341" width="20.5703125" style="36" customWidth="1"/>
    <col min="3342" max="3342" width="16.7109375" style="36" customWidth="1"/>
    <col min="3343" max="3343" width="7.140625" style="36" customWidth="1"/>
    <col min="3344" max="3344" width="10.140625" style="36" customWidth="1"/>
    <col min="3345" max="3345" width="20.5703125" style="36" customWidth="1"/>
    <col min="3346" max="3350" width="2.85546875" style="36" customWidth="1"/>
    <col min="3351" max="3355" width="17.5703125" style="36" customWidth="1"/>
    <col min="3356" max="3359" width="4.85546875" style="36" customWidth="1"/>
    <col min="3360" max="3360" width="16" style="36" customWidth="1"/>
    <col min="3361" max="3366" width="9.140625" style="36"/>
    <col min="3367" max="3367" width="12.140625" style="36" customWidth="1"/>
    <col min="3368" max="3584" width="9.140625" style="36"/>
    <col min="3585" max="3585" width="7.5703125" style="36" customWidth="1"/>
    <col min="3586" max="3586" width="11.140625" style="36" customWidth="1"/>
    <col min="3587" max="3587" width="12" style="36" customWidth="1"/>
    <col min="3588" max="3588" width="10.28515625" style="36" customWidth="1"/>
    <col min="3589" max="3589" width="1.5703125" style="36" customWidth="1"/>
    <col min="3590" max="3590" width="7.5703125" style="36" customWidth="1"/>
    <col min="3591" max="3591" width="11.85546875" style="36" customWidth="1"/>
    <col min="3592" max="3596" width="4.28515625" style="36" customWidth="1"/>
    <col min="3597" max="3597" width="20.5703125" style="36" customWidth="1"/>
    <col min="3598" max="3598" width="16.7109375" style="36" customWidth="1"/>
    <col min="3599" max="3599" width="7.140625" style="36" customWidth="1"/>
    <col min="3600" max="3600" width="10.140625" style="36" customWidth="1"/>
    <col min="3601" max="3601" width="20.5703125" style="36" customWidth="1"/>
    <col min="3602" max="3606" width="2.85546875" style="36" customWidth="1"/>
    <col min="3607" max="3611" width="17.5703125" style="36" customWidth="1"/>
    <col min="3612" max="3615" width="4.85546875" style="36" customWidth="1"/>
    <col min="3616" max="3616" width="16" style="36" customWidth="1"/>
    <col min="3617" max="3622" width="9.140625" style="36"/>
    <col min="3623" max="3623" width="12.140625" style="36" customWidth="1"/>
    <col min="3624" max="3840" width="9.140625" style="36"/>
    <col min="3841" max="3841" width="7.5703125" style="36" customWidth="1"/>
    <col min="3842" max="3842" width="11.140625" style="36" customWidth="1"/>
    <col min="3843" max="3843" width="12" style="36" customWidth="1"/>
    <col min="3844" max="3844" width="10.28515625" style="36" customWidth="1"/>
    <col min="3845" max="3845" width="1.5703125" style="36" customWidth="1"/>
    <col min="3846" max="3846" width="7.5703125" style="36" customWidth="1"/>
    <col min="3847" max="3847" width="11.85546875" style="36" customWidth="1"/>
    <col min="3848" max="3852" width="4.28515625" style="36" customWidth="1"/>
    <col min="3853" max="3853" width="20.5703125" style="36" customWidth="1"/>
    <col min="3854" max="3854" width="16.7109375" style="36" customWidth="1"/>
    <col min="3855" max="3855" width="7.140625" style="36" customWidth="1"/>
    <col min="3856" max="3856" width="10.140625" style="36" customWidth="1"/>
    <col min="3857" max="3857" width="20.5703125" style="36" customWidth="1"/>
    <col min="3858" max="3862" width="2.85546875" style="36" customWidth="1"/>
    <col min="3863" max="3867" width="17.5703125" style="36" customWidth="1"/>
    <col min="3868" max="3871" width="4.85546875" style="36" customWidth="1"/>
    <col min="3872" max="3872" width="16" style="36" customWidth="1"/>
    <col min="3873" max="3878" width="9.140625" style="36"/>
    <col min="3879" max="3879" width="12.140625" style="36" customWidth="1"/>
    <col min="3880" max="4096" width="9.140625" style="36"/>
    <col min="4097" max="4097" width="7.5703125" style="36" customWidth="1"/>
    <col min="4098" max="4098" width="11.140625" style="36" customWidth="1"/>
    <col min="4099" max="4099" width="12" style="36" customWidth="1"/>
    <col min="4100" max="4100" width="10.28515625" style="36" customWidth="1"/>
    <col min="4101" max="4101" width="1.5703125" style="36" customWidth="1"/>
    <col min="4102" max="4102" width="7.5703125" style="36" customWidth="1"/>
    <col min="4103" max="4103" width="11.85546875" style="36" customWidth="1"/>
    <col min="4104" max="4108" width="4.28515625" style="36" customWidth="1"/>
    <col min="4109" max="4109" width="20.5703125" style="36" customWidth="1"/>
    <col min="4110" max="4110" width="16.7109375" style="36" customWidth="1"/>
    <col min="4111" max="4111" width="7.140625" style="36" customWidth="1"/>
    <col min="4112" max="4112" width="10.140625" style="36" customWidth="1"/>
    <col min="4113" max="4113" width="20.5703125" style="36" customWidth="1"/>
    <col min="4114" max="4118" width="2.85546875" style="36" customWidth="1"/>
    <col min="4119" max="4123" width="17.5703125" style="36" customWidth="1"/>
    <col min="4124" max="4127" width="4.85546875" style="36" customWidth="1"/>
    <col min="4128" max="4128" width="16" style="36" customWidth="1"/>
    <col min="4129" max="4134" width="9.140625" style="36"/>
    <col min="4135" max="4135" width="12.140625" style="36" customWidth="1"/>
    <col min="4136" max="4352" width="9.140625" style="36"/>
    <col min="4353" max="4353" width="7.5703125" style="36" customWidth="1"/>
    <col min="4354" max="4354" width="11.140625" style="36" customWidth="1"/>
    <col min="4355" max="4355" width="12" style="36" customWidth="1"/>
    <col min="4356" max="4356" width="10.28515625" style="36" customWidth="1"/>
    <col min="4357" max="4357" width="1.5703125" style="36" customWidth="1"/>
    <col min="4358" max="4358" width="7.5703125" style="36" customWidth="1"/>
    <col min="4359" max="4359" width="11.85546875" style="36" customWidth="1"/>
    <col min="4360" max="4364" width="4.28515625" style="36" customWidth="1"/>
    <col min="4365" max="4365" width="20.5703125" style="36" customWidth="1"/>
    <col min="4366" max="4366" width="16.7109375" style="36" customWidth="1"/>
    <col min="4367" max="4367" width="7.140625" style="36" customWidth="1"/>
    <col min="4368" max="4368" width="10.140625" style="36" customWidth="1"/>
    <col min="4369" max="4369" width="20.5703125" style="36" customWidth="1"/>
    <col min="4370" max="4374" width="2.85546875" style="36" customWidth="1"/>
    <col min="4375" max="4379" width="17.5703125" style="36" customWidth="1"/>
    <col min="4380" max="4383" width="4.85546875" style="36" customWidth="1"/>
    <col min="4384" max="4384" width="16" style="36" customWidth="1"/>
    <col min="4385" max="4390" width="9.140625" style="36"/>
    <col min="4391" max="4391" width="12.140625" style="36" customWidth="1"/>
    <col min="4392" max="4608" width="9.140625" style="36"/>
    <col min="4609" max="4609" width="7.5703125" style="36" customWidth="1"/>
    <col min="4610" max="4610" width="11.140625" style="36" customWidth="1"/>
    <col min="4611" max="4611" width="12" style="36" customWidth="1"/>
    <col min="4612" max="4612" width="10.28515625" style="36" customWidth="1"/>
    <col min="4613" max="4613" width="1.5703125" style="36" customWidth="1"/>
    <col min="4614" max="4614" width="7.5703125" style="36" customWidth="1"/>
    <col min="4615" max="4615" width="11.85546875" style="36" customWidth="1"/>
    <col min="4616" max="4620" width="4.28515625" style="36" customWidth="1"/>
    <col min="4621" max="4621" width="20.5703125" style="36" customWidth="1"/>
    <col min="4622" max="4622" width="16.7109375" style="36" customWidth="1"/>
    <col min="4623" max="4623" width="7.140625" style="36" customWidth="1"/>
    <col min="4624" max="4624" width="10.140625" style="36" customWidth="1"/>
    <col min="4625" max="4625" width="20.5703125" style="36" customWidth="1"/>
    <col min="4626" max="4630" width="2.85546875" style="36" customWidth="1"/>
    <col min="4631" max="4635" width="17.5703125" style="36" customWidth="1"/>
    <col min="4636" max="4639" width="4.85546875" style="36" customWidth="1"/>
    <col min="4640" max="4640" width="16" style="36" customWidth="1"/>
    <col min="4641" max="4646" width="9.140625" style="36"/>
    <col min="4647" max="4647" width="12.140625" style="36" customWidth="1"/>
    <col min="4648" max="4864" width="9.140625" style="36"/>
    <col min="4865" max="4865" width="7.5703125" style="36" customWidth="1"/>
    <col min="4866" max="4866" width="11.140625" style="36" customWidth="1"/>
    <col min="4867" max="4867" width="12" style="36" customWidth="1"/>
    <col min="4868" max="4868" width="10.28515625" style="36" customWidth="1"/>
    <col min="4869" max="4869" width="1.5703125" style="36" customWidth="1"/>
    <col min="4870" max="4870" width="7.5703125" style="36" customWidth="1"/>
    <col min="4871" max="4871" width="11.85546875" style="36" customWidth="1"/>
    <col min="4872" max="4876" width="4.28515625" style="36" customWidth="1"/>
    <col min="4877" max="4877" width="20.5703125" style="36" customWidth="1"/>
    <col min="4878" max="4878" width="16.7109375" style="36" customWidth="1"/>
    <col min="4879" max="4879" width="7.140625" style="36" customWidth="1"/>
    <col min="4880" max="4880" width="10.140625" style="36" customWidth="1"/>
    <col min="4881" max="4881" width="20.5703125" style="36" customWidth="1"/>
    <col min="4882" max="4886" width="2.85546875" style="36" customWidth="1"/>
    <col min="4887" max="4891" width="17.5703125" style="36" customWidth="1"/>
    <col min="4892" max="4895" width="4.85546875" style="36" customWidth="1"/>
    <col min="4896" max="4896" width="16" style="36" customWidth="1"/>
    <col min="4897" max="4902" width="9.140625" style="36"/>
    <col min="4903" max="4903" width="12.140625" style="36" customWidth="1"/>
    <col min="4904" max="5120" width="9.140625" style="36"/>
    <col min="5121" max="5121" width="7.5703125" style="36" customWidth="1"/>
    <col min="5122" max="5122" width="11.140625" style="36" customWidth="1"/>
    <col min="5123" max="5123" width="12" style="36" customWidth="1"/>
    <col min="5124" max="5124" width="10.28515625" style="36" customWidth="1"/>
    <col min="5125" max="5125" width="1.5703125" style="36" customWidth="1"/>
    <col min="5126" max="5126" width="7.5703125" style="36" customWidth="1"/>
    <col min="5127" max="5127" width="11.85546875" style="36" customWidth="1"/>
    <col min="5128" max="5132" width="4.28515625" style="36" customWidth="1"/>
    <col min="5133" max="5133" width="20.5703125" style="36" customWidth="1"/>
    <col min="5134" max="5134" width="16.7109375" style="36" customWidth="1"/>
    <col min="5135" max="5135" width="7.140625" style="36" customWidth="1"/>
    <col min="5136" max="5136" width="10.140625" style="36" customWidth="1"/>
    <col min="5137" max="5137" width="20.5703125" style="36" customWidth="1"/>
    <col min="5138" max="5142" width="2.85546875" style="36" customWidth="1"/>
    <col min="5143" max="5147" width="17.5703125" style="36" customWidth="1"/>
    <col min="5148" max="5151" width="4.85546875" style="36" customWidth="1"/>
    <col min="5152" max="5152" width="16" style="36" customWidth="1"/>
    <col min="5153" max="5158" width="9.140625" style="36"/>
    <col min="5159" max="5159" width="12.140625" style="36" customWidth="1"/>
    <col min="5160" max="5376" width="9.140625" style="36"/>
    <col min="5377" max="5377" width="7.5703125" style="36" customWidth="1"/>
    <col min="5378" max="5378" width="11.140625" style="36" customWidth="1"/>
    <col min="5379" max="5379" width="12" style="36" customWidth="1"/>
    <col min="5380" max="5380" width="10.28515625" style="36" customWidth="1"/>
    <col min="5381" max="5381" width="1.5703125" style="36" customWidth="1"/>
    <col min="5382" max="5382" width="7.5703125" style="36" customWidth="1"/>
    <col min="5383" max="5383" width="11.85546875" style="36" customWidth="1"/>
    <col min="5384" max="5388" width="4.28515625" style="36" customWidth="1"/>
    <col min="5389" max="5389" width="20.5703125" style="36" customWidth="1"/>
    <col min="5390" max="5390" width="16.7109375" style="36" customWidth="1"/>
    <col min="5391" max="5391" width="7.140625" style="36" customWidth="1"/>
    <col min="5392" max="5392" width="10.140625" style="36" customWidth="1"/>
    <col min="5393" max="5393" width="20.5703125" style="36" customWidth="1"/>
    <col min="5394" max="5398" width="2.85546875" style="36" customWidth="1"/>
    <col min="5399" max="5403" width="17.5703125" style="36" customWidth="1"/>
    <col min="5404" max="5407" width="4.85546875" style="36" customWidth="1"/>
    <col min="5408" max="5408" width="16" style="36" customWidth="1"/>
    <col min="5409" max="5414" width="9.140625" style="36"/>
    <col min="5415" max="5415" width="12.140625" style="36" customWidth="1"/>
    <col min="5416" max="5632" width="9.140625" style="36"/>
    <col min="5633" max="5633" width="7.5703125" style="36" customWidth="1"/>
    <col min="5634" max="5634" width="11.140625" style="36" customWidth="1"/>
    <col min="5635" max="5635" width="12" style="36" customWidth="1"/>
    <col min="5636" max="5636" width="10.28515625" style="36" customWidth="1"/>
    <col min="5637" max="5637" width="1.5703125" style="36" customWidth="1"/>
    <col min="5638" max="5638" width="7.5703125" style="36" customWidth="1"/>
    <col min="5639" max="5639" width="11.85546875" style="36" customWidth="1"/>
    <col min="5640" max="5644" width="4.28515625" style="36" customWidth="1"/>
    <col min="5645" max="5645" width="20.5703125" style="36" customWidth="1"/>
    <col min="5646" max="5646" width="16.7109375" style="36" customWidth="1"/>
    <col min="5647" max="5647" width="7.140625" style="36" customWidth="1"/>
    <col min="5648" max="5648" width="10.140625" style="36" customWidth="1"/>
    <col min="5649" max="5649" width="20.5703125" style="36" customWidth="1"/>
    <col min="5650" max="5654" width="2.85546875" style="36" customWidth="1"/>
    <col min="5655" max="5659" width="17.5703125" style="36" customWidth="1"/>
    <col min="5660" max="5663" width="4.85546875" style="36" customWidth="1"/>
    <col min="5664" max="5664" width="16" style="36" customWidth="1"/>
    <col min="5665" max="5670" width="9.140625" style="36"/>
    <col min="5671" max="5671" width="12.140625" style="36" customWidth="1"/>
    <col min="5672" max="5888" width="9.140625" style="36"/>
    <col min="5889" max="5889" width="7.5703125" style="36" customWidth="1"/>
    <col min="5890" max="5890" width="11.140625" style="36" customWidth="1"/>
    <col min="5891" max="5891" width="12" style="36" customWidth="1"/>
    <col min="5892" max="5892" width="10.28515625" style="36" customWidth="1"/>
    <col min="5893" max="5893" width="1.5703125" style="36" customWidth="1"/>
    <col min="5894" max="5894" width="7.5703125" style="36" customWidth="1"/>
    <col min="5895" max="5895" width="11.85546875" style="36" customWidth="1"/>
    <col min="5896" max="5900" width="4.28515625" style="36" customWidth="1"/>
    <col min="5901" max="5901" width="20.5703125" style="36" customWidth="1"/>
    <col min="5902" max="5902" width="16.7109375" style="36" customWidth="1"/>
    <col min="5903" max="5903" width="7.140625" style="36" customWidth="1"/>
    <col min="5904" max="5904" width="10.140625" style="36" customWidth="1"/>
    <col min="5905" max="5905" width="20.5703125" style="36" customWidth="1"/>
    <col min="5906" max="5910" width="2.85546875" style="36" customWidth="1"/>
    <col min="5911" max="5915" width="17.5703125" style="36" customWidth="1"/>
    <col min="5916" max="5919" width="4.85546875" style="36" customWidth="1"/>
    <col min="5920" max="5920" width="16" style="36" customWidth="1"/>
    <col min="5921" max="5926" width="9.140625" style="36"/>
    <col min="5927" max="5927" width="12.140625" style="36" customWidth="1"/>
    <col min="5928" max="6144" width="9.140625" style="36"/>
    <col min="6145" max="6145" width="7.5703125" style="36" customWidth="1"/>
    <col min="6146" max="6146" width="11.140625" style="36" customWidth="1"/>
    <col min="6147" max="6147" width="12" style="36" customWidth="1"/>
    <col min="6148" max="6148" width="10.28515625" style="36" customWidth="1"/>
    <col min="6149" max="6149" width="1.5703125" style="36" customWidth="1"/>
    <col min="6150" max="6150" width="7.5703125" style="36" customWidth="1"/>
    <col min="6151" max="6151" width="11.85546875" style="36" customWidth="1"/>
    <col min="6152" max="6156" width="4.28515625" style="36" customWidth="1"/>
    <col min="6157" max="6157" width="20.5703125" style="36" customWidth="1"/>
    <col min="6158" max="6158" width="16.7109375" style="36" customWidth="1"/>
    <col min="6159" max="6159" width="7.140625" style="36" customWidth="1"/>
    <col min="6160" max="6160" width="10.140625" style="36" customWidth="1"/>
    <col min="6161" max="6161" width="20.5703125" style="36" customWidth="1"/>
    <col min="6162" max="6166" width="2.85546875" style="36" customWidth="1"/>
    <col min="6167" max="6171" width="17.5703125" style="36" customWidth="1"/>
    <col min="6172" max="6175" width="4.85546875" style="36" customWidth="1"/>
    <col min="6176" max="6176" width="16" style="36" customWidth="1"/>
    <col min="6177" max="6182" width="9.140625" style="36"/>
    <col min="6183" max="6183" width="12.140625" style="36" customWidth="1"/>
    <col min="6184" max="6400" width="9.140625" style="36"/>
    <col min="6401" max="6401" width="7.5703125" style="36" customWidth="1"/>
    <col min="6402" max="6402" width="11.140625" style="36" customWidth="1"/>
    <col min="6403" max="6403" width="12" style="36" customWidth="1"/>
    <col min="6404" max="6404" width="10.28515625" style="36" customWidth="1"/>
    <col min="6405" max="6405" width="1.5703125" style="36" customWidth="1"/>
    <col min="6406" max="6406" width="7.5703125" style="36" customWidth="1"/>
    <col min="6407" max="6407" width="11.85546875" style="36" customWidth="1"/>
    <col min="6408" max="6412" width="4.28515625" style="36" customWidth="1"/>
    <col min="6413" max="6413" width="20.5703125" style="36" customWidth="1"/>
    <col min="6414" max="6414" width="16.7109375" style="36" customWidth="1"/>
    <col min="6415" max="6415" width="7.140625" style="36" customWidth="1"/>
    <col min="6416" max="6416" width="10.140625" style="36" customWidth="1"/>
    <col min="6417" max="6417" width="20.5703125" style="36" customWidth="1"/>
    <col min="6418" max="6422" width="2.85546875" style="36" customWidth="1"/>
    <col min="6423" max="6427" width="17.5703125" style="36" customWidth="1"/>
    <col min="6428" max="6431" width="4.85546875" style="36" customWidth="1"/>
    <col min="6432" max="6432" width="16" style="36" customWidth="1"/>
    <col min="6433" max="6438" width="9.140625" style="36"/>
    <col min="6439" max="6439" width="12.140625" style="36" customWidth="1"/>
    <col min="6440" max="6656" width="9.140625" style="36"/>
    <col min="6657" max="6657" width="7.5703125" style="36" customWidth="1"/>
    <col min="6658" max="6658" width="11.140625" style="36" customWidth="1"/>
    <col min="6659" max="6659" width="12" style="36" customWidth="1"/>
    <col min="6660" max="6660" width="10.28515625" style="36" customWidth="1"/>
    <col min="6661" max="6661" width="1.5703125" style="36" customWidth="1"/>
    <col min="6662" max="6662" width="7.5703125" style="36" customWidth="1"/>
    <col min="6663" max="6663" width="11.85546875" style="36" customWidth="1"/>
    <col min="6664" max="6668" width="4.28515625" style="36" customWidth="1"/>
    <col min="6669" max="6669" width="20.5703125" style="36" customWidth="1"/>
    <col min="6670" max="6670" width="16.7109375" style="36" customWidth="1"/>
    <col min="6671" max="6671" width="7.140625" style="36" customWidth="1"/>
    <col min="6672" max="6672" width="10.140625" style="36" customWidth="1"/>
    <col min="6673" max="6673" width="20.5703125" style="36" customWidth="1"/>
    <col min="6674" max="6678" width="2.85546875" style="36" customWidth="1"/>
    <col min="6679" max="6683" width="17.5703125" style="36" customWidth="1"/>
    <col min="6684" max="6687" width="4.85546875" style="36" customWidth="1"/>
    <col min="6688" max="6688" width="16" style="36" customWidth="1"/>
    <col min="6689" max="6694" width="9.140625" style="36"/>
    <col min="6695" max="6695" width="12.140625" style="36" customWidth="1"/>
    <col min="6696" max="6912" width="9.140625" style="36"/>
    <col min="6913" max="6913" width="7.5703125" style="36" customWidth="1"/>
    <col min="6914" max="6914" width="11.140625" style="36" customWidth="1"/>
    <col min="6915" max="6915" width="12" style="36" customWidth="1"/>
    <col min="6916" max="6916" width="10.28515625" style="36" customWidth="1"/>
    <col min="6917" max="6917" width="1.5703125" style="36" customWidth="1"/>
    <col min="6918" max="6918" width="7.5703125" style="36" customWidth="1"/>
    <col min="6919" max="6919" width="11.85546875" style="36" customWidth="1"/>
    <col min="6920" max="6924" width="4.28515625" style="36" customWidth="1"/>
    <col min="6925" max="6925" width="20.5703125" style="36" customWidth="1"/>
    <col min="6926" max="6926" width="16.7109375" style="36" customWidth="1"/>
    <col min="6927" max="6927" width="7.140625" style="36" customWidth="1"/>
    <col min="6928" max="6928" width="10.140625" style="36" customWidth="1"/>
    <col min="6929" max="6929" width="20.5703125" style="36" customWidth="1"/>
    <col min="6930" max="6934" width="2.85546875" style="36" customWidth="1"/>
    <col min="6935" max="6939" width="17.5703125" style="36" customWidth="1"/>
    <col min="6940" max="6943" width="4.85546875" style="36" customWidth="1"/>
    <col min="6944" max="6944" width="16" style="36" customWidth="1"/>
    <col min="6945" max="6950" width="9.140625" style="36"/>
    <col min="6951" max="6951" width="12.140625" style="36" customWidth="1"/>
    <col min="6952" max="7168" width="9.140625" style="36"/>
    <col min="7169" max="7169" width="7.5703125" style="36" customWidth="1"/>
    <col min="7170" max="7170" width="11.140625" style="36" customWidth="1"/>
    <col min="7171" max="7171" width="12" style="36" customWidth="1"/>
    <col min="7172" max="7172" width="10.28515625" style="36" customWidth="1"/>
    <col min="7173" max="7173" width="1.5703125" style="36" customWidth="1"/>
    <col min="7174" max="7174" width="7.5703125" style="36" customWidth="1"/>
    <col min="7175" max="7175" width="11.85546875" style="36" customWidth="1"/>
    <col min="7176" max="7180" width="4.28515625" style="36" customWidth="1"/>
    <col min="7181" max="7181" width="20.5703125" style="36" customWidth="1"/>
    <col min="7182" max="7182" width="16.7109375" style="36" customWidth="1"/>
    <col min="7183" max="7183" width="7.140625" style="36" customWidth="1"/>
    <col min="7184" max="7184" width="10.140625" style="36" customWidth="1"/>
    <col min="7185" max="7185" width="20.5703125" style="36" customWidth="1"/>
    <col min="7186" max="7190" width="2.85546875" style="36" customWidth="1"/>
    <col min="7191" max="7195" width="17.5703125" style="36" customWidth="1"/>
    <col min="7196" max="7199" width="4.85546875" style="36" customWidth="1"/>
    <col min="7200" max="7200" width="16" style="36" customWidth="1"/>
    <col min="7201" max="7206" width="9.140625" style="36"/>
    <col min="7207" max="7207" width="12.140625" style="36" customWidth="1"/>
    <col min="7208" max="7424" width="9.140625" style="36"/>
    <col min="7425" max="7425" width="7.5703125" style="36" customWidth="1"/>
    <col min="7426" max="7426" width="11.140625" style="36" customWidth="1"/>
    <col min="7427" max="7427" width="12" style="36" customWidth="1"/>
    <col min="7428" max="7428" width="10.28515625" style="36" customWidth="1"/>
    <col min="7429" max="7429" width="1.5703125" style="36" customWidth="1"/>
    <col min="7430" max="7430" width="7.5703125" style="36" customWidth="1"/>
    <col min="7431" max="7431" width="11.85546875" style="36" customWidth="1"/>
    <col min="7432" max="7436" width="4.28515625" style="36" customWidth="1"/>
    <col min="7437" max="7437" width="20.5703125" style="36" customWidth="1"/>
    <col min="7438" max="7438" width="16.7109375" style="36" customWidth="1"/>
    <col min="7439" max="7439" width="7.140625" style="36" customWidth="1"/>
    <col min="7440" max="7440" width="10.140625" style="36" customWidth="1"/>
    <col min="7441" max="7441" width="20.5703125" style="36" customWidth="1"/>
    <col min="7442" max="7446" width="2.85546875" style="36" customWidth="1"/>
    <col min="7447" max="7451" width="17.5703125" style="36" customWidth="1"/>
    <col min="7452" max="7455" width="4.85546875" style="36" customWidth="1"/>
    <col min="7456" max="7456" width="16" style="36" customWidth="1"/>
    <col min="7457" max="7462" width="9.140625" style="36"/>
    <col min="7463" max="7463" width="12.140625" style="36" customWidth="1"/>
    <col min="7464" max="7680" width="9.140625" style="36"/>
    <col min="7681" max="7681" width="7.5703125" style="36" customWidth="1"/>
    <col min="7682" max="7682" width="11.140625" style="36" customWidth="1"/>
    <col min="7683" max="7683" width="12" style="36" customWidth="1"/>
    <col min="7684" max="7684" width="10.28515625" style="36" customWidth="1"/>
    <col min="7685" max="7685" width="1.5703125" style="36" customWidth="1"/>
    <col min="7686" max="7686" width="7.5703125" style="36" customWidth="1"/>
    <col min="7687" max="7687" width="11.85546875" style="36" customWidth="1"/>
    <col min="7688" max="7692" width="4.28515625" style="36" customWidth="1"/>
    <col min="7693" max="7693" width="20.5703125" style="36" customWidth="1"/>
    <col min="7694" max="7694" width="16.7109375" style="36" customWidth="1"/>
    <col min="7695" max="7695" width="7.140625" style="36" customWidth="1"/>
    <col min="7696" max="7696" width="10.140625" style="36" customWidth="1"/>
    <col min="7697" max="7697" width="20.5703125" style="36" customWidth="1"/>
    <col min="7698" max="7702" width="2.85546875" style="36" customWidth="1"/>
    <col min="7703" max="7707" width="17.5703125" style="36" customWidth="1"/>
    <col min="7708" max="7711" width="4.85546875" style="36" customWidth="1"/>
    <col min="7712" max="7712" width="16" style="36" customWidth="1"/>
    <col min="7713" max="7718" width="9.140625" style="36"/>
    <col min="7719" max="7719" width="12.140625" style="36" customWidth="1"/>
    <col min="7720" max="7936" width="9.140625" style="36"/>
    <col min="7937" max="7937" width="7.5703125" style="36" customWidth="1"/>
    <col min="7938" max="7938" width="11.140625" style="36" customWidth="1"/>
    <col min="7939" max="7939" width="12" style="36" customWidth="1"/>
    <col min="7940" max="7940" width="10.28515625" style="36" customWidth="1"/>
    <col min="7941" max="7941" width="1.5703125" style="36" customWidth="1"/>
    <col min="7942" max="7942" width="7.5703125" style="36" customWidth="1"/>
    <col min="7943" max="7943" width="11.85546875" style="36" customWidth="1"/>
    <col min="7944" max="7948" width="4.28515625" style="36" customWidth="1"/>
    <col min="7949" max="7949" width="20.5703125" style="36" customWidth="1"/>
    <col min="7950" max="7950" width="16.7109375" style="36" customWidth="1"/>
    <col min="7951" max="7951" width="7.140625" style="36" customWidth="1"/>
    <col min="7952" max="7952" width="10.140625" style="36" customWidth="1"/>
    <col min="7953" max="7953" width="20.5703125" style="36" customWidth="1"/>
    <col min="7954" max="7958" width="2.85546875" style="36" customWidth="1"/>
    <col min="7959" max="7963" width="17.5703125" style="36" customWidth="1"/>
    <col min="7964" max="7967" width="4.85546875" style="36" customWidth="1"/>
    <col min="7968" max="7968" width="16" style="36" customWidth="1"/>
    <col min="7969" max="7974" width="9.140625" style="36"/>
    <col min="7975" max="7975" width="12.140625" style="36" customWidth="1"/>
    <col min="7976" max="8192" width="9.140625" style="36"/>
    <col min="8193" max="8193" width="7.5703125" style="36" customWidth="1"/>
    <col min="8194" max="8194" width="11.140625" style="36" customWidth="1"/>
    <col min="8195" max="8195" width="12" style="36" customWidth="1"/>
    <col min="8196" max="8196" width="10.28515625" style="36" customWidth="1"/>
    <col min="8197" max="8197" width="1.5703125" style="36" customWidth="1"/>
    <col min="8198" max="8198" width="7.5703125" style="36" customWidth="1"/>
    <col min="8199" max="8199" width="11.85546875" style="36" customWidth="1"/>
    <col min="8200" max="8204" width="4.28515625" style="36" customWidth="1"/>
    <col min="8205" max="8205" width="20.5703125" style="36" customWidth="1"/>
    <col min="8206" max="8206" width="16.7109375" style="36" customWidth="1"/>
    <col min="8207" max="8207" width="7.140625" style="36" customWidth="1"/>
    <col min="8208" max="8208" width="10.140625" style="36" customWidth="1"/>
    <col min="8209" max="8209" width="20.5703125" style="36" customWidth="1"/>
    <col min="8210" max="8214" width="2.85546875" style="36" customWidth="1"/>
    <col min="8215" max="8219" width="17.5703125" style="36" customWidth="1"/>
    <col min="8220" max="8223" width="4.85546875" style="36" customWidth="1"/>
    <col min="8224" max="8224" width="16" style="36" customWidth="1"/>
    <col min="8225" max="8230" width="9.140625" style="36"/>
    <col min="8231" max="8231" width="12.140625" style="36" customWidth="1"/>
    <col min="8232" max="8448" width="9.140625" style="36"/>
    <col min="8449" max="8449" width="7.5703125" style="36" customWidth="1"/>
    <col min="8450" max="8450" width="11.140625" style="36" customWidth="1"/>
    <col min="8451" max="8451" width="12" style="36" customWidth="1"/>
    <col min="8452" max="8452" width="10.28515625" style="36" customWidth="1"/>
    <col min="8453" max="8453" width="1.5703125" style="36" customWidth="1"/>
    <col min="8454" max="8454" width="7.5703125" style="36" customWidth="1"/>
    <col min="8455" max="8455" width="11.85546875" style="36" customWidth="1"/>
    <col min="8456" max="8460" width="4.28515625" style="36" customWidth="1"/>
    <col min="8461" max="8461" width="20.5703125" style="36" customWidth="1"/>
    <col min="8462" max="8462" width="16.7109375" style="36" customWidth="1"/>
    <col min="8463" max="8463" width="7.140625" style="36" customWidth="1"/>
    <col min="8464" max="8464" width="10.140625" style="36" customWidth="1"/>
    <col min="8465" max="8465" width="20.5703125" style="36" customWidth="1"/>
    <col min="8466" max="8470" width="2.85546875" style="36" customWidth="1"/>
    <col min="8471" max="8475" width="17.5703125" style="36" customWidth="1"/>
    <col min="8476" max="8479" width="4.85546875" style="36" customWidth="1"/>
    <col min="8480" max="8480" width="16" style="36" customWidth="1"/>
    <col min="8481" max="8486" width="9.140625" style="36"/>
    <col min="8487" max="8487" width="12.140625" style="36" customWidth="1"/>
    <col min="8488" max="8704" width="9.140625" style="36"/>
    <col min="8705" max="8705" width="7.5703125" style="36" customWidth="1"/>
    <col min="8706" max="8706" width="11.140625" style="36" customWidth="1"/>
    <col min="8707" max="8707" width="12" style="36" customWidth="1"/>
    <col min="8708" max="8708" width="10.28515625" style="36" customWidth="1"/>
    <col min="8709" max="8709" width="1.5703125" style="36" customWidth="1"/>
    <col min="8710" max="8710" width="7.5703125" style="36" customWidth="1"/>
    <col min="8711" max="8711" width="11.85546875" style="36" customWidth="1"/>
    <col min="8712" max="8716" width="4.28515625" style="36" customWidth="1"/>
    <col min="8717" max="8717" width="20.5703125" style="36" customWidth="1"/>
    <col min="8718" max="8718" width="16.7109375" style="36" customWidth="1"/>
    <col min="8719" max="8719" width="7.140625" style="36" customWidth="1"/>
    <col min="8720" max="8720" width="10.140625" style="36" customWidth="1"/>
    <col min="8721" max="8721" width="20.5703125" style="36" customWidth="1"/>
    <col min="8722" max="8726" width="2.85546875" style="36" customWidth="1"/>
    <col min="8727" max="8731" width="17.5703125" style="36" customWidth="1"/>
    <col min="8732" max="8735" width="4.85546875" style="36" customWidth="1"/>
    <col min="8736" max="8736" width="16" style="36" customWidth="1"/>
    <col min="8737" max="8742" width="9.140625" style="36"/>
    <col min="8743" max="8743" width="12.140625" style="36" customWidth="1"/>
    <col min="8744" max="8960" width="9.140625" style="36"/>
    <col min="8961" max="8961" width="7.5703125" style="36" customWidth="1"/>
    <col min="8962" max="8962" width="11.140625" style="36" customWidth="1"/>
    <col min="8963" max="8963" width="12" style="36" customWidth="1"/>
    <col min="8964" max="8964" width="10.28515625" style="36" customWidth="1"/>
    <col min="8965" max="8965" width="1.5703125" style="36" customWidth="1"/>
    <col min="8966" max="8966" width="7.5703125" style="36" customWidth="1"/>
    <col min="8967" max="8967" width="11.85546875" style="36" customWidth="1"/>
    <col min="8968" max="8972" width="4.28515625" style="36" customWidth="1"/>
    <col min="8973" max="8973" width="20.5703125" style="36" customWidth="1"/>
    <col min="8974" max="8974" width="16.7109375" style="36" customWidth="1"/>
    <col min="8975" max="8975" width="7.140625" style="36" customWidth="1"/>
    <col min="8976" max="8976" width="10.140625" style="36" customWidth="1"/>
    <col min="8977" max="8977" width="20.5703125" style="36" customWidth="1"/>
    <col min="8978" max="8982" width="2.85546875" style="36" customWidth="1"/>
    <col min="8983" max="8987" width="17.5703125" style="36" customWidth="1"/>
    <col min="8988" max="8991" width="4.85546875" style="36" customWidth="1"/>
    <col min="8992" max="8992" width="16" style="36" customWidth="1"/>
    <col min="8993" max="8998" width="9.140625" style="36"/>
    <col min="8999" max="8999" width="12.140625" style="36" customWidth="1"/>
    <col min="9000" max="9216" width="9.140625" style="36"/>
    <col min="9217" max="9217" width="7.5703125" style="36" customWidth="1"/>
    <col min="9218" max="9218" width="11.140625" style="36" customWidth="1"/>
    <col min="9219" max="9219" width="12" style="36" customWidth="1"/>
    <col min="9220" max="9220" width="10.28515625" style="36" customWidth="1"/>
    <col min="9221" max="9221" width="1.5703125" style="36" customWidth="1"/>
    <col min="9222" max="9222" width="7.5703125" style="36" customWidth="1"/>
    <col min="9223" max="9223" width="11.85546875" style="36" customWidth="1"/>
    <col min="9224" max="9228" width="4.28515625" style="36" customWidth="1"/>
    <col min="9229" max="9229" width="20.5703125" style="36" customWidth="1"/>
    <col min="9230" max="9230" width="16.7109375" style="36" customWidth="1"/>
    <col min="9231" max="9231" width="7.140625" style="36" customWidth="1"/>
    <col min="9232" max="9232" width="10.140625" style="36" customWidth="1"/>
    <col min="9233" max="9233" width="20.5703125" style="36" customWidth="1"/>
    <col min="9234" max="9238" width="2.85546875" style="36" customWidth="1"/>
    <col min="9239" max="9243" width="17.5703125" style="36" customWidth="1"/>
    <col min="9244" max="9247" width="4.85546875" style="36" customWidth="1"/>
    <col min="9248" max="9248" width="16" style="36" customWidth="1"/>
    <col min="9249" max="9254" width="9.140625" style="36"/>
    <col min="9255" max="9255" width="12.140625" style="36" customWidth="1"/>
    <col min="9256" max="9472" width="9.140625" style="36"/>
    <col min="9473" max="9473" width="7.5703125" style="36" customWidth="1"/>
    <col min="9474" max="9474" width="11.140625" style="36" customWidth="1"/>
    <col min="9475" max="9475" width="12" style="36" customWidth="1"/>
    <col min="9476" max="9476" width="10.28515625" style="36" customWidth="1"/>
    <col min="9477" max="9477" width="1.5703125" style="36" customWidth="1"/>
    <col min="9478" max="9478" width="7.5703125" style="36" customWidth="1"/>
    <col min="9479" max="9479" width="11.85546875" style="36" customWidth="1"/>
    <col min="9480" max="9484" width="4.28515625" style="36" customWidth="1"/>
    <col min="9485" max="9485" width="20.5703125" style="36" customWidth="1"/>
    <col min="9486" max="9486" width="16.7109375" style="36" customWidth="1"/>
    <col min="9487" max="9487" width="7.140625" style="36" customWidth="1"/>
    <col min="9488" max="9488" width="10.140625" style="36" customWidth="1"/>
    <col min="9489" max="9489" width="20.5703125" style="36" customWidth="1"/>
    <col min="9490" max="9494" width="2.85546875" style="36" customWidth="1"/>
    <col min="9495" max="9499" width="17.5703125" style="36" customWidth="1"/>
    <col min="9500" max="9503" width="4.85546875" style="36" customWidth="1"/>
    <col min="9504" max="9504" width="16" style="36" customWidth="1"/>
    <col min="9505" max="9510" width="9.140625" style="36"/>
    <col min="9511" max="9511" width="12.140625" style="36" customWidth="1"/>
    <col min="9512" max="9728" width="9.140625" style="36"/>
    <col min="9729" max="9729" width="7.5703125" style="36" customWidth="1"/>
    <col min="9730" max="9730" width="11.140625" style="36" customWidth="1"/>
    <col min="9731" max="9731" width="12" style="36" customWidth="1"/>
    <col min="9732" max="9732" width="10.28515625" style="36" customWidth="1"/>
    <col min="9733" max="9733" width="1.5703125" style="36" customWidth="1"/>
    <col min="9734" max="9734" width="7.5703125" style="36" customWidth="1"/>
    <col min="9735" max="9735" width="11.85546875" style="36" customWidth="1"/>
    <col min="9736" max="9740" width="4.28515625" style="36" customWidth="1"/>
    <col min="9741" max="9741" width="20.5703125" style="36" customWidth="1"/>
    <col min="9742" max="9742" width="16.7109375" style="36" customWidth="1"/>
    <col min="9743" max="9743" width="7.140625" style="36" customWidth="1"/>
    <col min="9744" max="9744" width="10.140625" style="36" customWidth="1"/>
    <col min="9745" max="9745" width="20.5703125" style="36" customWidth="1"/>
    <col min="9746" max="9750" width="2.85546875" style="36" customWidth="1"/>
    <col min="9751" max="9755" width="17.5703125" style="36" customWidth="1"/>
    <col min="9756" max="9759" width="4.85546875" style="36" customWidth="1"/>
    <col min="9760" max="9760" width="16" style="36" customWidth="1"/>
    <col min="9761" max="9766" width="9.140625" style="36"/>
    <col min="9767" max="9767" width="12.140625" style="36" customWidth="1"/>
    <col min="9768" max="9984" width="9.140625" style="36"/>
    <col min="9985" max="9985" width="7.5703125" style="36" customWidth="1"/>
    <col min="9986" max="9986" width="11.140625" style="36" customWidth="1"/>
    <col min="9987" max="9987" width="12" style="36" customWidth="1"/>
    <col min="9988" max="9988" width="10.28515625" style="36" customWidth="1"/>
    <col min="9989" max="9989" width="1.5703125" style="36" customWidth="1"/>
    <col min="9990" max="9990" width="7.5703125" style="36" customWidth="1"/>
    <col min="9991" max="9991" width="11.85546875" style="36" customWidth="1"/>
    <col min="9992" max="9996" width="4.28515625" style="36" customWidth="1"/>
    <col min="9997" max="9997" width="20.5703125" style="36" customWidth="1"/>
    <col min="9998" max="9998" width="16.7109375" style="36" customWidth="1"/>
    <col min="9999" max="9999" width="7.140625" style="36" customWidth="1"/>
    <col min="10000" max="10000" width="10.140625" style="36" customWidth="1"/>
    <col min="10001" max="10001" width="20.5703125" style="36" customWidth="1"/>
    <col min="10002" max="10006" width="2.85546875" style="36" customWidth="1"/>
    <col min="10007" max="10011" width="17.5703125" style="36" customWidth="1"/>
    <col min="10012" max="10015" width="4.85546875" style="36" customWidth="1"/>
    <col min="10016" max="10016" width="16" style="36" customWidth="1"/>
    <col min="10017" max="10022" width="9.140625" style="36"/>
    <col min="10023" max="10023" width="12.140625" style="36" customWidth="1"/>
    <col min="10024" max="10240" width="9.140625" style="36"/>
    <col min="10241" max="10241" width="7.5703125" style="36" customWidth="1"/>
    <col min="10242" max="10242" width="11.140625" style="36" customWidth="1"/>
    <col min="10243" max="10243" width="12" style="36" customWidth="1"/>
    <col min="10244" max="10244" width="10.28515625" style="36" customWidth="1"/>
    <col min="10245" max="10245" width="1.5703125" style="36" customWidth="1"/>
    <col min="10246" max="10246" width="7.5703125" style="36" customWidth="1"/>
    <col min="10247" max="10247" width="11.85546875" style="36" customWidth="1"/>
    <col min="10248" max="10252" width="4.28515625" style="36" customWidth="1"/>
    <col min="10253" max="10253" width="20.5703125" style="36" customWidth="1"/>
    <col min="10254" max="10254" width="16.7109375" style="36" customWidth="1"/>
    <col min="10255" max="10255" width="7.140625" style="36" customWidth="1"/>
    <col min="10256" max="10256" width="10.140625" style="36" customWidth="1"/>
    <col min="10257" max="10257" width="20.5703125" style="36" customWidth="1"/>
    <col min="10258" max="10262" width="2.85546875" style="36" customWidth="1"/>
    <col min="10263" max="10267" width="17.5703125" style="36" customWidth="1"/>
    <col min="10268" max="10271" width="4.85546875" style="36" customWidth="1"/>
    <col min="10272" max="10272" width="16" style="36" customWidth="1"/>
    <col min="10273" max="10278" width="9.140625" style="36"/>
    <col min="10279" max="10279" width="12.140625" style="36" customWidth="1"/>
    <col min="10280" max="10496" width="9.140625" style="36"/>
    <col min="10497" max="10497" width="7.5703125" style="36" customWidth="1"/>
    <col min="10498" max="10498" width="11.140625" style="36" customWidth="1"/>
    <col min="10499" max="10499" width="12" style="36" customWidth="1"/>
    <col min="10500" max="10500" width="10.28515625" style="36" customWidth="1"/>
    <col min="10501" max="10501" width="1.5703125" style="36" customWidth="1"/>
    <col min="10502" max="10502" width="7.5703125" style="36" customWidth="1"/>
    <col min="10503" max="10503" width="11.85546875" style="36" customWidth="1"/>
    <col min="10504" max="10508" width="4.28515625" style="36" customWidth="1"/>
    <col min="10509" max="10509" width="20.5703125" style="36" customWidth="1"/>
    <col min="10510" max="10510" width="16.7109375" style="36" customWidth="1"/>
    <col min="10511" max="10511" width="7.140625" style="36" customWidth="1"/>
    <col min="10512" max="10512" width="10.140625" style="36" customWidth="1"/>
    <col min="10513" max="10513" width="20.5703125" style="36" customWidth="1"/>
    <col min="10514" max="10518" width="2.85546875" style="36" customWidth="1"/>
    <col min="10519" max="10523" width="17.5703125" style="36" customWidth="1"/>
    <col min="10524" max="10527" width="4.85546875" style="36" customWidth="1"/>
    <col min="10528" max="10528" width="16" style="36" customWidth="1"/>
    <col min="10529" max="10534" width="9.140625" style="36"/>
    <col min="10535" max="10535" width="12.140625" style="36" customWidth="1"/>
    <col min="10536" max="10752" width="9.140625" style="36"/>
    <col min="10753" max="10753" width="7.5703125" style="36" customWidth="1"/>
    <col min="10754" max="10754" width="11.140625" style="36" customWidth="1"/>
    <col min="10755" max="10755" width="12" style="36" customWidth="1"/>
    <col min="10756" max="10756" width="10.28515625" style="36" customWidth="1"/>
    <col min="10757" max="10757" width="1.5703125" style="36" customWidth="1"/>
    <col min="10758" max="10758" width="7.5703125" style="36" customWidth="1"/>
    <col min="10759" max="10759" width="11.85546875" style="36" customWidth="1"/>
    <col min="10760" max="10764" width="4.28515625" style="36" customWidth="1"/>
    <col min="10765" max="10765" width="20.5703125" style="36" customWidth="1"/>
    <col min="10766" max="10766" width="16.7109375" style="36" customWidth="1"/>
    <col min="10767" max="10767" width="7.140625" style="36" customWidth="1"/>
    <col min="10768" max="10768" width="10.140625" style="36" customWidth="1"/>
    <col min="10769" max="10769" width="20.5703125" style="36" customWidth="1"/>
    <col min="10770" max="10774" width="2.85546875" style="36" customWidth="1"/>
    <col min="10775" max="10779" width="17.5703125" style="36" customWidth="1"/>
    <col min="10780" max="10783" width="4.85546875" style="36" customWidth="1"/>
    <col min="10784" max="10784" width="16" style="36" customWidth="1"/>
    <col min="10785" max="10790" width="9.140625" style="36"/>
    <col min="10791" max="10791" width="12.140625" style="36" customWidth="1"/>
    <col min="10792" max="11008" width="9.140625" style="36"/>
    <col min="11009" max="11009" width="7.5703125" style="36" customWidth="1"/>
    <col min="11010" max="11010" width="11.140625" style="36" customWidth="1"/>
    <col min="11011" max="11011" width="12" style="36" customWidth="1"/>
    <col min="11012" max="11012" width="10.28515625" style="36" customWidth="1"/>
    <col min="11013" max="11013" width="1.5703125" style="36" customWidth="1"/>
    <col min="11014" max="11014" width="7.5703125" style="36" customWidth="1"/>
    <col min="11015" max="11015" width="11.85546875" style="36" customWidth="1"/>
    <col min="11016" max="11020" width="4.28515625" style="36" customWidth="1"/>
    <col min="11021" max="11021" width="20.5703125" style="36" customWidth="1"/>
    <col min="11022" max="11022" width="16.7109375" style="36" customWidth="1"/>
    <col min="11023" max="11023" width="7.140625" style="36" customWidth="1"/>
    <col min="11024" max="11024" width="10.140625" style="36" customWidth="1"/>
    <col min="11025" max="11025" width="20.5703125" style="36" customWidth="1"/>
    <col min="11026" max="11030" width="2.85546875" style="36" customWidth="1"/>
    <col min="11031" max="11035" width="17.5703125" style="36" customWidth="1"/>
    <col min="11036" max="11039" width="4.85546875" style="36" customWidth="1"/>
    <col min="11040" max="11040" width="16" style="36" customWidth="1"/>
    <col min="11041" max="11046" width="9.140625" style="36"/>
    <col min="11047" max="11047" width="12.140625" style="36" customWidth="1"/>
    <col min="11048" max="11264" width="9.140625" style="36"/>
    <col min="11265" max="11265" width="7.5703125" style="36" customWidth="1"/>
    <col min="11266" max="11266" width="11.140625" style="36" customWidth="1"/>
    <col min="11267" max="11267" width="12" style="36" customWidth="1"/>
    <col min="11268" max="11268" width="10.28515625" style="36" customWidth="1"/>
    <col min="11269" max="11269" width="1.5703125" style="36" customWidth="1"/>
    <col min="11270" max="11270" width="7.5703125" style="36" customWidth="1"/>
    <col min="11271" max="11271" width="11.85546875" style="36" customWidth="1"/>
    <col min="11272" max="11276" width="4.28515625" style="36" customWidth="1"/>
    <col min="11277" max="11277" width="20.5703125" style="36" customWidth="1"/>
    <col min="11278" max="11278" width="16.7109375" style="36" customWidth="1"/>
    <col min="11279" max="11279" width="7.140625" style="36" customWidth="1"/>
    <col min="11280" max="11280" width="10.140625" style="36" customWidth="1"/>
    <col min="11281" max="11281" width="20.5703125" style="36" customWidth="1"/>
    <col min="11282" max="11286" width="2.85546875" style="36" customWidth="1"/>
    <col min="11287" max="11291" width="17.5703125" style="36" customWidth="1"/>
    <col min="11292" max="11295" width="4.85546875" style="36" customWidth="1"/>
    <col min="11296" max="11296" width="16" style="36" customWidth="1"/>
    <col min="11297" max="11302" width="9.140625" style="36"/>
    <col min="11303" max="11303" width="12.140625" style="36" customWidth="1"/>
    <col min="11304" max="11520" width="9.140625" style="36"/>
    <col min="11521" max="11521" width="7.5703125" style="36" customWidth="1"/>
    <col min="11522" max="11522" width="11.140625" style="36" customWidth="1"/>
    <col min="11523" max="11523" width="12" style="36" customWidth="1"/>
    <col min="11524" max="11524" width="10.28515625" style="36" customWidth="1"/>
    <col min="11525" max="11525" width="1.5703125" style="36" customWidth="1"/>
    <col min="11526" max="11526" width="7.5703125" style="36" customWidth="1"/>
    <col min="11527" max="11527" width="11.85546875" style="36" customWidth="1"/>
    <col min="11528" max="11532" width="4.28515625" style="36" customWidth="1"/>
    <col min="11533" max="11533" width="20.5703125" style="36" customWidth="1"/>
    <col min="11534" max="11534" width="16.7109375" style="36" customWidth="1"/>
    <col min="11535" max="11535" width="7.140625" style="36" customWidth="1"/>
    <col min="11536" max="11536" width="10.140625" style="36" customWidth="1"/>
    <col min="11537" max="11537" width="20.5703125" style="36" customWidth="1"/>
    <col min="11538" max="11542" width="2.85546875" style="36" customWidth="1"/>
    <col min="11543" max="11547" width="17.5703125" style="36" customWidth="1"/>
    <col min="11548" max="11551" width="4.85546875" style="36" customWidth="1"/>
    <col min="11552" max="11552" width="16" style="36" customWidth="1"/>
    <col min="11553" max="11558" width="9.140625" style="36"/>
    <col min="11559" max="11559" width="12.140625" style="36" customWidth="1"/>
    <col min="11560" max="11776" width="9.140625" style="36"/>
    <col min="11777" max="11777" width="7.5703125" style="36" customWidth="1"/>
    <col min="11778" max="11778" width="11.140625" style="36" customWidth="1"/>
    <col min="11779" max="11779" width="12" style="36" customWidth="1"/>
    <col min="11780" max="11780" width="10.28515625" style="36" customWidth="1"/>
    <col min="11781" max="11781" width="1.5703125" style="36" customWidth="1"/>
    <col min="11782" max="11782" width="7.5703125" style="36" customWidth="1"/>
    <col min="11783" max="11783" width="11.85546875" style="36" customWidth="1"/>
    <col min="11784" max="11788" width="4.28515625" style="36" customWidth="1"/>
    <col min="11789" max="11789" width="20.5703125" style="36" customWidth="1"/>
    <col min="11790" max="11790" width="16.7109375" style="36" customWidth="1"/>
    <col min="11791" max="11791" width="7.140625" style="36" customWidth="1"/>
    <col min="11792" max="11792" width="10.140625" style="36" customWidth="1"/>
    <col min="11793" max="11793" width="20.5703125" style="36" customWidth="1"/>
    <col min="11794" max="11798" width="2.85546875" style="36" customWidth="1"/>
    <col min="11799" max="11803" width="17.5703125" style="36" customWidth="1"/>
    <col min="11804" max="11807" width="4.85546875" style="36" customWidth="1"/>
    <col min="11808" max="11808" width="16" style="36" customWidth="1"/>
    <col min="11809" max="11814" width="9.140625" style="36"/>
    <col min="11815" max="11815" width="12.140625" style="36" customWidth="1"/>
    <col min="11816" max="12032" width="9.140625" style="36"/>
    <col min="12033" max="12033" width="7.5703125" style="36" customWidth="1"/>
    <col min="12034" max="12034" width="11.140625" style="36" customWidth="1"/>
    <col min="12035" max="12035" width="12" style="36" customWidth="1"/>
    <col min="12036" max="12036" width="10.28515625" style="36" customWidth="1"/>
    <col min="12037" max="12037" width="1.5703125" style="36" customWidth="1"/>
    <col min="12038" max="12038" width="7.5703125" style="36" customWidth="1"/>
    <col min="12039" max="12039" width="11.85546875" style="36" customWidth="1"/>
    <col min="12040" max="12044" width="4.28515625" style="36" customWidth="1"/>
    <col min="12045" max="12045" width="20.5703125" style="36" customWidth="1"/>
    <col min="12046" max="12046" width="16.7109375" style="36" customWidth="1"/>
    <col min="12047" max="12047" width="7.140625" style="36" customWidth="1"/>
    <col min="12048" max="12048" width="10.140625" style="36" customWidth="1"/>
    <col min="12049" max="12049" width="20.5703125" style="36" customWidth="1"/>
    <col min="12050" max="12054" width="2.85546875" style="36" customWidth="1"/>
    <col min="12055" max="12059" width="17.5703125" style="36" customWidth="1"/>
    <col min="12060" max="12063" width="4.85546875" style="36" customWidth="1"/>
    <col min="12064" max="12064" width="16" style="36" customWidth="1"/>
    <col min="12065" max="12070" width="9.140625" style="36"/>
    <col min="12071" max="12071" width="12.140625" style="36" customWidth="1"/>
    <col min="12072" max="12288" width="9.140625" style="36"/>
    <col min="12289" max="12289" width="7.5703125" style="36" customWidth="1"/>
    <col min="12290" max="12290" width="11.140625" style="36" customWidth="1"/>
    <col min="12291" max="12291" width="12" style="36" customWidth="1"/>
    <col min="12292" max="12292" width="10.28515625" style="36" customWidth="1"/>
    <col min="12293" max="12293" width="1.5703125" style="36" customWidth="1"/>
    <col min="12294" max="12294" width="7.5703125" style="36" customWidth="1"/>
    <col min="12295" max="12295" width="11.85546875" style="36" customWidth="1"/>
    <col min="12296" max="12300" width="4.28515625" style="36" customWidth="1"/>
    <col min="12301" max="12301" width="20.5703125" style="36" customWidth="1"/>
    <col min="12302" max="12302" width="16.7109375" style="36" customWidth="1"/>
    <col min="12303" max="12303" width="7.140625" style="36" customWidth="1"/>
    <col min="12304" max="12304" width="10.140625" style="36" customWidth="1"/>
    <col min="12305" max="12305" width="20.5703125" style="36" customWidth="1"/>
    <col min="12306" max="12310" width="2.85546875" style="36" customWidth="1"/>
    <col min="12311" max="12315" width="17.5703125" style="36" customWidth="1"/>
    <col min="12316" max="12319" width="4.85546875" style="36" customWidth="1"/>
    <col min="12320" max="12320" width="16" style="36" customWidth="1"/>
    <col min="12321" max="12326" width="9.140625" style="36"/>
    <col min="12327" max="12327" width="12.140625" style="36" customWidth="1"/>
    <col min="12328" max="12544" width="9.140625" style="36"/>
    <col min="12545" max="12545" width="7.5703125" style="36" customWidth="1"/>
    <col min="12546" max="12546" width="11.140625" style="36" customWidth="1"/>
    <col min="12547" max="12547" width="12" style="36" customWidth="1"/>
    <col min="12548" max="12548" width="10.28515625" style="36" customWidth="1"/>
    <col min="12549" max="12549" width="1.5703125" style="36" customWidth="1"/>
    <col min="12550" max="12550" width="7.5703125" style="36" customWidth="1"/>
    <col min="12551" max="12551" width="11.85546875" style="36" customWidth="1"/>
    <col min="12552" max="12556" width="4.28515625" style="36" customWidth="1"/>
    <col min="12557" max="12557" width="20.5703125" style="36" customWidth="1"/>
    <col min="12558" max="12558" width="16.7109375" style="36" customWidth="1"/>
    <col min="12559" max="12559" width="7.140625" style="36" customWidth="1"/>
    <col min="12560" max="12560" width="10.140625" style="36" customWidth="1"/>
    <col min="12561" max="12561" width="20.5703125" style="36" customWidth="1"/>
    <col min="12562" max="12566" width="2.85546875" style="36" customWidth="1"/>
    <col min="12567" max="12571" width="17.5703125" style="36" customWidth="1"/>
    <col min="12572" max="12575" width="4.85546875" style="36" customWidth="1"/>
    <col min="12576" max="12576" width="16" style="36" customWidth="1"/>
    <col min="12577" max="12582" width="9.140625" style="36"/>
    <col min="12583" max="12583" width="12.140625" style="36" customWidth="1"/>
    <col min="12584" max="12800" width="9.140625" style="36"/>
    <col min="12801" max="12801" width="7.5703125" style="36" customWidth="1"/>
    <col min="12802" max="12802" width="11.140625" style="36" customWidth="1"/>
    <col min="12803" max="12803" width="12" style="36" customWidth="1"/>
    <col min="12804" max="12804" width="10.28515625" style="36" customWidth="1"/>
    <col min="12805" max="12805" width="1.5703125" style="36" customWidth="1"/>
    <col min="12806" max="12806" width="7.5703125" style="36" customWidth="1"/>
    <col min="12807" max="12807" width="11.85546875" style="36" customWidth="1"/>
    <col min="12808" max="12812" width="4.28515625" style="36" customWidth="1"/>
    <col min="12813" max="12813" width="20.5703125" style="36" customWidth="1"/>
    <col min="12814" max="12814" width="16.7109375" style="36" customWidth="1"/>
    <col min="12815" max="12815" width="7.140625" style="36" customWidth="1"/>
    <col min="12816" max="12816" width="10.140625" style="36" customWidth="1"/>
    <col min="12817" max="12817" width="20.5703125" style="36" customWidth="1"/>
    <col min="12818" max="12822" width="2.85546875" style="36" customWidth="1"/>
    <col min="12823" max="12827" width="17.5703125" style="36" customWidth="1"/>
    <col min="12828" max="12831" width="4.85546875" style="36" customWidth="1"/>
    <col min="12832" max="12832" width="16" style="36" customWidth="1"/>
    <col min="12833" max="12838" width="9.140625" style="36"/>
    <col min="12839" max="12839" width="12.140625" style="36" customWidth="1"/>
    <col min="12840" max="13056" width="9.140625" style="36"/>
    <col min="13057" max="13057" width="7.5703125" style="36" customWidth="1"/>
    <col min="13058" max="13058" width="11.140625" style="36" customWidth="1"/>
    <col min="13059" max="13059" width="12" style="36" customWidth="1"/>
    <col min="13060" max="13060" width="10.28515625" style="36" customWidth="1"/>
    <col min="13061" max="13061" width="1.5703125" style="36" customWidth="1"/>
    <col min="13062" max="13062" width="7.5703125" style="36" customWidth="1"/>
    <col min="13063" max="13063" width="11.85546875" style="36" customWidth="1"/>
    <col min="13064" max="13068" width="4.28515625" style="36" customWidth="1"/>
    <col min="13069" max="13069" width="20.5703125" style="36" customWidth="1"/>
    <col min="13070" max="13070" width="16.7109375" style="36" customWidth="1"/>
    <col min="13071" max="13071" width="7.140625" style="36" customWidth="1"/>
    <col min="13072" max="13072" width="10.140625" style="36" customWidth="1"/>
    <col min="13073" max="13073" width="20.5703125" style="36" customWidth="1"/>
    <col min="13074" max="13078" width="2.85546875" style="36" customWidth="1"/>
    <col min="13079" max="13083" width="17.5703125" style="36" customWidth="1"/>
    <col min="13084" max="13087" width="4.85546875" style="36" customWidth="1"/>
    <col min="13088" max="13088" width="16" style="36" customWidth="1"/>
    <col min="13089" max="13094" width="9.140625" style="36"/>
    <col min="13095" max="13095" width="12.140625" style="36" customWidth="1"/>
    <col min="13096" max="13312" width="9.140625" style="36"/>
    <col min="13313" max="13313" width="7.5703125" style="36" customWidth="1"/>
    <col min="13314" max="13314" width="11.140625" style="36" customWidth="1"/>
    <col min="13315" max="13315" width="12" style="36" customWidth="1"/>
    <col min="13316" max="13316" width="10.28515625" style="36" customWidth="1"/>
    <col min="13317" max="13317" width="1.5703125" style="36" customWidth="1"/>
    <col min="13318" max="13318" width="7.5703125" style="36" customWidth="1"/>
    <col min="13319" max="13319" width="11.85546875" style="36" customWidth="1"/>
    <col min="13320" max="13324" width="4.28515625" style="36" customWidth="1"/>
    <col min="13325" max="13325" width="20.5703125" style="36" customWidth="1"/>
    <col min="13326" max="13326" width="16.7109375" style="36" customWidth="1"/>
    <col min="13327" max="13327" width="7.140625" style="36" customWidth="1"/>
    <col min="13328" max="13328" width="10.140625" style="36" customWidth="1"/>
    <col min="13329" max="13329" width="20.5703125" style="36" customWidth="1"/>
    <col min="13330" max="13334" width="2.85546875" style="36" customWidth="1"/>
    <col min="13335" max="13339" width="17.5703125" style="36" customWidth="1"/>
    <col min="13340" max="13343" width="4.85546875" style="36" customWidth="1"/>
    <col min="13344" max="13344" width="16" style="36" customWidth="1"/>
    <col min="13345" max="13350" width="9.140625" style="36"/>
    <col min="13351" max="13351" width="12.140625" style="36" customWidth="1"/>
    <col min="13352" max="13568" width="9.140625" style="36"/>
    <col min="13569" max="13569" width="7.5703125" style="36" customWidth="1"/>
    <col min="13570" max="13570" width="11.140625" style="36" customWidth="1"/>
    <col min="13571" max="13571" width="12" style="36" customWidth="1"/>
    <col min="13572" max="13572" width="10.28515625" style="36" customWidth="1"/>
    <col min="13573" max="13573" width="1.5703125" style="36" customWidth="1"/>
    <col min="13574" max="13574" width="7.5703125" style="36" customWidth="1"/>
    <col min="13575" max="13575" width="11.85546875" style="36" customWidth="1"/>
    <col min="13576" max="13580" width="4.28515625" style="36" customWidth="1"/>
    <col min="13581" max="13581" width="20.5703125" style="36" customWidth="1"/>
    <col min="13582" max="13582" width="16.7109375" style="36" customWidth="1"/>
    <col min="13583" max="13583" width="7.140625" style="36" customWidth="1"/>
    <col min="13584" max="13584" width="10.140625" style="36" customWidth="1"/>
    <col min="13585" max="13585" width="20.5703125" style="36" customWidth="1"/>
    <col min="13586" max="13590" width="2.85546875" style="36" customWidth="1"/>
    <col min="13591" max="13595" width="17.5703125" style="36" customWidth="1"/>
    <col min="13596" max="13599" width="4.85546875" style="36" customWidth="1"/>
    <col min="13600" max="13600" width="16" style="36" customWidth="1"/>
    <col min="13601" max="13606" width="9.140625" style="36"/>
    <col min="13607" max="13607" width="12.140625" style="36" customWidth="1"/>
    <col min="13608" max="13824" width="9.140625" style="36"/>
    <col min="13825" max="13825" width="7.5703125" style="36" customWidth="1"/>
    <col min="13826" max="13826" width="11.140625" style="36" customWidth="1"/>
    <col min="13827" max="13827" width="12" style="36" customWidth="1"/>
    <col min="13828" max="13828" width="10.28515625" style="36" customWidth="1"/>
    <col min="13829" max="13829" width="1.5703125" style="36" customWidth="1"/>
    <col min="13830" max="13830" width="7.5703125" style="36" customWidth="1"/>
    <col min="13831" max="13831" width="11.85546875" style="36" customWidth="1"/>
    <col min="13832" max="13836" width="4.28515625" style="36" customWidth="1"/>
    <col min="13837" max="13837" width="20.5703125" style="36" customWidth="1"/>
    <col min="13838" max="13838" width="16.7109375" style="36" customWidth="1"/>
    <col min="13839" max="13839" width="7.140625" style="36" customWidth="1"/>
    <col min="13840" max="13840" width="10.140625" style="36" customWidth="1"/>
    <col min="13841" max="13841" width="20.5703125" style="36" customWidth="1"/>
    <col min="13842" max="13846" width="2.85546875" style="36" customWidth="1"/>
    <col min="13847" max="13851" width="17.5703125" style="36" customWidth="1"/>
    <col min="13852" max="13855" width="4.85546875" style="36" customWidth="1"/>
    <col min="13856" max="13856" width="16" style="36" customWidth="1"/>
    <col min="13857" max="13862" width="9.140625" style="36"/>
    <col min="13863" max="13863" width="12.140625" style="36" customWidth="1"/>
    <col min="13864" max="14080" width="9.140625" style="36"/>
    <col min="14081" max="14081" width="7.5703125" style="36" customWidth="1"/>
    <col min="14082" max="14082" width="11.140625" style="36" customWidth="1"/>
    <col min="14083" max="14083" width="12" style="36" customWidth="1"/>
    <col min="14084" max="14084" width="10.28515625" style="36" customWidth="1"/>
    <col min="14085" max="14085" width="1.5703125" style="36" customWidth="1"/>
    <col min="14086" max="14086" width="7.5703125" style="36" customWidth="1"/>
    <col min="14087" max="14087" width="11.85546875" style="36" customWidth="1"/>
    <col min="14088" max="14092" width="4.28515625" style="36" customWidth="1"/>
    <col min="14093" max="14093" width="20.5703125" style="36" customWidth="1"/>
    <col min="14094" max="14094" width="16.7109375" style="36" customWidth="1"/>
    <col min="14095" max="14095" width="7.140625" style="36" customWidth="1"/>
    <col min="14096" max="14096" width="10.140625" style="36" customWidth="1"/>
    <col min="14097" max="14097" width="20.5703125" style="36" customWidth="1"/>
    <col min="14098" max="14102" width="2.85546875" style="36" customWidth="1"/>
    <col min="14103" max="14107" width="17.5703125" style="36" customWidth="1"/>
    <col min="14108" max="14111" width="4.85546875" style="36" customWidth="1"/>
    <col min="14112" max="14112" width="16" style="36" customWidth="1"/>
    <col min="14113" max="14118" width="9.140625" style="36"/>
    <col min="14119" max="14119" width="12.140625" style="36" customWidth="1"/>
    <col min="14120" max="14336" width="9.140625" style="36"/>
    <col min="14337" max="14337" width="7.5703125" style="36" customWidth="1"/>
    <col min="14338" max="14338" width="11.140625" style="36" customWidth="1"/>
    <col min="14339" max="14339" width="12" style="36" customWidth="1"/>
    <col min="14340" max="14340" width="10.28515625" style="36" customWidth="1"/>
    <col min="14341" max="14341" width="1.5703125" style="36" customWidth="1"/>
    <col min="14342" max="14342" width="7.5703125" style="36" customWidth="1"/>
    <col min="14343" max="14343" width="11.85546875" style="36" customWidth="1"/>
    <col min="14344" max="14348" width="4.28515625" style="36" customWidth="1"/>
    <col min="14349" max="14349" width="20.5703125" style="36" customWidth="1"/>
    <col min="14350" max="14350" width="16.7109375" style="36" customWidth="1"/>
    <col min="14351" max="14351" width="7.140625" style="36" customWidth="1"/>
    <col min="14352" max="14352" width="10.140625" style="36" customWidth="1"/>
    <col min="14353" max="14353" width="20.5703125" style="36" customWidth="1"/>
    <col min="14354" max="14358" width="2.85546875" style="36" customWidth="1"/>
    <col min="14359" max="14363" width="17.5703125" style="36" customWidth="1"/>
    <col min="14364" max="14367" width="4.85546875" style="36" customWidth="1"/>
    <col min="14368" max="14368" width="16" style="36" customWidth="1"/>
    <col min="14369" max="14374" width="9.140625" style="36"/>
    <col min="14375" max="14375" width="12.140625" style="36" customWidth="1"/>
    <col min="14376" max="14592" width="9.140625" style="36"/>
    <col min="14593" max="14593" width="7.5703125" style="36" customWidth="1"/>
    <col min="14594" max="14594" width="11.140625" style="36" customWidth="1"/>
    <col min="14595" max="14595" width="12" style="36" customWidth="1"/>
    <col min="14596" max="14596" width="10.28515625" style="36" customWidth="1"/>
    <col min="14597" max="14597" width="1.5703125" style="36" customWidth="1"/>
    <col min="14598" max="14598" width="7.5703125" style="36" customWidth="1"/>
    <col min="14599" max="14599" width="11.85546875" style="36" customWidth="1"/>
    <col min="14600" max="14604" width="4.28515625" style="36" customWidth="1"/>
    <col min="14605" max="14605" width="20.5703125" style="36" customWidth="1"/>
    <col min="14606" max="14606" width="16.7109375" style="36" customWidth="1"/>
    <col min="14607" max="14607" width="7.140625" style="36" customWidth="1"/>
    <col min="14608" max="14608" width="10.140625" style="36" customWidth="1"/>
    <col min="14609" max="14609" width="20.5703125" style="36" customWidth="1"/>
    <col min="14610" max="14614" width="2.85546875" style="36" customWidth="1"/>
    <col min="14615" max="14619" width="17.5703125" style="36" customWidth="1"/>
    <col min="14620" max="14623" width="4.85546875" style="36" customWidth="1"/>
    <col min="14624" max="14624" width="16" style="36" customWidth="1"/>
    <col min="14625" max="14630" width="9.140625" style="36"/>
    <col min="14631" max="14631" width="12.140625" style="36" customWidth="1"/>
    <col min="14632" max="14848" width="9.140625" style="36"/>
    <col min="14849" max="14849" width="7.5703125" style="36" customWidth="1"/>
    <col min="14850" max="14850" width="11.140625" style="36" customWidth="1"/>
    <col min="14851" max="14851" width="12" style="36" customWidth="1"/>
    <col min="14852" max="14852" width="10.28515625" style="36" customWidth="1"/>
    <col min="14853" max="14853" width="1.5703125" style="36" customWidth="1"/>
    <col min="14854" max="14854" width="7.5703125" style="36" customWidth="1"/>
    <col min="14855" max="14855" width="11.85546875" style="36" customWidth="1"/>
    <col min="14856" max="14860" width="4.28515625" style="36" customWidth="1"/>
    <col min="14861" max="14861" width="20.5703125" style="36" customWidth="1"/>
    <col min="14862" max="14862" width="16.7109375" style="36" customWidth="1"/>
    <col min="14863" max="14863" width="7.140625" style="36" customWidth="1"/>
    <col min="14864" max="14864" width="10.140625" style="36" customWidth="1"/>
    <col min="14865" max="14865" width="20.5703125" style="36" customWidth="1"/>
    <col min="14866" max="14870" width="2.85546875" style="36" customWidth="1"/>
    <col min="14871" max="14875" width="17.5703125" style="36" customWidth="1"/>
    <col min="14876" max="14879" width="4.85546875" style="36" customWidth="1"/>
    <col min="14880" max="14880" width="16" style="36" customWidth="1"/>
    <col min="14881" max="14886" width="9.140625" style="36"/>
    <col min="14887" max="14887" width="12.140625" style="36" customWidth="1"/>
    <col min="14888" max="15104" width="9.140625" style="36"/>
    <col min="15105" max="15105" width="7.5703125" style="36" customWidth="1"/>
    <col min="15106" max="15106" width="11.140625" style="36" customWidth="1"/>
    <col min="15107" max="15107" width="12" style="36" customWidth="1"/>
    <col min="15108" max="15108" width="10.28515625" style="36" customWidth="1"/>
    <col min="15109" max="15109" width="1.5703125" style="36" customWidth="1"/>
    <col min="15110" max="15110" width="7.5703125" style="36" customWidth="1"/>
    <col min="15111" max="15111" width="11.85546875" style="36" customWidth="1"/>
    <col min="15112" max="15116" width="4.28515625" style="36" customWidth="1"/>
    <col min="15117" max="15117" width="20.5703125" style="36" customWidth="1"/>
    <col min="15118" max="15118" width="16.7109375" style="36" customWidth="1"/>
    <col min="15119" max="15119" width="7.140625" style="36" customWidth="1"/>
    <col min="15120" max="15120" width="10.140625" style="36" customWidth="1"/>
    <col min="15121" max="15121" width="20.5703125" style="36" customWidth="1"/>
    <col min="15122" max="15126" width="2.85546875" style="36" customWidth="1"/>
    <col min="15127" max="15131" width="17.5703125" style="36" customWidth="1"/>
    <col min="15132" max="15135" width="4.85546875" style="36" customWidth="1"/>
    <col min="15136" max="15136" width="16" style="36" customWidth="1"/>
    <col min="15137" max="15142" width="9.140625" style="36"/>
    <col min="15143" max="15143" width="12.140625" style="36" customWidth="1"/>
    <col min="15144" max="15360" width="9.140625" style="36"/>
    <col min="15361" max="15361" width="7.5703125" style="36" customWidth="1"/>
    <col min="15362" max="15362" width="11.140625" style="36" customWidth="1"/>
    <col min="15363" max="15363" width="12" style="36" customWidth="1"/>
    <col min="15364" max="15364" width="10.28515625" style="36" customWidth="1"/>
    <col min="15365" max="15365" width="1.5703125" style="36" customWidth="1"/>
    <col min="15366" max="15366" width="7.5703125" style="36" customWidth="1"/>
    <col min="15367" max="15367" width="11.85546875" style="36" customWidth="1"/>
    <col min="15368" max="15372" width="4.28515625" style="36" customWidth="1"/>
    <col min="15373" max="15373" width="20.5703125" style="36" customWidth="1"/>
    <col min="15374" max="15374" width="16.7109375" style="36" customWidth="1"/>
    <col min="15375" max="15375" width="7.140625" style="36" customWidth="1"/>
    <col min="15376" max="15376" width="10.140625" style="36" customWidth="1"/>
    <col min="15377" max="15377" width="20.5703125" style="36" customWidth="1"/>
    <col min="15378" max="15382" width="2.85546875" style="36" customWidth="1"/>
    <col min="15383" max="15387" width="17.5703125" style="36" customWidth="1"/>
    <col min="15388" max="15391" width="4.85546875" style="36" customWidth="1"/>
    <col min="15392" max="15392" width="16" style="36" customWidth="1"/>
    <col min="15393" max="15398" width="9.140625" style="36"/>
    <col min="15399" max="15399" width="12.140625" style="36" customWidth="1"/>
    <col min="15400" max="15616" width="9.140625" style="36"/>
    <col min="15617" max="15617" width="7.5703125" style="36" customWidth="1"/>
    <col min="15618" max="15618" width="11.140625" style="36" customWidth="1"/>
    <col min="15619" max="15619" width="12" style="36" customWidth="1"/>
    <col min="15620" max="15620" width="10.28515625" style="36" customWidth="1"/>
    <col min="15621" max="15621" width="1.5703125" style="36" customWidth="1"/>
    <col min="15622" max="15622" width="7.5703125" style="36" customWidth="1"/>
    <col min="15623" max="15623" width="11.85546875" style="36" customWidth="1"/>
    <col min="15624" max="15628" width="4.28515625" style="36" customWidth="1"/>
    <col min="15629" max="15629" width="20.5703125" style="36" customWidth="1"/>
    <col min="15630" max="15630" width="16.7109375" style="36" customWidth="1"/>
    <col min="15631" max="15631" width="7.140625" style="36" customWidth="1"/>
    <col min="15632" max="15632" width="10.140625" style="36" customWidth="1"/>
    <col min="15633" max="15633" width="20.5703125" style="36" customWidth="1"/>
    <col min="15634" max="15638" width="2.85546875" style="36" customWidth="1"/>
    <col min="15639" max="15643" width="17.5703125" style="36" customWidth="1"/>
    <col min="15644" max="15647" width="4.85546875" style="36" customWidth="1"/>
    <col min="15648" max="15648" width="16" style="36" customWidth="1"/>
    <col min="15649" max="15654" width="9.140625" style="36"/>
    <col min="15655" max="15655" width="12.140625" style="36" customWidth="1"/>
    <col min="15656" max="15872" width="9.140625" style="36"/>
    <col min="15873" max="15873" width="7.5703125" style="36" customWidth="1"/>
    <col min="15874" max="15874" width="11.140625" style="36" customWidth="1"/>
    <col min="15875" max="15875" width="12" style="36" customWidth="1"/>
    <col min="15876" max="15876" width="10.28515625" style="36" customWidth="1"/>
    <col min="15877" max="15877" width="1.5703125" style="36" customWidth="1"/>
    <col min="15878" max="15878" width="7.5703125" style="36" customWidth="1"/>
    <col min="15879" max="15879" width="11.85546875" style="36" customWidth="1"/>
    <col min="15880" max="15884" width="4.28515625" style="36" customWidth="1"/>
    <col min="15885" max="15885" width="20.5703125" style="36" customWidth="1"/>
    <col min="15886" max="15886" width="16.7109375" style="36" customWidth="1"/>
    <col min="15887" max="15887" width="7.140625" style="36" customWidth="1"/>
    <col min="15888" max="15888" width="10.140625" style="36" customWidth="1"/>
    <col min="15889" max="15889" width="20.5703125" style="36" customWidth="1"/>
    <col min="15890" max="15894" width="2.85546875" style="36" customWidth="1"/>
    <col min="15895" max="15899" width="17.5703125" style="36" customWidth="1"/>
    <col min="15900" max="15903" width="4.85546875" style="36" customWidth="1"/>
    <col min="15904" max="15904" width="16" style="36" customWidth="1"/>
    <col min="15905" max="15910" width="9.140625" style="36"/>
    <col min="15911" max="15911" width="12.140625" style="36" customWidth="1"/>
    <col min="15912" max="16128" width="9.140625" style="36"/>
    <col min="16129" max="16129" width="7.5703125" style="36" customWidth="1"/>
    <col min="16130" max="16130" width="11.140625" style="36" customWidth="1"/>
    <col min="16131" max="16131" width="12" style="36" customWidth="1"/>
    <col min="16132" max="16132" width="10.28515625" style="36" customWidth="1"/>
    <col min="16133" max="16133" width="1.5703125" style="36" customWidth="1"/>
    <col min="16134" max="16134" width="7.5703125" style="36" customWidth="1"/>
    <col min="16135" max="16135" width="11.85546875" style="36" customWidth="1"/>
    <col min="16136" max="16140" width="4.28515625" style="36" customWidth="1"/>
    <col min="16141" max="16141" width="20.5703125" style="36" customWidth="1"/>
    <col min="16142" max="16142" width="16.7109375" style="36" customWidth="1"/>
    <col min="16143" max="16143" width="7.140625" style="36" customWidth="1"/>
    <col min="16144" max="16144" width="10.140625" style="36" customWidth="1"/>
    <col min="16145" max="16145" width="20.5703125" style="36" customWidth="1"/>
    <col min="16146" max="16150" width="2.85546875" style="36" customWidth="1"/>
    <col min="16151" max="16155" width="17.5703125" style="36" customWidth="1"/>
    <col min="16156" max="16159" width="4.85546875" style="36" customWidth="1"/>
    <col min="16160" max="16160" width="16" style="36" customWidth="1"/>
    <col min="16161" max="16166" width="9.140625" style="36"/>
    <col min="16167" max="16167" width="12.140625" style="36" customWidth="1"/>
    <col min="16168" max="16384" width="9.140625" style="36"/>
  </cols>
  <sheetData>
    <row r="1" spans="1:54" s="24" customFormat="1" ht="23.25" customHeight="1" thickBot="1" x14ac:dyDescent="0.3">
      <c r="A1" s="105" t="s">
        <v>54</v>
      </c>
      <c r="B1" s="105"/>
      <c r="C1" s="105"/>
      <c r="D1" s="105"/>
      <c r="E1" s="105"/>
      <c r="F1" s="105"/>
      <c r="G1" s="105"/>
      <c r="H1" s="21"/>
      <c r="I1" s="21"/>
      <c r="J1" s="22"/>
      <c r="K1" s="21"/>
      <c r="L1" s="21"/>
      <c r="M1" s="106" t="s">
        <v>55</v>
      </c>
      <c r="N1" s="106"/>
      <c r="O1" s="106"/>
      <c r="P1" s="106"/>
      <c r="Q1" s="106"/>
      <c r="R1" s="21"/>
      <c r="S1" s="21"/>
      <c r="T1" s="23"/>
      <c r="U1" s="21"/>
      <c r="V1" s="21"/>
      <c r="W1" s="106" t="s">
        <v>56</v>
      </c>
      <c r="X1" s="106"/>
      <c r="Y1" s="106"/>
      <c r="Z1" s="106"/>
      <c r="AA1" s="106"/>
      <c r="AB1" s="21"/>
      <c r="AC1" s="21"/>
      <c r="AD1" s="22"/>
      <c r="AE1" s="22"/>
      <c r="AF1" s="106" t="s">
        <v>57</v>
      </c>
      <c r="AG1" s="106"/>
      <c r="AH1" s="106"/>
      <c r="AI1" s="106"/>
      <c r="AJ1" s="106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s="30" customFormat="1" ht="23.25" customHeight="1" x14ac:dyDescent="0.25">
      <c r="A2" s="25" t="s">
        <v>0</v>
      </c>
      <c r="B2" s="25" t="s">
        <v>1</v>
      </c>
      <c r="C2" s="25" t="s">
        <v>2</v>
      </c>
      <c r="D2" s="25" t="s">
        <v>3</v>
      </c>
      <c r="E2" s="26"/>
      <c r="F2" s="107" t="s">
        <v>58</v>
      </c>
      <c r="G2" s="107"/>
      <c r="H2" s="27"/>
      <c r="I2" s="27"/>
      <c r="J2" s="28"/>
      <c r="K2" s="27"/>
      <c r="L2" s="27"/>
      <c r="M2" s="29" t="s">
        <v>59</v>
      </c>
      <c r="N2" s="29" t="s">
        <v>60</v>
      </c>
      <c r="P2" s="107" t="s">
        <v>61</v>
      </c>
      <c r="Q2" s="107"/>
      <c r="R2" s="27"/>
      <c r="S2" s="27"/>
      <c r="T2" s="31"/>
      <c r="U2" s="27"/>
      <c r="V2" s="27"/>
      <c r="W2" s="32" t="s">
        <v>59</v>
      </c>
      <c r="X2" s="33" t="s">
        <v>60</v>
      </c>
      <c r="Y2" s="34"/>
      <c r="Z2" s="108" t="s">
        <v>61</v>
      </c>
      <c r="AA2" s="108"/>
      <c r="AB2" s="27"/>
      <c r="AC2" s="27"/>
      <c r="AD2" s="28"/>
      <c r="AE2" s="28"/>
      <c r="AF2" s="33" t="s">
        <v>59</v>
      </c>
      <c r="AG2" s="33" t="s">
        <v>60</v>
      </c>
      <c r="AH2" s="34"/>
      <c r="AI2" s="108" t="s">
        <v>61</v>
      </c>
      <c r="AJ2" s="10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ht="27" customHeight="1" thickBot="1" x14ac:dyDescent="0.35">
      <c r="A3" s="35">
        <v>1</v>
      </c>
      <c r="B3" s="36">
        <v>1</v>
      </c>
      <c r="C3" s="37" t="s">
        <v>62</v>
      </c>
      <c r="D3" s="37">
        <v>60</v>
      </c>
      <c r="E3" s="38"/>
      <c r="F3" s="39" t="s">
        <v>6</v>
      </c>
      <c r="G3" s="39">
        <v>68.3</v>
      </c>
      <c r="H3" s="40"/>
      <c r="I3" s="40"/>
      <c r="K3" s="40"/>
      <c r="L3" s="40"/>
      <c r="M3" s="42" t="s">
        <v>63</v>
      </c>
      <c r="N3" s="43"/>
      <c r="O3" s="43"/>
      <c r="P3" s="43"/>
      <c r="Q3" s="43"/>
      <c r="R3" s="40"/>
      <c r="S3" s="40"/>
      <c r="U3" s="40"/>
      <c r="V3" s="40"/>
      <c r="W3" s="45" t="s">
        <v>64</v>
      </c>
      <c r="X3" s="46"/>
      <c r="Y3" s="46"/>
      <c r="Z3" s="46"/>
      <c r="AA3" s="46"/>
      <c r="AB3" s="40"/>
      <c r="AC3" s="40"/>
      <c r="AF3" s="45" t="s">
        <v>173</v>
      </c>
      <c r="AG3" s="46"/>
      <c r="AH3" s="46"/>
      <c r="AI3" s="46"/>
      <c r="AJ3" s="46"/>
      <c r="AK3" s="47"/>
      <c r="AL3" s="47"/>
    </row>
    <row r="4" spans="1:54" ht="15" customHeight="1" x14ac:dyDescent="0.3">
      <c r="A4" s="35">
        <v>2</v>
      </c>
      <c r="B4" s="36">
        <v>1</v>
      </c>
      <c r="C4" s="37" t="s">
        <v>65</v>
      </c>
      <c r="D4" s="37">
        <v>75</v>
      </c>
      <c r="E4" s="38"/>
      <c r="F4" s="39" t="s">
        <v>66</v>
      </c>
      <c r="G4" s="39">
        <v>4.38</v>
      </c>
      <c r="H4" s="40"/>
      <c r="I4" s="40"/>
      <c r="K4" s="40"/>
      <c r="L4" s="40"/>
      <c r="M4" s="48">
        <v>18</v>
      </c>
      <c r="N4" s="48">
        <f>LOOKUP(M4,$A$3:$A$27,$D$3:$D$27)</f>
        <v>72</v>
      </c>
      <c r="O4" s="49"/>
      <c r="P4" s="49" t="s">
        <v>6</v>
      </c>
      <c r="Q4" s="50">
        <f ca="1">AVERAGE(N4:N8)</f>
        <v>69.599999999999994</v>
      </c>
      <c r="R4" s="40"/>
      <c r="S4" s="40"/>
      <c r="U4" s="40"/>
      <c r="V4" s="40"/>
      <c r="W4" s="51">
        <v>5</v>
      </c>
      <c r="X4" s="51">
        <f>LOOKUP(W4,$A$3:$A$27,$D$3:$D$27)</f>
        <v>66</v>
      </c>
      <c r="Y4" s="52"/>
      <c r="Z4" s="52" t="s">
        <v>6</v>
      </c>
      <c r="AA4" s="53">
        <f ca="1">AVERAGE(X4:X9)</f>
        <v>70</v>
      </c>
      <c r="AB4" s="40"/>
      <c r="AC4" s="40"/>
      <c r="AF4" s="54">
        <v>25</v>
      </c>
      <c r="AG4" s="51">
        <f>LOOKUP(AF4,$A$3:$A$37,$D$3:$D$37)</f>
        <v>73</v>
      </c>
      <c r="AH4" s="52"/>
      <c r="AI4" s="52" t="s">
        <v>6</v>
      </c>
      <c r="AJ4" s="55">
        <f ca="1">AVERAGE(AG4:AG9)</f>
        <v>69.666666666666671</v>
      </c>
      <c r="AK4" s="47"/>
      <c r="AL4" s="47"/>
    </row>
    <row r="5" spans="1:54" ht="15" customHeight="1" x14ac:dyDescent="0.3">
      <c r="A5" s="35">
        <v>3</v>
      </c>
      <c r="B5" s="36">
        <v>1</v>
      </c>
      <c r="C5" s="37" t="s">
        <v>65</v>
      </c>
      <c r="D5" s="37">
        <v>73</v>
      </c>
      <c r="E5" s="38"/>
      <c r="F5" s="39"/>
      <c r="G5" s="39"/>
      <c r="H5" s="40"/>
      <c r="I5" s="40"/>
      <c r="K5" s="40"/>
      <c r="L5" s="40"/>
      <c r="M5" s="48">
        <v>5</v>
      </c>
      <c r="N5" s="48">
        <f ca="1">LOOKUP(M5,$A$3:$A$37,$D$4:$D$37)</f>
        <v>67</v>
      </c>
      <c r="O5" s="49"/>
      <c r="P5" s="49" t="s">
        <v>66</v>
      </c>
      <c r="Q5" s="56">
        <f ca="1">STDEV(N4:N8)</f>
        <v>4.3931765272977588</v>
      </c>
      <c r="R5" s="40"/>
      <c r="S5" s="40"/>
      <c r="U5" s="40"/>
      <c r="V5" s="40"/>
      <c r="W5" s="57">
        <v>10</v>
      </c>
      <c r="X5" s="57">
        <f t="shared" ref="X5:X8" ca="1" si="0">LOOKUP(W5,$A$3:$A$37,$D$4:$D$37)</f>
        <v>66</v>
      </c>
      <c r="Y5" s="58"/>
      <c r="Z5" s="58" t="s">
        <v>66</v>
      </c>
      <c r="AA5" s="59">
        <f ca="1">STDEV(X4:X9)</f>
        <v>4.1833001326703778</v>
      </c>
      <c r="AB5" s="40"/>
      <c r="AC5" s="40"/>
      <c r="AF5" s="60">
        <v>26</v>
      </c>
      <c r="AG5" s="57">
        <f ca="1">LOOKUP(AF5,$A$3:$A$37,$D$4:$D$37)</f>
        <v>72</v>
      </c>
      <c r="AH5" s="58"/>
      <c r="AI5" s="58" t="s">
        <v>66</v>
      </c>
      <c r="AJ5" s="61">
        <f ca="1">STDEV(AG4:AG9)</f>
        <v>3.3266599866332398</v>
      </c>
      <c r="AK5" s="47"/>
      <c r="AL5" s="47"/>
    </row>
    <row r="6" spans="1:54" ht="15" customHeight="1" x14ac:dyDescent="0.3">
      <c r="A6" s="35">
        <v>4</v>
      </c>
      <c r="B6" s="36">
        <v>1</v>
      </c>
      <c r="C6" s="37" t="s">
        <v>62</v>
      </c>
      <c r="D6" s="37">
        <v>61</v>
      </c>
      <c r="E6" s="38"/>
      <c r="F6" s="39" t="s">
        <v>67</v>
      </c>
      <c r="G6" s="39">
        <v>69</v>
      </c>
      <c r="H6" s="40"/>
      <c r="I6" s="40"/>
      <c r="K6" s="40"/>
      <c r="L6" s="40"/>
      <c r="M6" s="48">
        <v>11</v>
      </c>
      <c r="N6" s="48">
        <f ca="1">LOOKUP(M6,$A$3:$A$37,$D$4:$D$37)</f>
        <v>68</v>
      </c>
      <c r="O6" s="49"/>
      <c r="P6" s="49"/>
      <c r="Q6" s="48"/>
      <c r="R6" s="40"/>
      <c r="S6" s="40"/>
      <c r="U6" s="40"/>
      <c r="V6" s="40"/>
      <c r="W6" s="57">
        <v>15</v>
      </c>
      <c r="X6" s="57">
        <f t="shared" ca="1" si="0"/>
        <v>71</v>
      </c>
      <c r="Y6" s="58"/>
      <c r="Z6" s="58"/>
      <c r="AA6" s="58"/>
      <c r="AB6" s="40"/>
      <c r="AC6" s="40"/>
      <c r="AF6" s="60">
        <v>27</v>
      </c>
      <c r="AG6" s="57">
        <f t="shared" ref="AG6:AG9" ca="1" si="1">LOOKUP(AF6,$A$3:$A$37,$D$4:$D$37)</f>
        <v>66</v>
      </c>
      <c r="AH6" s="58"/>
      <c r="AI6" s="58"/>
      <c r="AJ6" s="61"/>
      <c r="AK6" s="47"/>
      <c r="AL6" s="47"/>
    </row>
    <row r="7" spans="1:54" ht="15" customHeight="1" x14ac:dyDescent="0.3">
      <c r="A7" s="35">
        <v>5</v>
      </c>
      <c r="B7" s="36">
        <v>1</v>
      </c>
      <c r="C7" s="37" t="s">
        <v>62</v>
      </c>
      <c r="D7" s="37">
        <v>66</v>
      </c>
      <c r="E7" s="38"/>
      <c r="F7" s="39" t="s">
        <v>68</v>
      </c>
      <c r="G7" s="36">
        <f>MODE(D3:D37)</f>
        <v>71</v>
      </c>
      <c r="M7" s="48">
        <v>20</v>
      </c>
      <c r="N7" s="48">
        <f ca="1">LOOKUP(M7,$A$3:$A$37,$D$4:$D$37)</f>
        <v>76</v>
      </c>
      <c r="O7" s="49"/>
      <c r="P7" s="49" t="s">
        <v>69</v>
      </c>
      <c r="Q7" s="48">
        <f ca="1">MEDIAN(N4:N8)</f>
        <v>68</v>
      </c>
      <c r="W7" s="57">
        <v>20</v>
      </c>
      <c r="X7" s="57">
        <f t="shared" ca="1" si="0"/>
        <v>76</v>
      </c>
      <c r="Y7" s="58"/>
      <c r="Z7" s="58" t="s">
        <v>69</v>
      </c>
      <c r="AA7" s="58">
        <f ca="1">MEDIAN(X4:X9)</f>
        <v>71</v>
      </c>
      <c r="AF7" s="60">
        <v>28</v>
      </c>
      <c r="AG7" s="57">
        <f t="shared" ca="1" si="1"/>
        <v>71</v>
      </c>
      <c r="AH7" s="58"/>
      <c r="AI7" s="58" t="s">
        <v>69</v>
      </c>
      <c r="AJ7" s="61">
        <f ca="1">MEDIAN(AG4:AG9)</f>
        <v>71</v>
      </c>
      <c r="AK7" s="47"/>
      <c r="AL7" s="47"/>
    </row>
    <row r="8" spans="1:54" ht="15" customHeight="1" x14ac:dyDescent="0.3">
      <c r="A8" s="35">
        <v>6</v>
      </c>
      <c r="B8" s="36">
        <v>1</v>
      </c>
      <c r="C8" s="37" t="s">
        <v>62</v>
      </c>
      <c r="D8" s="37">
        <v>67</v>
      </c>
      <c r="E8" s="38"/>
      <c r="M8" s="48">
        <v>32</v>
      </c>
      <c r="N8" s="48">
        <f ca="1">LOOKUP(M8,$A$3:$A$37,$D$4:$D$37)</f>
        <v>65</v>
      </c>
      <c r="O8" s="49"/>
      <c r="P8" s="49"/>
      <c r="Q8" s="48"/>
      <c r="W8" s="57">
        <v>25</v>
      </c>
      <c r="X8" s="57">
        <f t="shared" ca="1" si="0"/>
        <v>71</v>
      </c>
      <c r="Y8" s="58"/>
      <c r="Z8" s="58"/>
      <c r="AA8" s="58"/>
      <c r="AF8" s="60">
        <v>29</v>
      </c>
      <c r="AG8" s="57">
        <f t="shared" ca="1" si="1"/>
        <v>65</v>
      </c>
      <c r="AH8" s="58"/>
      <c r="AI8" s="58"/>
      <c r="AJ8" s="58"/>
      <c r="AK8" s="47"/>
      <c r="AL8" s="47"/>
    </row>
    <row r="9" spans="1:54" ht="15" customHeight="1" x14ac:dyDescent="0.3">
      <c r="A9" s="35">
        <v>7</v>
      </c>
      <c r="B9" s="36">
        <v>2</v>
      </c>
      <c r="C9" s="37" t="s">
        <v>65</v>
      </c>
      <c r="D9" s="37">
        <v>69</v>
      </c>
      <c r="E9" s="38"/>
      <c r="M9" s="48"/>
      <c r="N9" s="49"/>
      <c r="O9" s="49"/>
      <c r="P9" s="49"/>
      <c r="Q9" s="48"/>
      <c r="W9" s="47"/>
      <c r="X9" s="47"/>
      <c r="Y9" s="47"/>
      <c r="Z9" s="47"/>
      <c r="AA9" s="47"/>
      <c r="AF9" s="60">
        <v>30</v>
      </c>
      <c r="AG9" s="57">
        <f t="shared" ca="1" si="1"/>
        <v>71</v>
      </c>
      <c r="AH9" s="58"/>
      <c r="AI9" s="58"/>
      <c r="AJ9" s="58"/>
      <c r="AK9" s="47"/>
      <c r="AL9" s="47"/>
    </row>
    <row r="10" spans="1:54" ht="15" customHeight="1" x14ac:dyDescent="0.3">
      <c r="A10" s="35">
        <v>8</v>
      </c>
      <c r="B10" s="36">
        <v>2</v>
      </c>
      <c r="C10" s="37" t="s">
        <v>65</v>
      </c>
      <c r="D10" s="37">
        <v>69</v>
      </c>
      <c r="E10" s="38"/>
      <c r="M10" s="48"/>
      <c r="N10" s="49"/>
      <c r="O10" s="49"/>
      <c r="P10" s="49"/>
      <c r="Q10" s="48"/>
      <c r="W10" s="47"/>
      <c r="X10" s="47"/>
      <c r="Y10" s="47"/>
      <c r="Z10" s="47"/>
      <c r="AA10" s="47"/>
      <c r="AF10" s="58"/>
      <c r="AG10" s="58"/>
      <c r="AH10" s="58"/>
      <c r="AI10" s="58"/>
      <c r="AJ10" s="58"/>
      <c r="AK10" s="47"/>
      <c r="AL10" s="47"/>
    </row>
    <row r="11" spans="1:54" ht="22.5" customHeight="1" thickBot="1" x14ac:dyDescent="0.35">
      <c r="A11" s="35">
        <v>9</v>
      </c>
      <c r="B11" s="36">
        <v>2</v>
      </c>
      <c r="C11" s="37" t="s">
        <v>65</v>
      </c>
      <c r="D11" s="37">
        <v>72</v>
      </c>
      <c r="E11" s="38"/>
      <c r="M11" s="62" t="s">
        <v>70</v>
      </c>
      <c r="N11" s="63"/>
      <c r="O11" s="63"/>
      <c r="P11" s="63"/>
      <c r="Q11" s="64"/>
      <c r="W11" s="65" t="s">
        <v>71</v>
      </c>
      <c r="X11" s="66"/>
      <c r="Y11" s="66"/>
      <c r="Z11" s="66"/>
      <c r="AA11" s="66"/>
      <c r="AF11" s="45" t="s">
        <v>174</v>
      </c>
      <c r="AG11" s="46"/>
      <c r="AH11" s="46"/>
      <c r="AI11" s="46"/>
      <c r="AJ11" s="46"/>
      <c r="AK11" s="67"/>
      <c r="AL11" s="67"/>
    </row>
    <row r="12" spans="1:54" ht="15" customHeight="1" thickBot="1" x14ac:dyDescent="0.35">
      <c r="A12" s="35">
        <v>10</v>
      </c>
      <c r="B12" s="36">
        <v>2</v>
      </c>
      <c r="C12" s="37" t="s">
        <v>62</v>
      </c>
      <c r="D12" s="37">
        <v>65</v>
      </c>
      <c r="E12" s="38"/>
      <c r="M12" s="68">
        <f ca="1">RANDBETWEEN(1,35)</f>
        <v>17</v>
      </c>
      <c r="N12" s="68">
        <f t="shared" ref="N12:N16" ca="1" si="2">LOOKUP(M12,$A$3:$A$37,$D$4:$D$37)</f>
        <v>72</v>
      </c>
      <c r="O12" s="69"/>
      <c r="P12" s="69" t="s">
        <v>6</v>
      </c>
      <c r="Q12" s="70">
        <f ca="1">AVERAGE(N12:N16)</f>
        <v>58.8</v>
      </c>
      <c r="W12" s="71">
        <v>2</v>
      </c>
      <c r="X12" s="71">
        <f t="shared" ref="X12:X17" ca="1" si="3">LOOKUP(W12,$A$3:$A$37,$D$4:$D$37)</f>
        <v>73</v>
      </c>
      <c r="Y12" s="72"/>
      <c r="Z12" s="72" t="s">
        <v>6</v>
      </c>
      <c r="AA12" s="73">
        <f ca="1">AVERAGE(X12:X17)</f>
        <v>66.5</v>
      </c>
      <c r="AF12" s="54">
        <v>7</v>
      </c>
      <c r="AG12" s="57">
        <f t="shared" ref="AG12:AG17" ca="1" si="4">LOOKUP(AF12,$A$3:$A$37,$D$4:$D$37)</f>
        <v>69</v>
      </c>
      <c r="AH12" s="52" t="s">
        <v>72</v>
      </c>
      <c r="AI12" s="55"/>
      <c r="AJ12" s="52"/>
      <c r="AK12" s="52" t="s">
        <v>6</v>
      </c>
      <c r="AL12" s="53">
        <f ca="1">AVERAGE(AI13:AI18)</f>
        <v>68.833333333333343</v>
      </c>
    </row>
    <row r="13" spans="1:54" ht="15" customHeight="1" x14ac:dyDescent="0.3">
      <c r="A13" s="35">
        <v>11</v>
      </c>
      <c r="B13" s="36">
        <v>2</v>
      </c>
      <c r="C13" s="37" t="s">
        <v>62</v>
      </c>
      <c r="D13" s="37">
        <v>66</v>
      </c>
      <c r="E13" s="38"/>
      <c r="M13" s="48">
        <f t="shared" ref="M13:M16" ca="1" si="5">RANDBETWEEN(1,35)</f>
        <v>35</v>
      </c>
      <c r="N13" s="48">
        <f t="shared" ca="1" si="2"/>
        <v>0</v>
      </c>
      <c r="O13" s="49"/>
      <c r="P13" s="49" t="s">
        <v>66</v>
      </c>
      <c r="Q13" s="56">
        <f ca="1">STDEV(N12:N16)</f>
        <v>32.91200388915874</v>
      </c>
      <c r="W13" s="51">
        <v>6</v>
      </c>
      <c r="X13" s="51">
        <f t="shared" ca="1" si="3"/>
        <v>69</v>
      </c>
      <c r="Y13" s="52"/>
      <c r="Z13" s="52" t="s">
        <v>66</v>
      </c>
      <c r="AA13" s="74">
        <f ca="1">STDEV(X12:X17)</f>
        <v>3.9370039370059056</v>
      </c>
      <c r="AF13" s="60">
        <v>8</v>
      </c>
      <c r="AG13" s="57">
        <f t="shared" ca="1" si="4"/>
        <v>72</v>
      </c>
      <c r="AH13" s="58" t="s">
        <v>6</v>
      </c>
      <c r="AI13" s="61">
        <f ca="1">AVERAGE(AG12:AG16)</f>
        <v>68</v>
      </c>
      <c r="AJ13" s="58"/>
      <c r="AK13" s="58" t="s">
        <v>66</v>
      </c>
      <c r="AL13" s="59">
        <f ca="1">STDEV(AI12:AI22)</f>
        <v>1.1785113019775826</v>
      </c>
    </row>
    <row r="14" spans="1:54" ht="15" customHeight="1" x14ac:dyDescent="0.3">
      <c r="A14" s="35">
        <v>12</v>
      </c>
      <c r="B14" s="36">
        <v>2</v>
      </c>
      <c r="C14" s="37" t="s">
        <v>62</v>
      </c>
      <c r="D14" s="37">
        <v>68</v>
      </c>
      <c r="E14" s="75"/>
      <c r="M14" s="48">
        <f t="shared" ca="1" si="5"/>
        <v>20</v>
      </c>
      <c r="N14" s="48">
        <f t="shared" ca="1" si="2"/>
        <v>76</v>
      </c>
      <c r="O14" s="49"/>
      <c r="P14" s="49"/>
      <c r="Q14" s="48"/>
      <c r="W14" s="57">
        <v>10</v>
      </c>
      <c r="X14" s="57">
        <f t="shared" ca="1" si="3"/>
        <v>66</v>
      </c>
      <c r="Y14" s="58"/>
      <c r="Z14" s="58"/>
      <c r="AA14" s="58"/>
      <c r="AF14" s="60">
        <v>9</v>
      </c>
      <c r="AG14" s="57">
        <f t="shared" ca="1" si="4"/>
        <v>65</v>
      </c>
      <c r="AH14" s="58"/>
      <c r="AI14" s="61"/>
      <c r="AJ14" s="58"/>
      <c r="AK14" s="58"/>
      <c r="AL14" s="58"/>
    </row>
    <row r="15" spans="1:54" ht="15" customHeight="1" x14ac:dyDescent="0.3">
      <c r="A15" s="35">
        <v>13</v>
      </c>
      <c r="B15" s="36">
        <v>3</v>
      </c>
      <c r="C15" s="37" t="s">
        <v>62</v>
      </c>
      <c r="D15" s="37">
        <v>70</v>
      </c>
      <c r="E15" s="75">
        <v>1</v>
      </c>
      <c r="M15" s="48">
        <f t="shared" ca="1" si="5"/>
        <v>16</v>
      </c>
      <c r="N15" s="48">
        <f t="shared" ca="1" si="2"/>
        <v>72</v>
      </c>
      <c r="O15" s="49"/>
      <c r="P15" s="49" t="s">
        <v>69</v>
      </c>
      <c r="Q15" s="48">
        <f ca="1">MEDIAN(N12:N16)</f>
        <v>72</v>
      </c>
      <c r="W15" s="57">
        <v>14</v>
      </c>
      <c r="X15" s="57">
        <f t="shared" ca="1" si="3"/>
        <v>65</v>
      </c>
      <c r="Y15" s="58"/>
      <c r="Z15" s="58" t="s">
        <v>69</v>
      </c>
      <c r="AA15" s="58">
        <f ca="1">MEDIAN(X12:X17)</f>
        <v>65.5</v>
      </c>
      <c r="AF15" s="60">
        <v>10</v>
      </c>
      <c r="AG15" s="57">
        <f t="shared" ca="1" si="4"/>
        <v>66</v>
      </c>
      <c r="AH15" s="58"/>
      <c r="AI15" s="61"/>
      <c r="AJ15" s="58"/>
      <c r="AK15" s="58" t="s">
        <v>69</v>
      </c>
      <c r="AL15" s="76">
        <f ca="1">MEDIAN(AI12:AI22)</f>
        <v>68.833333333333343</v>
      </c>
    </row>
    <row r="16" spans="1:54" ht="15" customHeight="1" x14ac:dyDescent="0.3">
      <c r="A16" s="35">
        <v>14</v>
      </c>
      <c r="B16" s="36">
        <v>3</v>
      </c>
      <c r="C16" s="37" t="s">
        <v>62</v>
      </c>
      <c r="D16" s="37">
        <v>60</v>
      </c>
      <c r="E16" s="75"/>
      <c r="M16" s="48">
        <f t="shared" ca="1" si="5"/>
        <v>21</v>
      </c>
      <c r="N16" s="48">
        <f t="shared" ca="1" si="2"/>
        <v>74</v>
      </c>
      <c r="O16" s="49"/>
      <c r="P16" s="49"/>
      <c r="Q16" s="48"/>
      <c r="W16" s="57">
        <v>18</v>
      </c>
      <c r="X16" s="57">
        <f t="shared" ca="1" si="3"/>
        <v>62</v>
      </c>
      <c r="Y16" s="58"/>
      <c r="Z16" s="58"/>
      <c r="AA16" s="58"/>
      <c r="AF16" s="60">
        <v>11</v>
      </c>
      <c r="AG16" s="57">
        <f t="shared" ca="1" si="4"/>
        <v>68</v>
      </c>
      <c r="AH16" s="58"/>
      <c r="AI16" s="61"/>
      <c r="AJ16" s="58"/>
      <c r="AK16" s="58"/>
      <c r="AL16" s="58"/>
    </row>
    <row r="17" spans="1:38" ht="21.75" customHeight="1" thickBot="1" x14ac:dyDescent="0.35">
      <c r="A17" s="35">
        <v>15</v>
      </c>
      <c r="B17" s="36">
        <v>3</v>
      </c>
      <c r="C17" s="37" t="s">
        <v>62</v>
      </c>
      <c r="D17" s="37">
        <v>65</v>
      </c>
      <c r="E17" s="75"/>
      <c r="M17" s="77" t="s">
        <v>73</v>
      </c>
      <c r="N17" s="63"/>
      <c r="O17" s="63"/>
      <c r="P17" s="63"/>
      <c r="Q17" s="64"/>
      <c r="W17" s="57">
        <v>22</v>
      </c>
      <c r="X17" s="57">
        <f t="shared" ca="1" si="3"/>
        <v>64</v>
      </c>
      <c r="Y17" s="58"/>
      <c r="Z17" s="58"/>
      <c r="AA17" s="58"/>
      <c r="AF17" s="60">
        <v>12</v>
      </c>
      <c r="AG17" s="57">
        <f t="shared" ca="1" si="4"/>
        <v>70</v>
      </c>
      <c r="AH17" s="58" t="s">
        <v>72</v>
      </c>
      <c r="AI17" s="61"/>
      <c r="AJ17" s="58"/>
      <c r="AK17" s="58"/>
      <c r="AL17" s="58"/>
    </row>
    <row r="18" spans="1:38" ht="15" customHeight="1" x14ac:dyDescent="0.3">
      <c r="A18" s="35">
        <v>16</v>
      </c>
      <c r="B18" s="36">
        <v>3</v>
      </c>
      <c r="C18" s="37" t="s">
        <v>65</v>
      </c>
      <c r="D18" s="37">
        <v>71</v>
      </c>
      <c r="E18" s="38"/>
      <c r="M18" s="68">
        <f ca="1">RANDBETWEEN(1,35)</f>
        <v>3</v>
      </c>
      <c r="N18" s="68">
        <f t="shared" ref="N18:N22" ca="1" si="6">LOOKUP(M18,$A$3:$A$37,$D$4:$D$37)</f>
        <v>61</v>
      </c>
      <c r="O18" s="69"/>
      <c r="P18" s="69" t="s">
        <v>6</v>
      </c>
      <c r="Q18" s="70">
        <f ca="1">AVERAGE(N18:N22)</f>
        <v>52.8</v>
      </c>
      <c r="W18" s="58"/>
      <c r="X18" s="58"/>
      <c r="Y18" s="58"/>
      <c r="Z18" s="58"/>
      <c r="AA18" s="58"/>
      <c r="AF18" s="60">
        <v>25</v>
      </c>
      <c r="AG18" s="51">
        <f>LOOKUP(AF18,$A$3:$A$37,$D$3:$D$37)</f>
        <v>73</v>
      </c>
      <c r="AH18" s="58" t="s">
        <v>6</v>
      </c>
      <c r="AI18" s="61">
        <f>AVERAGE(AG18:AG23)</f>
        <v>69.666666666666671</v>
      </c>
      <c r="AJ18" s="58"/>
      <c r="AK18" s="58"/>
      <c r="AL18" s="58"/>
    </row>
    <row r="19" spans="1:38" ht="15" customHeight="1" x14ac:dyDescent="0.3">
      <c r="A19" s="35">
        <v>17</v>
      </c>
      <c r="B19" s="36">
        <v>3</v>
      </c>
      <c r="C19" s="37" t="s">
        <v>65</v>
      </c>
      <c r="D19" s="37">
        <v>72</v>
      </c>
      <c r="E19" s="38"/>
      <c r="M19" s="48">
        <f t="shared" ref="M19:M22" ca="1" si="7">RANDBETWEEN(1,35)</f>
        <v>30</v>
      </c>
      <c r="N19" s="48">
        <f t="shared" ca="1" si="6"/>
        <v>71</v>
      </c>
      <c r="O19" s="49"/>
      <c r="P19" s="49" t="s">
        <v>66</v>
      </c>
      <c r="Q19" s="56">
        <f ca="1">STDEV(N18:N22)</f>
        <v>29.727092020579473</v>
      </c>
      <c r="AF19" s="60">
        <v>26</v>
      </c>
      <c r="AG19" s="51">
        <f t="shared" ref="AG19:AG23" si="8">LOOKUP(AF19,$A$3:$A$37,$D$3:$D$37)</f>
        <v>71</v>
      </c>
      <c r="AH19" s="58"/>
      <c r="AI19" s="58"/>
      <c r="AJ19" s="58"/>
      <c r="AK19" s="58"/>
      <c r="AL19" s="58"/>
    </row>
    <row r="20" spans="1:38" ht="15" customHeight="1" x14ac:dyDescent="0.3">
      <c r="A20" s="35">
        <v>18</v>
      </c>
      <c r="B20" s="36">
        <v>3</v>
      </c>
      <c r="C20" s="37" t="s">
        <v>65</v>
      </c>
      <c r="D20" s="37">
        <v>72</v>
      </c>
      <c r="E20" s="38"/>
      <c r="M20" s="48">
        <f t="shared" ca="1" si="7"/>
        <v>35</v>
      </c>
      <c r="N20" s="48">
        <f t="shared" ca="1" si="6"/>
        <v>0</v>
      </c>
      <c r="O20" s="49"/>
      <c r="P20" s="49"/>
      <c r="Q20" s="48"/>
      <c r="AF20" s="60">
        <v>27</v>
      </c>
      <c r="AG20" s="51">
        <f t="shared" si="8"/>
        <v>72</v>
      </c>
      <c r="AH20" s="58"/>
      <c r="AI20" s="58"/>
      <c r="AJ20" s="58"/>
      <c r="AK20" s="58"/>
      <c r="AL20" s="58"/>
    </row>
    <row r="21" spans="1:38" ht="15" customHeight="1" x14ac:dyDescent="0.3">
      <c r="A21" s="35">
        <v>19</v>
      </c>
      <c r="B21" s="36">
        <v>4</v>
      </c>
      <c r="C21" s="37" t="s">
        <v>62</v>
      </c>
      <c r="D21" s="37">
        <v>62</v>
      </c>
      <c r="E21" s="38"/>
      <c r="M21" s="48">
        <f t="shared" ca="1" si="7"/>
        <v>10</v>
      </c>
      <c r="N21" s="48">
        <f t="shared" ca="1" si="6"/>
        <v>66</v>
      </c>
      <c r="O21" s="49"/>
      <c r="P21" s="49" t="s">
        <v>69</v>
      </c>
      <c r="Q21" s="48">
        <f ca="1">MEDIAN(N18:N22)</f>
        <v>66</v>
      </c>
      <c r="AF21" s="60">
        <v>28</v>
      </c>
      <c r="AG21" s="51">
        <f t="shared" si="8"/>
        <v>66</v>
      </c>
      <c r="AH21" s="58"/>
      <c r="AI21" s="58"/>
      <c r="AJ21" s="58"/>
      <c r="AK21" s="58"/>
      <c r="AL21" s="58"/>
    </row>
    <row r="22" spans="1:38" ht="15" customHeight="1" x14ac:dyDescent="0.3">
      <c r="A22" s="35">
        <v>20</v>
      </c>
      <c r="B22" s="36">
        <v>4</v>
      </c>
      <c r="C22" s="37" t="s">
        <v>62</v>
      </c>
      <c r="D22" s="37">
        <v>64</v>
      </c>
      <c r="E22" s="38"/>
      <c r="M22" s="48">
        <f t="shared" ca="1" si="7"/>
        <v>27</v>
      </c>
      <c r="N22" s="48">
        <f t="shared" ca="1" si="6"/>
        <v>66</v>
      </c>
      <c r="O22" s="49"/>
      <c r="P22" s="49"/>
      <c r="Q22" s="48"/>
      <c r="AF22" s="60">
        <v>29</v>
      </c>
      <c r="AG22" s="51">
        <f t="shared" si="8"/>
        <v>71</v>
      </c>
      <c r="AH22" s="58"/>
      <c r="AI22" s="58"/>
      <c r="AJ22" s="58"/>
      <c r="AK22" s="58"/>
      <c r="AL22" s="58"/>
    </row>
    <row r="23" spans="1:38" ht="15" customHeight="1" x14ac:dyDescent="0.2">
      <c r="A23" s="35">
        <v>21</v>
      </c>
      <c r="B23" s="36">
        <v>4</v>
      </c>
      <c r="C23" s="37" t="s">
        <v>65</v>
      </c>
      <c r="D23" s="37">
        <v>76</v>
      </c>
      <c r="E23" s="38"/>
      <c r="Q23" s="78"/>
      <c r="AF23" s="60">
        <v>30</v>
      </c>
      <c r="AG23" s="51">
        <f t="shared" si="8"/>
        <v>65</v>
      </c>
      <c r="AH23" s="58"/>
      <c r="AI23" s="58"/>
      <c r="AJ23" s="58"/>
      <c r="AK23" s="58"/>
      <c r="AL23" s="58"/>
    </row>
    <row r="24" spans="1:38" ht="15" customHeight="1" x14ac:dyDescent="0.2">
      <c r="A24" s="35">
        <v>22</v>
      </c>
      <c r="B24" s="36">
        <v>4</v>
      </c>
      <c r="C24" s="37" t="s">
        <v>65</v>
      </c>
      <c r="D24" s="37">
        <v>74</v>
      </c>
      <c r="E24" s="38"/>
      <c r="AF24" s="47"/>
      <c r="AG24" s="47"/>
      <c r="AH24" s="47"/>
      <c r="AI24" s="47"/>
      <c r="AJ24" s="47"/>
      <c r="AK24" s="47"/>
      <c r="AL24" s="47"/>
    </row>
    <row r="25" spans="1:38" ht="15" customHeight="1" x14ac:dyDescent="0.2">
      <c r="A25" s="35">
        <v>23</v>
      </c>
      <c r="B25" s="36">
        <v>4</v>
      </c>
      <c r="C25" s="37" t="s">
        <v>62</v>
      </c>
      <c r="D25" s="37">
        <v>64</v>
      </c>
      <c r="E25" s="38"/>
      <c r="AF25" s="47"/>
      <c r="AG25" s="47"/>
      <c r="AH25" s="47"/>
      <c r="AI25" s="47"/>
      <c r="AJ25" s="47"/>
      <c r="AK25" s="47"/>
      <c r="AL25" s="47"/>
    </row>
    <row r="26" spans="1:38" ht="15" customHeight="1" x14ac:dyDescent="0.2">
      <c r="A26" s="35">
        <v>24</v>
      </c>
      <c r="B26" s="36">
        <v>4</v>
      </c>
      <c r="C26" s="37" t="s">
        <v>65</v>
      </c>
      <c r="D26" s="37">
        <v>71</v>
      </c>
      <c r="E26" s="38"/>
    </row>
    <row r="27" spans="1:38" ht="15" customHeight="1" x14ac:dyDescent="0.2">
      <c r="A27" s="35">
        <v>25</v>
      </c>
      <c r="B27" s="36">
        <v>5</v>
      </c>
      <c r="C27" s="37" t="s">
        <v>65</v>
      </c>
      <c r="D27" s="37">
        <v>73</v>
      </c>
      <c r="E27" s="38"/>
    </row>
    <row r="28" spans="1:38" ht="15" customHeight="1" x14ac:dyDescent="0.2">
      <c r="A28" s="35">
        <v>26</v>
      </c>
      <c r="B28" s="36">
        <v>5</v>
      </c>
      <c r="C28" s="37" t="s">
        <v>65</v>
      </c>
      <c r="D28" s="37">
        <v>71</v>
      </c>
      <c r="E28" s="38"/>
    </row>
    <row r="29" spans="1:38" ht="15" customHeight="1" x14ac:dyDescent="0.2">
      <c r="A29" s="35">
        <v>27</v>
      </c>
      <c r="B29" s="36">
        <v>5</v>
      </c>
      <c r="C29" s="37" t="s">
        <v>65</v>
      </c>
      <c r="D29" s="37">
        <v>72</v>
      </c>
      <c r="E29" s="38"/>
    </row>
    <row r="30" spans="1:38" ht="15" customHeight="1" x14ac:dyDescent="0.2">
      <c r="A30" s="35">
        <v>28</v>
      </c>
      <c r="B30" s="36">
        <v>5</v>
      </c>
      <c r="C30" s="37" t="s">
        <v>65</v>
      </c>
      <c r="D30" s="37">
        <v>66</v>
      </c>
      <c r="E30" s="38"/>
    </row>
    <row r="31" spans="1:38" ht="15" customHeight="1" x14ac:dyDescent="0.2">
      <c r="A31" s="35">
        <v>29</v>
      </c>
      <c r="B31" s="36">
        <v>5</v>
      </c>
      <c r="C31" s="37" t="s">
        <v>65</v>
      </c>
      <c r="D31" s="37">
        <v>71</v>
      </c>
      <c r="E31" s="38"/>
    </row>
    <row r="32" spans="1:38" ht="15" customHeight="1" x14ac:dyDescent="0.2">
      <c r="A32" s="35">
        <v>30</v>
      </c>
      <c r="B32" s="36">
        <v>5</v>
      </c>
      <c r="C32" s="37" t="s">
        <v>62</v>
      </c>
      <c r="D32" s="37">
        <v>65</v>
      </c>
      <c r="E32" s="38"/>
    </row>
    <row r="33" spans="1:5" ht="15" customHeight="1" x14ac:dyDescent="0.2">
      <c r="A33" s="35">
        <v>31</v>
      </c>
      <c r="B33" s="36">
        <v>6</v>
      </c>
      <c r="C33" s="37" t="s">
        <v>65</v>
      </c>
      <c r="D33" s="37">
        <v>71</v>
      </c>
      <c r="E33" s="38"/>
    </row>
    <row r="34" spans="1:5" ht="15" customHeight="1" x14ac:dyDescent="0.2">
      <c r="A34" s="35">
        <v>32</v>
      </c>
      <c r="B34" s="36">
        <v>6</v>
      </c>
      <c r="C34" s="37" t="s">
        <v>65</v>
      </c>
      <c r="D34" s="37">
        <v>71</v>
      </c>
      <c r="E34" s="38"/>
    </row>
    <row r="35" spans="1:5" ht="15" customHeight="1" x14ac:dyDescent="0.2">
      <c r="A35" s="35">
        <v>33</v>
      </c>
      <c r="B35" s="36">
        <v>6</v>
      </c>
      <c r="C35" s="37" t="s">
        <v>62</v>
      </c>
      <c r="D35" s="37">
        <v>65</v>
      </c>
      <c r="E35" s="38"/>
    </row>
    <row r="36" spans="1:5" ht="15" customHeight="1" x14ac:dyDescent="0.2">
      <c r="A36" s="35">
        <v>34</v>
      </c>
      <c r="B36" s="36">
        <v>6</v>
      </c>
      <c r="C36" s="37" t="s">
        <v>62</v>
      </c>
      <c r="D36" s="37">
        <v>63</v>
      </c>
      <c r="E36" s="38"/>
    </row>
    <row r="37" spans="1:5" ht="15" customHeight="1" x14ac:dyDescent="0.2">
      <c r="A37" s="35">
        <v>35</v>
      </c>
      <c r="B37" s="36">
        <v>6</v>
      </c>
      <c r="C37" s="37" t="s">
        <v>65</v>
      </c>
      <c r="D37" s="37">
        <v>72</v>
      </c>
      <c r="E37" s="38"/>
    </row>
    <row r="38" spans="1:5" ht="15" customHeight="1" x14ac:dyDescent="0.2">
      <c r="A38" s="35"/>
      <c r="B38" s="35"/>
      <c r="C38" s="35"/>
      <c r="D38" s="35"/>
      <c r="E38" s="38"/>
    </row>
    <row r="39" spans="1:5" ht="15" customHeight="1" x14ac:dyDescent="0.2">
      <c r="A39" s="35"/>
      <c r="B39" s="35"/>
      <c r="C39" s="35"/>
      <c r="D39" s="35"/>
      <c r="E39" s="38"/>
    </row>
    <row r="40" spans="1:5" ht="15" customHeight="1" x14ac:dyDescent="0.2">
      <c r="A40" s="35"/>
      <c r="B40" s="35"/>
      <c r="C40" s="35"/>
      <c r="D40" s="35"/>
      <c r="E40" s="38"/>
    </row>
    <row r="41" spans="1:5" ht="15" customHeight="1" x14ac:dyDescent="0.2">
      <c r="A41" s="35"/>
      <c r="B41" s="35"/>
      <c r="C41" s="35"/>
      <c r="D41" s="35"/>
      <c r="E41" s="38"/>
    </row>
    <row r="42" spans="1:5" ht="15" customHeight="1" x14ac:dyDescent="0.2">
      <c r="A42" s="35"/>
      <c r="B42" s="35"/>
      <c r="C42" s="35"/>
      <c r="D42" s="35"/>
      <c r="E42" s="38"/>
    </row>
    <row r="43" spans="1:5" ht="15" customHeight="1" x14ac:dyDescent="0.2">
      <c r="A43" s="35"/>
      <c r="B43" s="35"/>
      <c r="C43" s="35"/>
      <c r="D43" s="35"/>
      <c r="E43" s="38"/>
    </row>
    <row r="44" spans="1:5" ht="15" customHeight="1" x14ac:dyDescent="0.2">
      <c r="A44" s="35"/>
      <c r="B44" s="35"/>
      <c r="C44" s="35"/>
      <c r="D44" s="35"/>
      <c r="E44" s="38"/>
    </row>
    <row r="45" spans="1:5" ht="15" customHeight="1" x14ac:dyDescent="0.2">
      <c r="A45" s="35"/>
      <c r="B45" s="35"/>
      <c r="C45" s="35"/>
      <c r="D45" s="35"/>
      <c r="E45" s="38"/>
    </row>
    <row r="46" spans="1:5" ht="15" customHeight="1" x14ac:dyDescent="0.2">
      <c r="A46" s="35"/>
      <c r="B46" s="35"/>
      <c r="C46" s="35"/>
      <c r="D46" s="35"/>
      <c r="E46" s="38"/>
    </row>
    <row r="47" spans="1:5" ht="15" customHeight="1" x14ac:dyDescent="0.2">
      <c r="A47" s="35"/>
      <c r="B47" s="35"/>
      <c r="C47" s="35"/>
      <c r="D47" s="35"/>
      <c r="E47" s="38"/>
    </row>
    <row r="48" spans="1:5" ht="15" customHeight="1" x14ac:dyDescent="0.2">
      <c r="A48" s="35"/>
      <c r="B48" s="35"/>
      <c r="C48" s="35"/>
      <c r="D48" s="35"/>
      <c r="E48" s="38"/>
    </row>
    <row r="49" spans="1:7" ht="15" customHeight="1" x14ac:dyDescent="0.2">
      <c r="A49" s="35"/>
      <c r="B49" s="35"/>
      <c r="C49" s="35"/>
      <c r="D49" s="35"/>
      <c r="E49" s="38"/>
    </row>
    <row r="50" spans="1:7" ht="15" customHeight="1" x14ac:dyDescent="0.2">
      <c r="A50" s="35"/>
      <c r="B50" s="35"/>
      <c r="C50" s="35"/>
      <c r="D50" s="35"/>
      <c r="E50" s="38"/>
    </row>
    <row r="51" spans="1:7" ht="15" customHeight="1" x14ac:dyDescent="0.2">
      <c r="A51" s="35"/>
      <c r="B51" s="35"/>
      <c r="C51" s="35"/>
      <c r="D51" s="35"/>
      <c r="E51" s="38"/>
    </row>
    <row r="52" spans="1:7" ht="15" customHeight="1" x14ac:dyDescent="0.2">
      <c r="A52" s="35"/>
      <c r="B52" s="35"/>
      <c r="C52" s="35"/>
      <c r="D52" s="35"/>
      <c r="E52" s="38"/>
    </row>
    <row r="53" spans="1:7" ht="15" customHeight="1" x14ac:dyDescent="0.2">
      <c r="A53" s="35"/>
      <c r="B53" s="35"/>
      <c r="C53" s="35"/>
      <c r="D53" s="35"/>
      <c r="E53" s="38"/>
    </row>
    <row r="54" spans="1:7" ht="18" customHeight="1" x14ac:dyDescent="0.25">
      <c r="A54" s="38"/>
      <c r="B54" s="79"/>
      <c r="C54" s="79"/>
      <c r="D54" s="79"/>
      <c r="E54" s="38"/>
    </row>
    <row r="56" spans="1:7" x14ac:dyDescent="0.2">
      <c r="A56" s="104" t="s">
        <v>74</v>
      </c>
      <c r="B56" s="104"/>
      <c r="C56" s="104"/>
      <c r="D56" s="104"/>
      <c r="E56" s="104"/>
      <c r="F56" s="104"/>
      <c r="G56" s="104"/>
    </row>
    <row r="57" spans="1:7" x14ac:dyDescent="0.2">
      <c r="A57" s="104"/>
      <c r="B57" s="104"/>
      <c r="C57" s="104"/>
      <c r="D57" s="104"/>
      <c r="E57" s="104"/>
      <c r="F57" s="104"/>
      <c r="G57" s="104"/>
    </row>
    <row r="58" spans="1:7" x14ac:dyDescent="0.2">
      <c r="A58" s="104"/>
      <c r="B58" s="104"/>
      <c r="C58" s="104"/>
      <c r="D58" s="104"/>
      <c r="E58" s="104"/>
      <c r="F58" s="104"/>
      <c r="G58" s="104"/>
    </row>
    <row r="59" spans="1:7" x14ac:dyDescent="0.2">
      <c r="A59" s="104"/>
      <c r="B59" s="104"/>
      <c r="C59" s="104"/>
      <c r="D59" s="104"/>
      <c r="E59" s="104"/>
      <c r="F59" s="104"/>
      <c r="G59" s="104"/>
    </row>
  </sheetData>
  <mergeCells count="9">
    <mergeCell ref="A56:G59"/>
    <mergeCell ref="A1:G1"/>
    <mergeCell ref="M1:Q1"/>
    <mergeCell ref="W1:AA1"/>
    <mergeCell ref="AF1:AJ1"/>
    <mergeCell ref="F2:G2"/>
    <mergeCell ref="P2:Q2"/>
    <mergeCell ref="Z2:AA2"/>
    <mergeCell ref="AI2:AJ2"/>
  </mergeCells>
  <pageMargins left="0.5" right="0.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I11" sqref="I11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88</v>
      </c>
      <c r="F1" s="1" t="s">
        <v>89</v>
      </c>
      <c r="I1" t="s">
        <v>87</v>
      </c>
      <c r="K1" t="s">
        <v>9</v>
      </c>
    </row>
    <row r="2" spans="1:11" ht="15.75" x14ac:dyDescent="0.25">
      <c r="A2" s="2">
        <v>1</v>
      </c>
      <c r="B2" s="2">
        <v>1</v>
      </c>
      <c r="C2" s="2" t="s">
        <v>4</v>
      </c>
      <c r="D2" s="2">
        <v>66</v>
      </c>
      <c r="E2">
        <f>D2-$I$2</f>
        <v>-3</v>
      </c>
      <c r="F2">
        <f>E2*E2</f>
        <v>9</v>
      </c>
      <c r="I2" s="12">
        <f>AVERAGE(D2:D26)</f>
        <v>69</v>
      </c>
      <c r="K2">
        <f>SUM(F2:F26)</f>
        <v>276</v>
      </c>
    </row>
    <row r="3" spans="1:11" ht="15.75" x14ac:dyDescent="0.25">
      <c r="A3" s="2">
        <v>2</v>
      </c>
      <c r="B3" s="2">
        <v>1</v>
      </c>
      <c r="C3" s="2" t="s">
        <v>4</v>
      </c>
      <c r="D3" s="2">
        <v>67</v>
      </c>
      <c r="E3">
        <f t="shared" ref="E3:E26" si="0">D3-$I$2</f>
        <v>-2</v>
      </c>
      <c r="F3">
        <f t="shared" ref="F3:F26" si="1">E3*E3</f>
        <v>4</v>
      </c>
    </row>
    <row r="4" spans="1:11" ht="15.75" x14ac:dyDescent="0.25">
      <c r="A4" s="2">
        <v>3</v>
      </c>
      <c r="B4" s="2">
        <v>1</v>
      </c>
      <c r="C4" s="2" t="s">
        <v>4</v>
      </c>
      <c r="D4" s="2">
        <v>74</v>
      </c>
      <c r="E4">
        <f t="shared" si="0"/>
        <v>5</v>
      </c>
      <c r="F4">
        <f t="shared" si="1"/>
        <v>25</v>
      </c>
      <c r="I4" t="s">
        <v>11</v>
      </c>
      <c r="K4" t="s">
        <v>90</v>
      </c>
    </row>
    <row r="5" spans="1:11" ht="15.75" x14ac:dyDescent="0.25">
      <c r="A5" s="2">
        <v>4</v>
      </c>
      <c r="B5" s="2">
        <v>1</v>
      </c>
      <c r="C5" s="2" t="s">
        <v>4</v>
      </c>
      <c r="D5" s="2">
        <v>71</v>
      </c>
      <c r="E5">
        <f t="shared" si="0"/>
        <v>2</v>
      </c>
      <c r="F5">
        <f t="shared" si="1"/>
        <v>4</v>
      </c>
      <c r="I5">
        <f>COUNT(F2:F26)</f>
        <v>25</v>
      </c>
      <c r="K5">
        <f>I5-1</f>
        <v>24</v>
      </c>
    </row>
    <row r="6" spans="1:11" ht="15.75" x14ac:dyDescent="0.25">
      <c r="A6" s="2">
        <v>5</v>
      </c>
      <c r="B6" s="2">
        <v>1</v>
      </c>
      <c r="C6" s="2" t="s">
        <v>4</v>
      </c>
      <c r="D6" s="2">
        <v>68</v>
      </c>
      <c r="E6">
        <f t="shared" si="0"/>
        <v>-1</v>
      </c>
      <c r="F6">
        <f t="shared" si="1"/>
        <v>1</v>
      </c>
    </row>
    <row r="7" spans="1:11" ht="15.75" x14ac:dyDescent="0.25">
      <c r="A7" s="2">
        <v>6</v>
      </c>
      <c r="B7" s="2">
        <v>2</v>
      </c>
      <c r="C7" s="2" t="s">
        <v>5</v>
      </c>
      <c r="D7" s="2">
        <v>67</v>
      </c>
      <c r="E7">
        <f t="shared" si="0"/>
        <v>-2</v>
      </c>
      <c r="F7">
        <f t="shared" si="1"/>
        <v>4</v>
      </c>
    </row>
    <row r="8" spans="1:11" ht="15.75" x14ac:dyDescent="0.25">
      <c r="A8" s="2">
        <v>7</v>
      </c>
      <c r="B8" s="2">
        <v>2</v>
      </c>
      <c r="C8" s="2" t="s">
        <v>5</v>
      </c>
      <c r="D8" s="2">
        <v>64</v>
      </c>
      <c r="E8">
        <f t="shared" si="0"/>
        <v>-5</v>
      </c>
      <c r="F8">
        <f t="shared" si="1"/>
        <v>25</v>
      </c>
      <c r="J8" t="s">
        <v>66</v>
      </c>
      <c r="K8">
        <f>SQRT(K2/K5)</f>
        <v>3.3911649915626341</v>
      </c>
    </row>
    <row r="9" spans="1:11" ht="15.75" x14ac:dyDescent="0.25">
      <c r="A9" s="2">
        <v>8</v>
      </c>
      <c r="B9" s="2">
        <v>2</v>
      </c>
      <c r="C9" s="2" t="s">
        <v>4</v>
      </c>
      <c r="D9" s="2">
        <v>73</v>
      </c>
      <c r="E9">
        <f t="shared" si="0"/>
        <v>4</v>
      </c>
      <c r="F9">
        <f t="shared" si="1"/>
        <v>16</v>
      </c>
    </row>
    <row r="10" spans="1:11" ht="15.75" x14ac:dyDescent="0.25">
      <c r="A10" s="2">
        <v>9</v>
      </c>
      <c r="B10" s="2">
        <v>2</v>
      </c>
      <c r="C10" s="2" t="s">
        <v>4</v>
      </c>
      <c r="D10" s="2">
        <v>75</v>
      </c>
      <c r="E10">
        <f t="shared" si="0"/>
        <v>6</v>
      </c>
      <c r="F10">
        <f t="shared" si="1"/>
        <v>36</v>
      </c>
      <c r="J10" t="s">
        <v>66</v>
      </c>
      <c r="K10">
        <f>STDEV(D2:D26)</f>
        <v>3.3911649915626341</v>
      </c>
    </row>
    <row r="11" spans="1:11" ht="15.75" x14ac:dyDescent="0.25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</v>
      </c>
      <c r="F11">
        <f t="shared" si="1"/>
        <v>1</v>
      </c>
    </row>
    <row r="12" spans="1:11" ht="16.5" thickBot="1" x14ac:dyDescent="0.3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</v>
      </c>
      <c r="F12">
        <f t="shared" si="1"/>
        <v>1</v>
      </c>
    </row>
    <row r="13" spans="1:11" ht="15.75" x14ac:dyDescent="0.25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</v>
      </c>
      <c r="F13">
        <f t="shared" si="1"/>
        <v>9</v>
      </c>
      <c r="I13" s="9" t="s">
        <v>19</v>
      </c>
      <c r="J13" s="9" t="s">
        <v>21</v>
      </c>
    </row>
    <row r="14" spans="1:11" ht="15.75" x14ac:dyDescent="0.25">
      <c r="A14" s="2">
        <v>13</v>
      </c>
      <c r="B14" s="2">
        <v>3</v>
      </c>
      <c r="C14" s="2" t="s">
        <v>4</v>
      </c>
      <c r="D14" s="2">
        <v>69</v>
      </c>
      <c r="E14">
        <f t="shared" si="0"/>
        <v>0</v>
      </c>
      <c r="F14">
        <f t="shared" si="1"/>
        <v>0</v>
      </c>
      <c r="I14" s="7">
        <v>62</v>
      </c>
      <c r="J14" s="7">
        <v>1</v>
      </c>
    </row>
    <row r="15" spans="1:11" ht="15.75" x14ac:dyDescent="0.25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</v>
      </c>
      <c r="F15">
        <f t="shared" si="1"/>
        <v>16</v>
      </c>
      <c r="I15" s="7">
        <v>64.599999999999994</v>
      </c>
      <c r="J15" s="7">
        <v>1</v>
      </c>
    </row>
    <row r="16" spans="1:11" ht="15.75" x14ac:dyDescent="0.25">
      <c r="A16" s="2">
        <v>15</v>
      </c>
      <c r="B16" s="2">
        <v>4</v>
      </c>
      <c r="C16" s="2" t="s">
        <v>5</v>
      </c>
      <c r="D16" s="2">
        <v>69</v>
      </c>
      <c r="E16">
        <f t="shared" si="0"/>
        <v>0</v>
      </c>
      <c r="F16">
        <f t="shared" si="1"/>
        <v>0</v>
      </c>
      <c r="I16" s="7">
        <v>67.2</v>
      </c>
      <c r="J16" s="7">
        <v>5</v>
      </c>
    </row>
    <row r="17" spans="1:13" ht="15.75" x14ac:dyDescent="0.25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</v>
      </c>
      <c r="F17">
        <f t="shared" si="1"/>
        <v>49</v>
      </c>
      <c r="I17" s="7">
        <v>69.8</v>
      </c>
      <c r="J17" s="7">
        <v>8</v>
      </c>
    </row>
    <row r="18" spans="1:13" ht="15.75" x14ac:dyDescent="0.25">
      <c r="A18" s="2">
        <v>17</v>
      </c>
      <c r="B18" s="2">
        <v>4</v>
      </c>
      <c r="C18" s="2" t="s">
        <v>4</v>
      </c>
      <c r="D18" s="2">
        <v>75</v>
      </c>
      <c r="E18">
        <f t="shared" si="0"/>
        <v>6</v>
      </c>
      <c r="F18">
        <f t="shared" si="1"/>
        <v>36</v>
      </c>
      <c r="I18" s="7">
        <v>72.400000000000006</v>
      </c>
      <c r="J18" s="7">
        <v>4</v>
      </c>
    </row>
    <row r="19" spans="1:13" ht="16.5" thickBot="1" x14ac:dyDescent="0.3">
      <c r="A19" s="2">
        <v>18</v>
      </c>
      <c r="B19" s="2">
        <v>4</v>
      </c>
      <c r="C19" s="2" t="s">
        <v>4</v>
      </c>
      <c r="D19" s="2">
        <v>69</v>
      </c>
      <c r="E19">
        <f t="shared" si="0"/>
        <v>0</v>
      </c>
      <c r="F19">
        <f t="shared" si="1"/>
        <v>0</v>
      </c>
      <c r="I19" s="8" t="s">
        <v>20</v>
      </c>
      <c r="J19" s="8">
        <v>5</v>
      </c>
    </row>
    <row r="20" spans="1:13" ht="15.75" x14ac:dyDescent="0.25">
      <c r="A20" s="2">
        <v>19</v>
      </c>
      <c r="B20" s="2">
        <v>4</v>
      </c>
      <c r="C20" s="2" t="s">
        <v>4</v>
      </c>
      <c r="D20" s="2">
        <v>69</v>
      </c>
      <c r="E20">
        <f t="shared" si="0"/>
        <v>0</v>
      </c>
      <c r="F20">
        <f t="shared" si="1"/>
        <v>0</v>
      </c>
    </row>
    <row r="21" spans="1:13" ht="15.75" x14ac:dyDescent="0.25">
      <c r="A21" s="2">
        <v>20</v>
      </c>
      <c r="B21" s="2">
        <v>4</v>
      </c>
      <c r="C21" s="2" t="s">
        <v>4</v>
      </c>
      <c r="D21" s="2">
        <v>74</v>
      </c>
      <c r="E21">
        <f t="shared" si="0"/>
        <v>5</v>
      </c>
      <c r="F21">
        <f t="shared" si="1"/>
        <v>25</v>
      </c>
    </row>
    <row r="22" spans="1:13" ht="15.75" x14ac:dyDescent="0.25">
      <c r="A22" s="2">
        <v>21</v>
      </c>
      <c r="B22" s="2">
        <v>5</v>
      </c>
      <c r="C22" s="2" t="s">
        <v>4</v>
      </c>
      <c r="D22" s="2">
        <v>70</v>
      </c>
      <c r="E22">
        <f t="shared" si="0"/>
        <v>1</v>
      </c>
      <c r="F22">
        <f t="shared" si="1"/>
        <v>1</v>
      </c>
    </row>
    <row r="23" spans="1:13" ht="16.5" thickBot="1" x14ac:dyDescent="0.3">
      <c r="A23" s="2">
        <v>22</v>
      </c>
      <c r="B23" s="2">
        <v>5</v>
      </c>
      <c r="C23" s="2" t="s">
        <v>4</v>
      </c>
      <c r="D23" s="2">
        <v>69</v>
      </c>
      <c r="E23">
        <f t="shared" si="0"/>
        <v>0</v>
      </c>
      <c r="F23">
        <f t="shared" si="1"/>
        <v>0</v>
      </c>
      <c r="I23" t="s">
        <v>92</v>
      </c>
    </row>
    <row r="24" spans="1:13" ht="15.75" x14ac:dyDescent="0.25">
      <c r="A24" s="2">
        <v>23</v>
      </c>
      <c r="B24" s="2">
        <v>5</v>
      </c>
      <c r="C24" s="2" t="s">
        <v>4</v>
      </c>
      <c r="D24" s="2">
        <v>70</v>
      </c>
      <c r="E24">
        <f t="shared" si="0"/>
        <v>1</v>
      </c>
      <c r="F24">
        <f t="shared" si="1"/>
        <v>1</v>
      </c>
      <c r="I24">
        <v>61</v>
      </c>
      <c r="L24" s="9" t="s">
        <v>93</v>
      </c>
      <c r="M24" s="9" t="s">
        <v>21</v>
      </c>
    </row>
    <row r="25" spans="1:13" ht="15.75" x14ac:dyDescent="0.25">
      <c r="A25" s="2">
        <v>24</v>
      </c>
      <c r="B25" s="2">
        <v>5</v>
      </c>
      <c r="C25" s="2" t="s">
        <v>4</v>
      </c>
      <c r="D25" s="2">
        <v>71</v>
      </c>
      <c r="E25">
        <f t="shared" si="0"/>
        <v>2</v>
      </c>
      <c r="F25">
        <f t="shared" si="1"/>
        <v>4</v>
      </c>
      <c r="I25">
        <v>63</v>
      </c>
      <c r="L25" s="80">
        <v>63</v>
      </c>
      <c r="M25" s="7">
        <v>1</v>
      </c>
    </row>
    <row r="26" spans="1:13" ht="15.75" x14ac:dyDescent="0.25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</v>
      </c>
      <c r="F26">
        <f t="shared" si="1"/>
        <v>9</v>
      </c>
      <c r="I26">
        <v>65</v>
      </c>
      <c r="L26" s="80">
        <v>65</v>
      </c>
      <c r="M26" s="7">
        <v>2</v>
      </c>
    </row>
    <row r="27" spans="1:13" ht="18" x14ac:dyDescent="0.25">
      <c r="A27" s="3"/>
      <c r="B27" s="4"/>
      <c r="C27" s="4"/>
      <c r="D27" s="4"/>
      <c r="I27">
        <v>67</v>
      </c>
      <c r="L27" s="80">
        <v>67</v>
      </c>
      <c r="M27" s="7">
        <v>4</v>
      </c>
    </row>
    <row r="28" spans="1:13" x14ac:dyDescent="0.25">
      <c r="I28">
        <v>69</v>
      </c>
      <c r="L28" s="80">
        <v>69</v>
      </c>
      <c r="M28" s="7">
        <v>8</v>
      </c>
    </row>
    <row r="29" spans="1:13" x14ac:dyDescent="0.25">
      <c r="I29">
        <v>71</v>
      </c>
      <c r="L29" s="80">
        <v>71</v>
      </c>
      <c r="M29" s="7">
        <v>4</v>
      </c>
    </row>
    <row r="30" spans="1:13" ht="15.75" thickBot="1" x14ac:dyDescent="0.3">
      <c r="L30" s="8" t="s">
        <v>20</v>
      </c>
      <c r="M30" s="8">
        <v>5</v>
      </c>
    </row>
  </sheetData>
  <sortState ref="L25:L29">
    <sortCondition ref="L2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D4" sqref="D4"/>
    </sheetView>
  </sheetViews>
  <sheetFormatPr defaultRowHeight="15" x14ac:dyDescent="0.25"/>
  <cols>
    <col min="5" max="6" width="24.140625" customWidth="1"/>
    <col min="7" max="7" width="4.7109375" customWidth="1"/>
    <col min="8" max="8" width="33.140625" customWidth="1"/>
    <col min="9" max="9" width="23.28515625" customWidth="1"/>
    <col min="10" max="10" width="26.5703125" customWidth="1"/>
  </cols>
  <sheetData>
    <row r="1" spans="1:10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/>
      <c r="I1" s="1" t="s">
        <v>15</v>
      </c>
    </row>
    <row r="2" spans="1:10" ht="15.75" x14ac:dyDescent="0.25">
      <c r="A2" s="2">
        <v>1</v>
      </c>
      <c r="B2" s="2">
        <v>1</v>
      </c>
      <c r="C2" s="2" t="s">
        <v>4</v>
      </c>
      <c r="D2" s="2">
        <v>64</v>
      </c>
      <c r="E2">
        <f>D2-$J$2</f>
        <v>-5.0799999999999983</v>
      </c>
      <c r="F2">
        <f>POWER(E2,2)</f>
        <v>25.806399999999982</v>
      </c>
      <c r="H2" t="s">
        <v>6</v>
      </c>
      <c r="I2" s="5" t="s">
        <v>12</v>
      </c>
      <c r="J2">
        <f>AVERAGE(D2:D26)</f>
        <v>69.08</v>
      </c>
    </row>
    <row r="3" spans="1:10" ht="15.75" x14ac:dyDescent="0.25">
      <c r="A3" s="2">
        <v>2</v>
      </c>
      <c r="B3" s="2">
        <v>1</v>
      </c>
      <c r="C3" s="2" t="s">
        <v>4</v>
      </c>
      <c r="D3" s="2">
        <v>67</v>
      </c>
      <c r="E3">
        <f t="shared" ref="E3:E26" si="0">D3-$J$2</f>
        <v>-2.0799999999999983</v>
      </c>
      <c r="F3">
        <f t="shared" ref="F3:F26" si="1">POWER(E3,2)</f>
        <v>4.3263999999999925</v>
      </c>
    </row>
    <row r="4" spans="1:10" ht="15.75" x14ac:dyDescent="0.25">
      <c r="A4" s="2">
        <v>3</v>
      </c>
      <c r="B4" s="2">
        <v>1</v>
      </c>
      <c r="C4" s="2" t="s">
        <v>4</v>
      </c>
      <c r="D4" s="2">
        <v>78</v>
      </c>
      <c r="E4">
        <f t="shared" si="0"/>
        <v>8.9200000000000017</v>
      </c>
      <c r="F4">
        <f t="shared" si="1"/>
        <v>79.56640000000003</v>
      </c>
      <c r="H4" t="s">
        <v>9</v>
      </c>
      <c r="I4" s="5" t="s">
        <v>14</v>
      </c>
      <c r="J4">
        <f xml:space="preserve"> SUM(F2:F26)</f>
        <v>347.84000000000003</v>
      </c>
    </row>
    <row r="5" spans="1:10" ht="15.75" x14ac:dyDescent="0.25">
      <c r="A5" s="2">
        <v>4</v>
      </c>
      <c r="B5" s="2">
        <v>1</v>
      </c>
      <c r="C5" s="2" t="s">
        <v>4</v>
      </c>
      <c r="D5" s="2">
        <v>71</v>
      </c>
      <c r="E5">
        <f t="shared" si="0"/>
        <v>1.9200000000000017</v>
      </c>
      <c r="F5">
        <f t="shared" si="1"/>
        <v>3.6864000000000066</v>
      </c>
      <c r="H5" t="s">
        <v>11</v>
      </c>
      <c r="I5" s="5" t="s">
        <v>13</v>
      </c>
      <c r="J5">
        <f>COUNT(D2:D26)</f>
        <v>25</v>
      </c>
    </row>
    <row r="6" spans="1:10" ht="15.75" x14ac:dyDescent="0.25">
      <c r="A6" s="2">
        <v>5</v>
      </c>
      <c r="B6" s="2">
        <v>1</v>
      </c>
      <c r="C6" s="2" t="s">
        <v>4</v>
      </c>
      <c r="D6" s="2">
        <v>68</v>
      </c>
      <c r="E6">
        <f t="shared" si="0"/>
        <v>-1.0799999999999983</v>
      </c>
      <c r="F6">
        <f t="shared" si="1"/>
        <v>1.1663999999999963</v>
      </c>
      <c r="H6" t="s">
        <v>46</v>
      </c>
      <c r="I6" s="5" t="s">
        <v>16</v>
      </c>
      <c r="J6">
        <f>J5-1</f>
        <v>24</v>
      </c>
    </row>
    <row r="7" spans="1:10" ht="15.75" x14ac:dyDescent="0.25">
      <c r="A7" s="2">
        <v>6</v>
      </c>
      <c r="B7" s="2">
        <v>2</v>
      </c>
      <c r="C7" s="2" t="s">
        <v>5</v>
      </c>
      <c r="D7" s="2">
        <v>67</v>
      </c>
      <c r="E7">
        <f t="shared" si="0"/>
        <v>-2.0799999999999983</v>
      </c>
      <c r="F7">
        <f t="shared" si="1"/>
        <v>4.3263999999999925</v>
      </c>
      <c r="H7" t="s">
        <v>10</v>
      </c>
      <c r="I7" s="5" t="s">
        <v>17</v>
      </c>
      <c r="J7">
        <f>SQRT(J4/J6)</f>
        <v>3.8070110760717961</v>
      </c>
    </row>
    <row r="8" spans="1:10" ht="15.75" x14ac:dyDescent="0.25">
      <c r="A8" s="2">
        <v>7</v>
      </c>
      <c r="B8" s="2">
        <v>2</v>
      </c>
      <c r="C8" s="2" t="s">
        <v>5</v>
      </c>
      <c r="D8" s="2">
        <v>64</v>
      </c>
      <c r="E8">
        <f t="shared" si="0"/>
        <v>-5.0799999999999983</v>
      </c>
      <c r="F8">
        <f t="shared" si="1"/>
        <v>25.806399999999982</v>
      </c>
      <c r="H8" t="s">
        <v>91</v>
      </c>
      <c r="I8" s="5" t="s">
        <v>53</v>
      </c>
      <c r="J8">
        <f>J7/SQRT(J5)</f>
        <v>0.76140221521435925</v>
      </c>
    </row>
    <row r="9" spans="1:10" ht="15.75" x14ac:dyDescent="0.25">
      <c r="A9" s="2">
        <v>8</v>
      </c>
      <c r="B9" s="2">
        <v>2</v>
      </c>
      <c r="C9" s="2" t="s">
        <v>4</v>
      </c>
      <c r="D9" s="2">
        <v>73</v>
      </c>
      <c r="E9">
        <f t="shared" si="0"/>
        <v>3.9200000000000017</v>
      </c>
      <c r="F9">
        <f t="shared" si="1"/>
        <v>15.366400000000013</v>
      </c>
    </row>
    <row r="10" spans="1:10" ht="15.75" x14ac:dyDescent="0.25">
      <c r="A10" s="2">
        <v>9</v>
      </c>
      <c r="B10" s="2">
        <v>2</v>
      </c>
      <c r="C10" s="2" t="s">
        <v>4</v>
      </c>
      <c r="D10" s="2">
        <v>75</v>
      </c>
      <c r="E10">
        <f t="shared" si="0"/>
        <v>5.9200000000000017</v>
      </c>
      <c r="F10">
        <f t="shared" si="1"/>
        <v>35.04640000000002</v>
      </c>
      <c r="I10" t="s">
        <v>40</v>
      </c>
      <c r="J10" t="s">
        <v>39</v>
      </c>
    </row>
    <row r="11" spans="1:10" ht="15.75" x14ac:dyDescent="0.25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-1.0799999999999983</v>
      </c>
      <c r="F11">
        <f t="shared" si="1"/>
        <v>1.1663999999999963</v>
      </c>
      <c r="H11" t="s">
        <v>37</v>
      </c>
      <c r="I11" s="11">
        <v>80</v>
      </c>
      <c r="J11" s="12">
        <f>(100-I11)/100</f>
        <v>0.2</v>
      </c>
    </row>
    <row r="12" spans="1:10" ht="15.75" x14ac:dyDescent="0.25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-1.0799999999999983</v>
      </c>
      <c r="F12">
        <f t="shared" si="1"/>
        <v>1.1663999999999963</v>
      </c>
      <c r="I12" s="11">
        <v>95</v>
      </c>
      <c r="J12" s="12">
        <f>(100-I12)/100</f>
        <v>0.05</v>
      </c>
    </row>
    <row r="13" spans="1:10" ht="15.75" x14ac:dyDescent="0.25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-3.0799999999999983</v>
      </c>
      <c r="F13">
        <f t="shared" si="1"/>
        <v>9.4863999999999891</v>
      </c>
    </row>
    <row r="14" spans="1:10" ht="15.75" x14ac:dyDescent="0.25">
      <c r="A14" s="2">
        <v>13</v>
      </c>
      <c r="B14" s="2">
        <v>3</v>
      </c>
      <c r="C14" s="2" t="s">
        <v>4</v>
      </c>
      <c r="D14" s="2">
        <v>69</v>
      </c>
      <c r="E14">
        <f t="shared" si="0"/>
        <v>-7.9999999999998295E-2</v>
      </c>
      <c r="F14">
        <f t="shared" si="1"/>
        <v>6.3999999999997271E-3</v>
      </c>
      <c r="H14" t="s">
        <v>38</v>
      </c>
      <c r="I14" s="5" t="s">
        <v>44</v>
      </c>
      <c r="J14" s="12">
        <f>TDIST(J11,J6,2)</f>
        <v>0.8431655771653741</v>
      </c>
    </row>
    <row r="15" spans="1:10" ht="15.75" x14ac:dyDescent="0.25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-4.0799999999999983</v>
      </c>
      <c r="F15">
        <f t="shared" si="1"/>
        <v>16.646399999999986</v>
      </c>
      <c r="H15" t="s">
        <v>43</v>
      </c>
      <c r="I15" s="5" t="s">
        <v>45</v>
      </c>
      <c r="J15" s="12">
        <f>TDIST(J12,J7,2)</f>
        <v>0.96326514459138635</v>
      </c>
    </row>
    <row r="16" spans="1:10" ht="15.75" x14ac:dyDescent="0.25">
      <c r="A16" s="2">
        <v>15</v>
      </c>
      <c r="B16" s="2">
        <v>4</v>
      </c>
      <c r="C16" s="2" t="s">
        <v>5</v>
      </c>
      <c r="D16" s="2">
        <v>69</v>
      </c>
      <c r="E16">
        <f t="shared" si="0"/>
        <v>-7.9999999999998295E-2</v>
      </c>
      <c r="F16">
        <f t="shared" si="1"/>
        <v>6.3999999999997271E-3</v>
      </c>
      <c r="J16" s="12"/>
    </row>
    <row r="17" spans="1:10" ht="15.75" x14ac:dyDescent="0.25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-7.0799999999999983</v>
      </c>
      <c r="F17">
        <f t="shared" si="1"/>
        <v>50.126399999999975</v>
      </c>
      <c r="H17" t="s">
        <v>41</v>
      </c>
      <c r="I17" s="5" t="s">
        <v>51</v>
      </c>
      <c r="J17" s="12">
        <f>J2+(J14*(J7/SQRT(J5)))</f>
        <v>69.721988138246203</v>
      </c>
    </row>
    <row r="18" spans="1:10" ht="15.75" x14ac:dyDescent="0.25">
      <c r="A18" s="2">
        <v>17</v>
      </c>
      <c r="B18" s="2">
        <v>4</v>
      </c>
      <c r="C18" s="2" t="s">
        <v>4</v>
      </c>
      <c r="D18" s="2">
        <v>75</v>
      </c>
      <c r="E18">
        <f t="shared" si="0"/>
        <v>5.9200000000000017</v>
      </c>
      <c r="F18">
        <f t="shared" si="1"/>
        <v>35.04640000000002</v>
      </c>
      <c r="H18" t="s">
        <v>42</v>
      </c>
      <c r="I18" s="5" t="s">
        <v>52</v>
      </c>
      <c r="J18" s="12">
        <f>J2-(J14*(J7/SQRT(J5)))</f>
        <v>68.438011861753793</v>
      </c>
    </row>
    <row r="19" spans="1:10" ht="15.75" x14ac:dyDescent="0.25">
      <c r="A19" s="2">
        <v>18</v>
      </c>
      <c r="B19" s="2">
        <v>4</v>
      </c>
      <c r="C19" s="2" t="s">
        <v>4</v>
      </c>
      <c r="D19" s="2">
        <v>69</v>
      </c>
      <c r="E19">
        <f t="shared" si="0"/>
        <v>-7.9999999999998295E-2</v>
      </c>
      <c r="F19">
        <f t="shared" si="1"/>
        <v>6.3999999999997271E-3</v>
      </c>
    </row>
    <row r="20" spans="1:10" ht="15.75" x14ac:dyDescent="0.25">
      <c r="A20" s="2">
        <v>19</v>
      </c>
      <c r="B20" s="2">
        <v>4</v>
      </c>
      <c r="C20" s="2" t="s">
        <v>4</v>
      </c>
      <c r="D20" s="2">
        <v>69</v>
      </c>
      <c r="E20">
        <f t="shared" si="0"/>
        <v>-7.9999999999998295E-2</v>
      </c>
      <c r="F20">
        <f t="shared" si="1"/>
        <v>6.3999999999997271E-3</v>
      </c>
      <c r="J20">
        <f>CEILING(J18,1)</f>
        <v>69</v>
      </c>
    </row>
    <row r="21" spans="1:10" ht="15.75" x14ac:dyDescent="0.25">
      <c r="A21" s="2">
        <v>20</v>
      </c>
      <c r="B21" s="2">
        <v>4</v>
      </c>
      <c r="C21" s="2" t="s">
        <v>4</v>
      </c>
      <c r="D21" s="2">
        <v>74</v>
      </c>
      <c r="E21">
        <f t="shared" si="0"/>
        <v>4.9200000000000017</v>
      </c>
      <c r="F21">
        <f t="shared" si="1"/>
        <v>24.206400000000016</v>
      </c>
      <c r="H21">
        <f>CONFIDENCE(0.2,J7,J5)</f>
        <v>0.97577620091708894</v>
      </c>
    </row>
    <row r="22" spans="1:10" ht="15.75" x14ac:dyDescent="0.25">
      <c r="A22" s="2">
        <v>21</v>
      </c>
      <c r="B22" s="2">
        <v>5</v>
      </c>
      <c r="C22" s="2" t="s">
        <v>4</v>
      </c>
      <c r="D22" s="2">
        <v>70</v>
      </c>
      <c r="E22">
        <f t="shared" si="0"/>
        <v>0.92000000000000171</v>
      </c>
      <c r="F22">
        <f t="shared" si="1"/>
        <v>0.84640000000000315</v>
      </c>
    </row>
    <row r="23" spans="1:10" ht="15.75" x14ac:dyDescent="0.25">
      <c r="A23" s="2">
        <v>22</v>
      </c>
      <c r="B23" s="2">
        <v>5</v>
      </c>
      <c r="C23" s="2" t="s">
        <v>4</v>
      </c>
      <c r="D23" s="2">
        <v>69</v>
      </c>
      <c r="E23">
        <f t="shared" si="0"/>
        <v>-7.9999999999998295E-2</v>
      </c>
      <c r="F23">
        <f t="shared" si="1"/>
        <v>6.3999999999997271E-3</v>
      </c>
      <c r="H23" s="13"/>
    </row>
    <row r="24" spans="1:10" ht="15.75" x14ac:dyDescent="0.25">
      <c r="A24" s="2">
        <v>23</v>
      </c>
      <c r="B24" s="2">
        <v>5</v>
      </c>
      <c r="C24" s="2" t="s">
        <v>4</v>
      </c>
      <c r="D24" s="2">
        <v>70</v>
      </c>
      <c r="E24">
        <f t="shared" si="0"/>
        <v>0.92000000000000171</v>
      </c>
      <c r="F24">
        <f t="shared" si="1"/>
        <v>0.84640000000000315</v>
      </c>
      <c r="J24" s="6"/>
    </row>
    <row r="25" spans="1:10" ht="15.75" x14ac:dyDescent="0.25">
      <c r="A25" s="2">
        <v>24</v>
      </c>
      <c r="B25" s="2">
        <v>5</v>
      </c>
      <c r="C25" s="2" t="s">
        <v>4</v>
      </c>
      <c r="D25" s="2">
        <v>71</v>
      </c>
      <c r="E25">
        <f t="shared" si="0"/>
        <v>1.9200000000000017</v>
      </c>
      <c r="F25">
        <f t="shared" si="1"/>
        <v>3.6864000000000066</v>
      </c>
    </row>
    <row r="26" spans="1:10" ht="15.75" x14ac:dyDescent="0.25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-3.0799999999999983</v>
      </c>
      <c r="F26">
        <f t="shared" si="1"/>
        <v>9.4863999999999891</v>
      </c>
    </row>
    <row r="27" spans="1:10" ht="18" x14ac:dyDescent="0.25">
      <c r="A27" s="3"/>
      <c r="B27" s="4"/>
      <c r="C27" s="4"/>
      <c r="D27" s="4"/>
      <c r="H27" s="17" t="s">
        <v>50</v>
      </c>
      <c r="I27" s="17"/>
      <c r="J27" s="18"/>
    </row>
    <row r="28" spans="1:10" x14ac:dyDescent="0.25">
      <c r="H28" s="15" t="s">
        <v>10</v>
      </c>
      <c r="I28" s="16" t="s">
        <v>18</v>
      </c>
      <c r="J28" s="19">
        <f>STDEV(D2:D26)</f>
        <v>3.8070110760717961</v>
      </c>
    </row>
    <row r="29" spans="1:10" x14ac:dyDescent="0.25">
      <c r="H29" s="15" t="s">
        <v>49</v>
      </c>
      <c r="I29" s="15"/>
      <c r="J29" s="19">
        <f>CONFIDENCE(J11,J7,J5)</f>
        <v>0.97577620091708894</v>
      </c>
    </row>
    <row r="30" spans="1:10" x14ac:dyDescent="0.25">
      <c r="H30" s="15"/>
      <c r="I30" s="15"/>
      <c r="J30" s="19"/>
    </row>
    <row r="31" spans="1:10" x14ac:dyDescent="0.25">
      <c r="H31" s="15" t="s">
        <v>47</v>
      </c>
      <c r="I31" s="15"/>
      <c r="J31" s="19">
        <f>J2+J29</f>
        <v>70.05577620091708</v>
      </c>
    </row>
    <row r="32" spans="1:10" x14ac:dyDescent="0.25">
      <c r="H32" s="14" t="s">
        <v>48</v>
      </c>
      <c r="I32" s="14"/>
      <c r="J32" s="20">
        <f>J2-J29</f>
        <v>68.104223799082916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F2" sqref="F2"/>
    </sheetView>
  </sheetViews>
  <sheetFormatPr defaultRowHeight="15" x14ac:dyDescent="0.25"/>
  <cols>
    <col min="7" max="7" width="16.5703125" customWidth="1"/>
    <col min="8" max="8" width="16.140625" customWidth="1"/>
  </cols>
  <sheetData>
    <row r="1" spans="1:8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x14ac:dyDescent="0.25">
      <c r="A2" s="2">
        <v>1</v>
      </c>
      <c r="B2" s="2">
        <v>1</v>
      </c>
      <c r="C2" s="2" t="s">
        <v>4</v>
      </c>
      <c r="D2" s="2">
        <v>66</v>
      </c>
      <c r="G2" s="9" t="s">
        <v>19</v>
      </c>
      <c r="H2" s="9" t="s">
        <v>21</v>
      </c>
    </row>
    <row r="3" spans="1:8" ht="15.75" x14ac:dyDescent="0.25">
      <c r="A3" s="2">
        <v>2</v>
      </c>
      <c r="B3" s="2">
        <v>1</v>
      </c>
      <c r="C3" s="2" t="s">
        <v>4</v>
      </c>
      <c r="D3" s="2">
        <v>67</v>
      </c>
      <c r="G3" s="7">
        <v>62</v>
      </c>
      <c r="H3" s="7">
        <v>1</v>
      </c>
    </row>
    <row r="4" spans="1:8" ht="15.75" x14ac:dyDescent="0.25">
      <c r="A4" s="2">
        <v>3</v>
      </c>
      <c r="B4" s="2">
        <v>1</v>
      </c>
      <c r="C4" s="2" t="s">
        <v>4</v>
      </c>
      <c r="D4" s="2">
        <v>74</v>
      </c>
      <c r="G4" s="7">
        <v>65.25</v>
      </c>
      <c r="H4" s="7">
        <v>2</v>
      </c>
    </row>
    <row r="5" spans="1:8" ht="15.75" x14ac:dyDescent="0.25">
      <c r="A5" s="2">
        <v>4</v>
      </c>
      <c r="B5" s="2">
        <v>1</v>
      </c>
      <c r="C5" s="2" t="s">
        <v>4</v>
      </c>
      <c r="D5" s="2">
        <v>71</v>
      </c>
      <c r="G5" s="7">
        <v>68.5</v>
      </c>
      <c r="H5" s="7">
        <v>7</v>
      </c>
    </row>
    <row r="6" spans="1:8" ht="15.75" x14ac:dyDescent="0.25">
      <c r="A6" s="2">
        <v>5</v>
      </c>
      <c r="B6" s="2">
        <v>1</v>
      </c>
      <c r="C6" s="2" t="s">
        <v>4</v>
      </c>
      <c r="D6" s="2">
        <v>68</v>
      </c>
      <c r="G6" s="7">
        <v>71.75</v>
      </c>
      <c r="H6" s="7">
        <v>9</v>
      </c>
    </row>
    <row r="7" spans="1:8" ht="16.5" thickBot="1" x14ac:dyDescent="0.3">
      <c r="A7" s="2">
        <v>6</v>
      </c>
      <c r="B7" s="2">
        <v>2</v>
      </c>
      <c r="C7" s="2" t="s">
        <v>5</v>
      </c>
      <c r="D7" s="2">
        <v>67</v>
      </c>
      <c r="G7" s="8" t="s">
        <v>20</v>
      </c>
      <c r="H7" s="8">
        <v>5</v>
      </c>
    </row>
    <row r="8" spans="1:8" ht="15.75" x14ac:dyDescent="0.25">
      <c r="A8" s="2">
        <v>7</v>
      </c>
      <c r="B8" s="2">
        <v>2</v>
      </c>
      <c r="C8" s="2" t="s">
        <v>5</v>
      </c>
      <c r="D8" s="2">
        <v>64</v>
      </c>
    </row>
    <row r="9" spans="1:8" ht="15.75" x14ac:dyDescent="0.25">
      <c r="A9" s="2">
        <v>8</v>
      </c>
      <c r="B9" s="2">
        <v>2</v>
      </c>
      <c r="C9" s="2" t="s">
        <v>4</v>
      </c>
      <c r="D9" s="2">
        <v>73</v>
      </c>
    </row>
    <row r="10" spans="1:8" ht="15.75" x14ac:dyDescent="0.25">
      <c r="A10" s="2">
        <v>9</v>
      </c>
      <c r="B10" s="2">
        <v>2</v>
      </c>
      <c r="C10" s="2" t="s">
        <v>4</v>
      </c>
      <c r="D10" s="2">
        <v>75</v>
      </c>
    </row>
    <row r="11" spans="1:8" ht="15.75" x14ac:dyDescent="0.25">
      <c r="A11" s="2">
        <v>10</v>
      </c>
      <c r="B11" s="2">
        <v>2</v>
      </c>
      <c r="C11" s="2" t="s">
        <v>4</v>
      </c>
      <c r="D11" s="2">
        <v>68</v>
      </c>
    </row>
    <row r="12" spans="1:8" ht="15.75" x14ac:dyDescent="0.25">
      <c r="A12" s="2">
        <v>11</v>
      </c>
      <c r="B12" s="2">
        <v>3</v>
      </c>
      <c r="C12" s="2" t="s">
        <v>5</v>
      </c>
      <c r="D12" s="2">
        <v>68</v>
      </c>
    </row>
    <row r="13" spans="1:8" ht="16.5" thickBot="1" x14ac:dyDescent="0.3">
      <c r="A13" s="2">
        <v>12</v>
      </c>
      <c r="B13" s="2">
        <v>3</v>
      </c>
      <c r="C13" s="2" t="s">
        <v>5</v>
      </c>
      <c r="D13" s="2">
        <v>66</v>
      </c>
    </row>
    <row r="14" spans="1:8" ht="15.75" x14ac:dyDescent="0.25">
      <c r="A14" s="2">
        <v>13</v>
      </c>
      <c r="B14" s="2">
        <v>3</v>
      </c>
      <c r="C14" s="2" t="s">
        <v>4</v>
      </c>
      <c r="D14" s="2">
        <v>69</v>
      </c>
      <c r="G14" s="10" t="s">
        <v>22</v>
      </c>
      <c r="H14" s="10"/>
    </row>
    <row r="15" spans="1:8" ht="15.75" x14ac:dyDescent="0.25">
      <c r="A15" s="2">
        <v>14</v>
      </c>
      <c r="B15" s="2">
        <v>3</v>
      </c>
      <c r="C15" s="2" t="s">
        <v>4</v>
      </c>
      <c r="D15" s="2">
        <v>65</v>
      </c>
      <c r="G15" s="7"/>
      <c r="H15" s="7"/>
    </row>
    <row r="16" spans="1:8" ht="15.75" x14ac:dyDescent="0.25">
      <c r="A16" s="2">
        <v>15</v>
      </c>
      <c r="B16" s="2">
        <v>4</v>
      </c>
      <c r="C16" s="2" t="s">
        <v>5</v>
      </c>
      <c r="D16" s="2">
        <v>69</v>
      </c>
      <c r="G16" s="7" t="s">
        <v>23</v>
      </c>
      <c r="H16" s="7">
        <v>69</v>
      </c>
    </row>
    <row r="17" spans="1:8" ht="15.75" x14ac:dyDescent="0.25">
      <c r="A17" s="2">
        <v>16</v>
      </c>
      <c r="B17" s="2">
        <v>4</v>
      </c>
      <c r="C17" s="2" t="s">
        <v>5</v>
      </c>
      <c r="D17" s="2">
        <v>62</v>
      </c>
      <c r="G17" s="7" t="s">
        <v>24</v>
      </c>
      <c r="H17" s="7">
        <v>0.67823299831252681</v>
      </c>
    </row>
    <row r="18" spans="1:8" ht="15.75" x14ac:dyDescent="0.25">
      <c r="A18" s="2">
        <v>17</v>
      </c>
      <c r="B18" s="2">
        <v>4</v>
      </c>
      <c r="C18" s="2" t="s">
        <v>4</v>
      </c>
      <c r="D18" s="2">
        <v>75</v>
      </c>
      <c r="G18" s="7" t="s">
        <v>25</v>
      </c>
      <c r="H18" s="7">
        <v>69</v>
      </c>
    </row>
    <row r="19" spans="1:8" ht="15.75" x14ac:dyDescent="0.25">
      <c r="A19" s="2">
        <v>18</v>
      </c>
      <c r="B19" s="2">
        <v>4</v>
      </c>
      <c r="C19" s="2" t="s">
        <v>4</v>
      </c>
      <c r="D19" s="2">
        <v>69</v>
      </c>
      <c r="G19" s="7" t="s">
        <v>26</v>
      </c>
      <c r="H19" s="7">
        <v>69</v>
      </c>
    </row>
    <row r="20" spans="1:8" ht="15.75" x14ac:dyDescent="0.25">
      <c r="A20" s="2">
        <v>19</v>
      </c>
      <c r="B20" s="2">
        <v>4</v>
      </c>
      <c r="C20" s="2" t="s">
        <v>4</v>
      </c>
      <c r="D20" s="2">
        <v>69</v>
      </c>
      <c r="G20" s="7" t="s">
        <v>27</v>
      </c>
      <c r="H20" s="7">
        <v>3.3911649915626341</v>
      </c>
    </row>
    <row r="21" spans="1:8" ht="15.75" x14ac:dyDescent="0.25">
      <c r="A21" s="2">
        <v>20</v>
      </c>
      <c r="B21" s="2">
        <v>4</v>
      </c>
      <c r="C21" s="2" t="s">
        <v>4</v>
      </c>
      <c r="D21" s="2">
        <v>74</v>
      </c>
      <c r="G21" s="7" t="s">
        <v>28</v>
      </c>
      <c r="H21" s="7">
        <v>11.5</v>
      </c>
    </row>
    <row r="22" spans="1:8" ht="15.75" x14ac:dyDescent="0.25">
      <c r="A22" s="2">
        <v>21</v>
      </c>
      <c r="B22" s="2">
        <v>5</v>
      </c>
      <c r="C22" s="2" t="s">
        <v>4</v>
      </c>
      <c r="D22" s="2">
        <v>70</v>
      </c>
      <c r="G22" s="7" t="s">
        <v>29</v>
      </c>
      <c r="H22" s="7">
        <v>-0.30190455554144213</v>
      </c>
    </row>
    <row r="23" spans="1:8" ht="15.75" x14ac:dyDescent="0.25">
      <c r="A23" s="2">
        <v>22</v>
      </c>
      <c r="B23" s="2">
        <v>5</v>
      </c>
      <c r="C23" s="2" t="s">
        <v>4</v>
      </c>
      <c r="D23" s="2">
        <v>69</v>
      </c>
      <c r="G23" s="7" t="s">
        <v>30</v>
      </c>
      <c r="H23" s="7">
        <v>0.15329503948051687</v>
      </c>
    </row>
    <row r="24" spans="1:8" ht="15.75" x14ac:dyDescent="0.25">
      <c r="A24" s="2">
        <v>23</v>
      </c>
      <c r="B24" s="2">
        <v>5</v>
      </c>
      <c r="C24" s="2" t="s">
        <v>4</v>
      </c>
      <c r="D24" s="2">
        <v>70</v>
      </c>
      <c r="G24" s="7" t="s">
        <v>31</v>
      </c>
      <c r="H24" s="7">
        <v>13</v>
      </c>
    </row>
    <row r="25" spans="1:8" ht="15.75" x14ac:dyDescent="0.25">
      <c r="A25" s="2">
        <v>24</v>
      </c>
      <c r="B25" s="2">
        <v>5</v>
      </c>
      <c r="C25" s="2" t="s">
        <v>4</v>
      </c>
      <c r="D25" s="2">
        <v>71</v>
      </c>
      <c r="G25" s="7" t="s">
        <v>32</v>
      </c>
      <c r="H25" s="7">
        <v>62</v>
      </c>
    </row>
    <row r="26" spans="1:8" ht="15.75" x14ac:dyDescent="0.25">
      <c r="A26" s="2">
        <v>25</v>
      </c>
      <c r="B26" s="2">
        <v>5</v>
      </c>
      <c r="C26" s="2" t="s">
        <v>4</v>
      </c>
      <c r="D26" s="2">
        <v>66</v>
      </c>
      <c r="G26" s="7" t="s">
        <v>33</v>
      </c>
      <c r="H26" s="7">
        <v>75</v>
      </c>
    </row>
    <row r="27" spans="1:8" ht="18" x14ac:dyDescent="0.25">
      <c r="A27" s="3"/>
      <c r="B27" s="4"/>
      <c r="C27" s="4"/>
      <c r="D27" s="4"/>
      <c r="G27" s="7" t="s">
        <v>34</v>
      </c>
      <c r="H27" s="7">
        <v>1725</v>
      </c>
    </row>
    <row r="28" spans="1:8" x14ac:dyDescent="0.25">
      <c r="G28" s="7" t="s">
        <v>35</v>
      </c>
      <c r="H28" s="7">
        <v>25</v>
      </c>
    </row>
    <row r="29" spans="1:8" ht="15.75" thickBot="1" x14ac:dyDescent="0.3">
      <c r="G29" s="8" t="s">
        <v>36</v>
      </c>
      <c r="H29" s="8">
        <v>1.399804099960402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workbookViewId="0">
      <selection activeCell="L5" sqref="L5"/>
    </sheetView>
  </sheetViews>
  <sheetFormatPr defaultRowHeight="15" x14ac:dyDescent="0.25"/>
  <cols>
    <col min="6" max="6" width="21.85546875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x14ac:dyDescent="0.25">
      <c r="A2" s="2">
        <v>6</v>
      </c>
      <c r="B2" s="2">
        <v>2</v>
      </c>
      <c r="C2" s="2" t="s">
        <v>5</v>
      </c>
      <c r="D2" s="2">
        <v>67</v>
      </c>
      <c r="F2" t="s">
        <v>75</v>
      </c>
    </row>
    <row r="3" spans="1:8" ht="16.5" thickBot="1" x14ac:dyDescent="0.3">
      <c r="A3" s="2">
        <v>7</v>
      </c>
      <c r="B3" s="2">
        <v>2</v>
      </c>
      <c r="C3" s="2" t="s">
        <v>5</v>
      </c>
      <c r="D3" s="2">
        <v>64</v>
      </c>
    </row>
    <row r="4" spans="1:8" ht="15.75" x14ac:dyDescent="0.25">
      <c r="A4" s="2">
        <v>11</v>
      </c>
      <c r="B4" s="2">
        <v>3</v>
      </c>
      <c r="C4" s="2" t="s">
        <v>5</v>
      </c>
      <c r="D4" s="2">
        <v>68</v>
      </c>
      <c r="F4" s="9"/>
      <c r="G4" s="9" t="s">
        <v>76</v>
      </c>
      <c r="H4" s="9" t="s">
        <v>77</v>
      </c>
    </row>
    <row r="5" spans="1:8" ht="15.75" x14ac:dyDescent="0.25">
      <c r="A5" s="2">
        <v>12</v>
      </c>
      <c r="B5" s="2">
        <v>3</v>
      </c>
      <c r="C5" s="2" t="s">
        <v>5</v>
      </c>
      <c r="D5" s="2">
        <v>66</v>
      </c>
      <c r="F5" s="7" t="s">
        <v>23</v>
      </c>
      <c r="G5" s="7">
        <v>66</v>
      </c>
      <c r="H5" s="7">
        <v>69.94736842105263</v>
      </c>
    </row>
    <row r="6" spans="1:8" ht="15.75" x14ac:dyDescent="0.25">
      <c r="A6" s="2">
        <v>15</v>
      </c>
      <c r="B6" s="2">
        <v>4</v>
      </c>
      <c r="C6" s="2" t="s">
        <v>5</v>
      </c>
      <c r="D6" s="2">
        <v>69</v>
      </c>
      <c r="F6" s="7" t="s">
        <v>78</v>
      </c>
      <c r="G6" s="7">
        <v>6.8</v>
      </c>
      <c r="H6" s="7">
        <v>9.4970760233918554</v>
      </c>
    </row>
    <row r="7" spans="1:8" ht="15.75" x14ac:dyDescent="0.25">
      <c r="A7" s="2">
        <v>16</v>
      </c>
      <c r="B7" s="2">
        <v>4</v>
      </c>
      <c r="C7" s="2" t="s">
        <v>5</v>
      </c>
      <c r="D7" s="2">
        <v>62</v>
      </c>
      <c r="F7" s="7" t="s">
        <v>79</v>
      </c>
      <c r="G7" s="7">
        <v>6</v>
      </c>
      <c r="H7" s="7">
        <v>19</v>
      </c>
    </row>
    <row r="8" spans="1:8" ht="15.75" x14ac:dyDescent="0.25">
      <c r="A8" s="2">
        <v>1</v>
      </c>
      <c r="B8" s="2">
        <v>1</v>
      </c>
      <c r="C8" s="2" t="s">
        <v>4</v>
      </c>
      <c r="D8" s="2">
        <v>66</v>
      </c>
      <c r="F8" s="7" t="s">
        <v>80</v>
      </c>
      <c r="G8" s="7">
        <v>0</v>
      </c>
      <c r="H8" s="7"/>
    </row>
    <row r="9" spans="1:8" ht="15.75" x14ac:dyDescent="0.25">
      <c r="A9" s="2">
        <v>2</v>
      </c>
      <c r="B9" s="2">
        <v>1</v>
      </c>
      <c r="C9" s="2" t="s">
        <v>4</v>
      </c>
      <c r="D9" s="2">
        <v>67</v>
      </c>
      <c r="F9" s="7" t="s">
        <v>81</v>
      </c>
      <c r="G9" s="7">
        <v>10</v>
      </c>
      <c r="H9" s="7"/>
    </row>
    <row r="10" spans="1:8" ht="15.75" x14ac:dyDescent="0.25">
      <c r="A10" s="2">
        <v>3</v>
      </c>
      <c r="B10" s="2">
        <v>1</v>
      </c>
      <c r="C10" s="2" t="s">
        <v>4</v>
      </c>
      <c r="D10" s="2">
        <v>74</v>
      </c>
      <c r="F10" s="7" t="s">
        <v>82</v>
      </c>
      <c r="G10" s="7">
        <v>-3.0888065564609568</v>
      </c>
      <c r="H10" s="7"/>
    </row>
    <row r="11" spans="1:8" ht="15.75" x14ac:dyDescent="0.25">
      <c r="A11" s="2">
        <v>4</v>
      </c>
      <c r="B11" s="2">
        <v>1</v>
      </c>
      <c r="C11" s="2" t="s">
        <v>4</v>
      </c>
      <c r="D11" s="2">
        <v>71</v>
      </c>
      <c r="F11" s="7" t="s">
        <v>83</v>
      </c>
      <c r="G11" s="7">
        <v>5.7336317020506306E-3</v>
      </c>
      <c r="H11" s="7"/>
    </row>
    <row r="12" spans="1:8" ht="15.75" x14ac:dyDescent="0.25">
      <c r="A12" s="2">
        <v>5</v>
      </c>
      <c r="B12" s="2">
        <v>1</v>
      </c>
      <c r="C12" s="2" t="s">
        <v>4</v>
      </c>
      <c r="D12" s="2">
        <v>68</v>
      </c>
      <c r="F12" s="7" t="s">
        <v>84</v>
      </c>
      <c r="G12" s="7">
        <v>1.8124611021972235</v>
      </c>
      <c r="H12" s="7"/>
    </row>
    <row r="13" spans="1:8" ht="15.75" x14ac:dyDescent="0.25">
      <c r="A13" s="2">
        <v>8</v>
      </c>
      <c r="B13" s="2">
        <v>2</v>
      </c>
      <c r="C13" s="2" t="s">
        <v>4</v>
      </c>
      <c r="D13" s="2">
        <v>73</v>
      </c>
      <c r="F13" s="7" t="s">
        <v>85</v>
      </c>
      <c r="G13" s="7">
        <v>1.1467263404101261E-2</v>
      </c>
      <c r="H13" s="7"/>
    </row>
    <row r="14" spans="1:8" ht="16.5" thickBot="1" x14ac:dyDescent="0.3">
      <c r="A14" s="2">
        <v>9</v>
      </c>
      <c r="B14" s="2">
        <v>2</v>
      </c>
      <c r="C14" s="2" t="s">
        <v>4</v>
      </c>
      <c r="D14" s="2">
        <v>75</v>
      </c>
      <c r="F14" s="8" t="s">
        <v>86</v>
      </c>
      <c r="G14" s="8">
        <v>2.2281388424258681</v>
      </c>
      <c r="H14" s="8"/>
    </row>
    <row r="15" spans="1:8" ht="15.75" x14ac:dyDescent="0.25">
      <c r="A15" s="2">
        <v>10</v>
      </c>
      <c r="B15" s="2">
        <v>2</v>
      </c>
      <c r="C15" s="2" t="s">
        <v>4</v>
      </c>
      <c r="D15" s="2">
        <v>68</v>
      </c>
    </row>
    <row r="16" spans="1:8" ht="15.75" x14ac:dyDescent="0.25">
      <c r="A16" s="2">
        <v>13</v>
      </c>
      <c r="B16" s="2">
        <v>3</v>
      </c>
      <c r="C16" s="2" t="s">
        <v>4</v>
      </c>
      <c r="D16" s="2">
        <v>69</v>
      </c>
    </row>
    <row r="17" spans="1:4" ht="15.75" x14ac:dyDescent="0.25">
      <c r="A17" s="2">
        <v>14</v>
      </c>
      <c r="B17" s="2">
        <v>3</v>
      </c>
      <c r="C17" s="2" t="s">
        <v>4</v>
      </c>
      <c r="D17" s="2">
        <v>65</v>
      </c>
    </row>
    <row r="18" spans="1:4" ht="15.75" x14ac:dyDescent="0.25">
      <c r="A18" s="2">
        <v>17</v>
      </c>
      <c r="B18" s="2">
        <v>4</v>
      </c>
      <c r="C18" s="2" t="s">
        <v>4</v>
      </c>
      <c r="D18" s="2">
        <v>75</v>
      </c>
    </row>
    <row r="19" spans="1:4" ht="15.75" x14ac:dyDescent="0.25">
      <c r="A19" s="2">
        <v>18</v>
      </c>
      <c r="B19" s="2">
        <v>4</v>
      </c>
      <c r="C19" s="2" t="s">
        <v>4</v>
      </c>
      <c r="D19" s="2">
        <v>69</v>
      </c>
    </row>
    <row r="20" spans="1:4" ht="15.75" x14ac:dyDescent="0.25">
      <c r="A20" s="2">
        <v>19</v>
      </c>
      <c r="B20" s="2">
        <v>4</v>
      </c>
      <c r="C20" s="2" t="s">
        <v>4</v>
      </c>
      <c r="D20" s="2">
        <v>69</v>
      </c>
    </row>
    <row r="21" spans="1:4" ht="15.75" x14ac:dyDescent="0.25">
      <c r="A21" s="2">
        <v>20</v>
      </c>
      <c r="B21" s="2">
        <v>4</v>
      </c>
      <c r="C21" s="2" t="s">
        <v>4</v>
      </c>
      <c r="D21" s="2">
        <v>74</v>
      </c>
    </row>
    <row r="22" spans="1:4" ht="15.75" x14ac:dyDescent="0.25">
      <c r="A22" s="2">
        <v>21</v>
      </c>
      <c r="B22" s="2">
        <v>5</v>
      </c>
      <c r="C22" s="2" t="s">
        <v>4</v>
      </c>
      <c r="D22" s="2">
        <v>70</v>
      </c>
    </row>
    <row r="23" spans="1:4" ht="15.75" x14ac:dyDescent="0.25">
      <c r="A23" s="2">
        <v>22</v>
      </c>
      <c r="B23" s="2">
        <v>5</v>
      </c>
      <c r="C23" s="2" t="s">
        <v>4</v>
      </c>
      <c r="D23" s="2">
        <v>69</v>
      </c>
    </row>
    <row r="24" spans="1:4" ht="15.75" x14ac:dyDescent="0.25">
      <c r="A24" s="2">
        <v>23</v>
      </c>
      <c r="B24" s="2">
        <v>5</v>
      </c>
      <c r="C24" s="2" t="s">
        <v>4</v>
      </c>
      <c r="D24" s="2">
        <v>70</v>
      </c>
    </row>
    <row r="25" spans="1:4" ht="15.75" x14ac:dyDescent="0.25">
      <c r="A25" s="2">
        <v>24</v>
      </c>
      <c r="B25" s="2">
        <v>5</v>
      </c>
      <c r="C25" s="2" t="s">
        <v>4</v>
      </c>
      <c r="D25" s="2">
        <v>71</v>
      </c>
    </row>
    <row r="26" spans="1:4" ht="15.75" x14ac:dyDescent="0.25">
      <c r="A26" s="2">
        <v>25</v>
      </c>
      <c r="B26" s="2">
        <v>5</v>
      </c>
      <c r="C26" s="2" t="s">
        <v>4</v>
      </c>
      <c r="D26" s="2">
        <v>66</v>
      </c>
    </row>
    <row r="27" spans="1:4" ht="18" x14ac:dyDescent="0.25">
      <c r="A27" s="3"/>
      <c r="B27" s="4"/>
      <c r="C27" s="4"/>
      <c r="D27" s="4"/>
    </row>
  </sheetData>
  <sortState ref="A2:D26">
    <sortCondition ref="C2:C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workbookViewId="0">
      <selection activeCell="D27" sqref="D27"/>
    </sheetView>
  </sheetViews>
  <sheetFormatPr defaultRowHeight="15" x14ac:dyDescent="0.25"/>
  <cols>
    <col min="1" max="1" width="20.7109375" customWidth="1"/>
  </cols>
  <sheetData>
    <row r="1" spans="1:5" ht="15.75" thickBot="1" x14ac:dyDescent="0.3">
      <c r="A1" t="s">
        <v>94</v>
      </c>
      <c r="D1" t="s">
        <v>95</v>
      </c>
    </row>
    <row r="2" spans="1:5" x14ac:dyDescent="0.25">
      <c r="A2">
        <v>1</v>
      </c>
      <c r="B2">
        <f ca="1">RAND()</f>
        <v>0.49790505714748856</v>
      </c>
      <c r="D2" s="9" t="s">
        <v>19</v>
      </c>
      <c r="E2" s="81"/>
    </row>
    <row r="3" spans="1:5" x14ac:dyDescent="0.25">
      <c r="A3">
        <v>2</v>
      </c>
      <c r="B3">
        <f t="shared" ref="B3:B51" ca="1" si="0">RAND()</f>
        <v>0.2366071748100409</v>
      </c>
      <c r="D3" s="7">
        <v>0.1</v>
      </c>
      <c r="E3" s="7"/>
    </row>
    <row r="4" spans="1:5" x14ac:dyDescent="0.25">
      <c r="A4">
        <v>3</v>
      </c>
      <c r="B4">
        <f t="shared" ca="1" si="0"/>
        <v>0.11191315140504965</v>
      </c>
      <c r="D4" s="7">
        <v>0.2</v>
      </c>
      <c r="E4" s="7"/>
    </row>
    <row r="5" spans="1:5" x14ac:dyDescent="0.25">
      <c r="A5">
        <v>4</v>
      </c>
      <c r="B5">
        <f t="shared" ca="1" si="0"/>
        <v>0.31026378458569259</v>
      </c>
      <c r="D5" s="7">
        <v>0.3</v>
      </c>
      <c r="E5" s="7"/>
    </row>
    <row r="6" spans="1:5" x14ac:dyDescent="0.25">
      <c r="A6">
        <v>5</v>
      </c>
      <c r="B6">
        <f t="shared" ca="1" si="0"/>
        <v>0.63622929861289723</v>
      </c>
      <c r="D6" s="7">
        <v>0.4</v>
      </c>
      <c r="E6" s="7"/>
    </row>
    <row r="7" spans="1:5" x14ac:dyDescent="0.25">
      <c r="A7">
        <v>6</v>
      </c>
      <c r="B7">
        <f t="shared" ca="1" si="0"/>
        <v>0.37760232169381491</v>
      </c>
      <c r="D7" s="7">
        <v>0.5</v>
      </c>
      <c r="E7" s="7"/>
    </row>
    <row r="8" spans="1:5" x14ac:dyDescent="0.25">
      <c r="A8">
        <v>7</v>
      </c>
      <c r="B8">
        <f t="shared" ca="1" si="0"/>
        <v>0.7431760477161542</v>
      </c>
      <c r="D8" s="7">
        <v>0.6</v>
      </c>
      <c r="E8" s="7"/>
    </row>
    <row r="9" spans="1:5" x14ac:dyDescent="0.25">
      <c r="A9">
        <v>8</v>
      </c>
      <c r="B9">
        <f t="shared" ca="1" si="0"/>
        <v>0.12830348056165708</v>
      </c>
      <c r="D9" s="7">
        <v>0.7</v>
      </c>
      <c r="E9" s="7"/>
    </row>
    <row r="10" spans="1:5" x14ac:dyDescent="0.25">
      <c r="A10">
        <v>9</v>
      </c>
      <c r="B10">
        <f t="shared" ca="1" si="0"/>
        <v>0.72057810018757151</v>
      </c>
      <c r="D10" s="7">
        <v>0.8</v>
      </c>
      <c r="E10" s="7"/>
    </row>
    <row r="11" spans="1:5" x14ac:dyDescent="0.25">
      <c r="A11">
        <v>10</v>
      </c>
      <c r="B11">
        <f t="shared" ca="1" si="0"/>
        <v>0.42168540966882728</v>
      </c>
      <c r="D11" s="7">
        <v>0.9</v>
      </c>
      <c r="E11" s="3"/>
    </row>
    <row r="12" spans="1:5" ht="15.75" thickBot="1" x14ac:dyDescent="0.3">
      <c r="A12">
        <v>11</v>
      </c>
      <c r="B12">
        <f t="shared" ca="1" si="0"/>
        <v>9.304793427931235E-2</v>
      </c>
    </row>
    <row r="13" spans="1:5" x14ac:dyDescent="0.25">
      <c r="A13">
        <v>12</v>
      </c>
      <c r="B13">
        <f t="shared" ca="1" si="0"/>
        <v>0.94737904136107653</v>
      </c>
      <c r="D13" s="9" t="s">
        <v>19</v>
      </c>
      <c r="E13" s="9" t="s">
        <v>21</v>
      </c>
    </row>
    <row r="14" spans="1:5" x14ac:dyDescent="0.25">
      <c r="A14">
        <v>13</v>
      </c>
      <c r="B14">
        <f t="shared" ca="1" si="0"/>
        <v>0.3290213331002636</v>
      </c>
      <c r="D14" s="80">
        <v>0.1</v>
      </c>
      <c r="E14" s="7">
        <v>8</v>
      </c>
    </row>
    <row r="15" spans="1:5" x14ac:dyDescent="0.25">
      <c r="A15">
        <v>14</v>
      </c>
      <c r="B15">
        <f t="shared" ca="1" si="0"/>
        <v>6.0419418694401594E-2</v>
      </c>
      <c r="D15" s="80">
        <v>0.2</v>
      </c>
      <c r="E15" s="7">
        <v>3</v>
      </c>
    </row>
    <row r="16" spans="1:5" x14ac:dyDescent="0.25">
      <c r="A16">
        <v>15</v>
      </c>
      <c r="B16">
        <f t="shared" ca="1" si="0"/>
        <v>0.46956835131151642</v>
      </c>
      <c r="D16" s="80">
        <v>0.3</v>
      </c>
      <c r="E16" s="7">
        <v>1</v>
      </c>
    </row>
    <row r="17" spans="1:5" x14ac:dyDescent="0.25">
      <c r="A17">
        <v>16</v>
      </c>
      <c r="B17">
        <f t="shared" ca="1" si="0"/>
        <v>0.85147380958931063</v>
      </c>
      <c r="D17" s="80">
        <v>0.4</v>
      </c>
      <c r="E17" s="7">
        <v>8</v>
      </c>
    </row>
    <row r="18" spans="1:5" x14ac:dyDescent="0.25">
      <c r="A18">
        <v>17</v>
      </c>
      <c r="B18">
        <f t="shared" ca="1" si="0"/>
        <v>0.99870588442657759</v>
      </c>
      <c r="D18" s="80">
        <v>0.5</v>
      </c>
      <c r="E18" s="7">
        <v>8</v>
      </c>
    </row>
    <row r="19" spans="1:5" x14ac:dyDescent="0.25">
      <c r="A19">
        <v>18</v>
      </c>
      <c r="B19">
        <f t="shared" ca="1" si="0"/>
        <v>0.56504415657776874</v>
      </c>
      <c r="D19" s="80">
        <v>0.6</v>
      </c>
      <c r="E19" s="7">
        <v>5</v>
      </c>
    </row>
    <row r="20" spans="1:5" x14ac:dyDescent="0.25">
      <c r="A20">
        <v>19</v>
      </c>
      <c r="B20">
        <f t="shared" ca="1" si="0"/>
        <v>0.7094190233625306</v>
      </c>
      <c r="D20" s="80">
        <v>0.7</v>
      </c>
      <c r="E20" s="7">
        <v>2</v>
      </c>
    </row>
    <row r="21" spans="1:5" x14ac:dyDescent="0.25">
      <c r="A21">
        <v>20</v>
      </c>
      <c r="B21">
        <f t="shared" ca="1" si="0"/>
        <v>0.35442317151013003</v>
      </c>
      <c r="D21" s="80">
        <v>0.8</v>
      </c>
      <c r="E21" s="7">
        <v>6</v>
      </c>
    </row>
    <row r="22" spans="1:5" x14ac:dyDescent="0.25">
      <c r="A22">
        <v>21</v>
      </c>
      <c r="B22">
        <f t="shared" ca="1" si="0"/>
        <v>0.78291347350178286</v>
      </c>
      <c r="D22" s="80">
        <v>0.9</v>
      </c>
      <c r="E22" s="7">
        <v>3</v>
      </c>
    </row>
    <row r="23" spans="1:5" ht="15.75" thickBot="1" x14ac:dyDescent="0.3">
      <c r="A23">
        <v>22</v>
      </c>
      <c r="B23">
        <f t="shared" ca="1" si="0"/>
        <v>0.72654396393086673</v>
      </c>
      <c r="D23" s="8" t="s">
        <v>20</v>
      </c>
      <c r="E23" s="8">
        <v>5</v>
      </c>
    </row>
    <row r="24" spans="1:5" x14ac:dyDescent="0.25">
      <c r="A24">
        <v>23</v>
      </c>
      <c r="B24">
        <f t="shared" ca="1" si="0"/>
        <v>0.5734924072415255</v>
      </c>
    </row>
    <row r="25" spans="1:5" x14ac:dyDescent="0.25">
      <c r="A25">
        <v>24</v>
      </c>
      <c r="B25">
        <f t="shared" ca="1" si="0"/>
        <v>0.86172331856428175</v>
      </c>
    </row>
    <row r="26" spans="1:5" x14ac:dyDescent="0.25">
      <c r="A26">
        <v>25</v>
      </c>
      <c r="B26">
        <f t="shared" ca="1" si="0"/>
        <v>0.54206067944233471</v>
      </c>
    </row>
    <row r="27" spans="1:5" x14ac:dyDescent="0.25">
      <c r="A27">
        <v>26</v>
      </c>
      <c r="B27">
        <f t="shared" ca="1" si="0"/>
        <v>0.7564666368884756</v>
      </c>
    </row>
    <row r="28" spans="1:5" x14ac:dyDescent="0.25">
      <c r="A28">
        <v>27</v>
      </c>
      <c r="B28">
        <f t="shared" ca="1" si="0"/>
        <v>0.25343953661491503</v>
      </c>
    </row>
    <row r="29" spans="1:5" x14ac:dyDescent="0.25">
      <c r="A29">
        <v>28</v>
      </c>
      <c r="B29">
        <f t="shared" ca="1" si="0"/>
        <v>0.35687044826676717</v>
      </c>
    </row>
    <row r="30" spans="1:5" x14ac:dyDescent="0.25">
      <c r="A30">
        <v>29</v>
      </c>
      <c r="B30">
        <f t="shared" ca="1" si="0"/>
        <v>3.5943981318981133E-2</v>
      </c>
    </row>
    <row r="31" spans="1:5" x14ac:dyDescent="0.25">
      <c r="A31">
        <v>30</v>
      </c>
      <c r="B31">
        <f t="shared" ca="1" si="0"/>
        <v>0.15437144681119463</v>
      </c>
    </row>
    <row r="32" spans="1:5" x14ac:dyDescent="0.25">
      <c r="A32">
        <v>31</v>
      </c>
      <c r="B32">
        <f t="shared" ca="1" si="0"/>
        <v>0.70375246731667251</v>
      </c>
    </row>
    <row r="33" spans="1:2" x14ac:dyDescent="0.25">
      <c r="A33">
        <v>32</v>
      </c>
      <c r="B33">
        <f t="shared" ca="1" si="0"/>
        <v>0.81282102171989046</v>
      </c>
    </row>
    <row r="34" spans="1:2" x14ac:dyDescent="0.25">
      <c r="A34">
        <v>33</v>
      </c>
      <c r="B34">
        <f t="shared" ca="1" si="0"/>
        <v>0.25487908997615738</v>
      </c>
    </row>
    <row r="35" spans="1:2" x14ac:dyDescent="0.25">
      <c r="A35">
        <v>34</v>
      </c>
      <c r="B35">
        <f t="shared" ca="1" si="0"/>
        <v>0.13971637036631634</v>
      </c>
    </row>
    <row r="36" spans="1:2" x14ac:dyDescent="0.25">
      <c r="A36">
        <v>35</v>
      </c>
      <c r="B36">
        <f t="shared" ca="1" si="0"/>
        <v>0.10780768083697412</v>
      </c>
    </row>
    <row r="37" spans="1:2" x14ac:dyDescent="0.25">
      <c r="A37">
        <v>36</v>
      </c>
      <c r="B37">
        <f t="shared" ca="1" si="0"/>
        <v>0.19580444396827512</v>
      </c>
    </row>
    <row r="38" spans="1:2" x14ac:dyDescent="0.25">
      <c r="A38">
        <v>37</v>
      </c>
      <c r="B38">
        <f t="shared" ca="1" si="0"/>
        <v>0.62579070151755112</v>
      </c>
    </row>
    <row r="39" spans="1:2" x14ac:dyDescent="0.25">
      <c r="A39">
        <v>38</v>
      </c>
      <c r="B39">
        <f t="shared" ca="1" si="0"/>
        <v>0.38937987802816998</v>
      </c>
    </row>
    <row r="40" spans="1:2" x14ac:dyDescent="0.25">
      <c r="A40">
        <v>39</v>
      </c>
      <c r="B40">
        <f t="shared" ca="1" si="0"/>
        <v>0.60798131612138684</v>
      </c>
    </row>
    <row r="41" spans="1:2" x14ac:dyDescent="0.25">
      <c r="A41">
        <v>40</v>
      </c>
      <c r="B41">
        <f t="shared" ca="1" si="0"/>
        <v>0.92334541576995055</v>
      </c>
    </row>
    <row r="42" spans="1:2" x14ac:dyDescent="0.25">
      <c r="A42">
        <v>41</v>
      </c>
      <c r="B42">
        <f t="shared" ca="1" si="0"/>
        <v>9.4932947065516582E-2</v>
      </c>
    </row>
    <row r="43" spans="1:2" x14ac:dyDescent="0.25">
      <c r="A43">
        <v>42</v>
      </c>
      <c r="B43">
        <f t="shared" ca="1" si="0"/>
        <v>0.64686838924558754</v>
      </c>
    </row>
    <row r="44" spans="1:2" x14ac:dyDescent="0.25">
      <c r="A44">
        <v>43</v>
      </c>
      <c r="B44">
        <f t="shared" ca="1" si="0"/>
        <v>0.34714386455999446</v>
      </c>
    </row>
    <row r="45" spans="1:2" x14ac:dyDescent="0.25">
      <c r="A45">
        <v>44</v>
      </c>
      <c r="B45">
        <f t="shared" ca="1" si="0"/>
        <v>6.464077601940954E-2</v>
      </c>
    </row>
    <row r="46" spans="1:2" x14ac:dyDescent="0.25">
      <c r="A46">
        <v>45</v>
      </c>
      <c r="B46">
        <f t="shared" ca="1" si="0"/>
        <v>6.6529172921882429E-2</v>
      </c>
    </row>
    <row r="47" spans="1:2" x14ac:dyDescent="0.25">
      <c r="A47">
        <v>46</v>
      </c>
      <c r="B47">
        <f t="shared" ca="1" si="0"/>
        <v>0.99087869198227552</v>
      </c>
    </row>
    <row r="48" spans="1:2" x14ac:dyDescent="0.25">
      <c r="A48">
        <v>47</v>
      </c>
      <c r="B48">
        <f t="shared" ca="1" si="0"/>
        <v>0.54626793661956574</v>
      </c>
    </row>
    <row r="49" spans="1:2" x14ac:dyDescent="0.25">
      <c r="A49">
        <v>48</v>
      </c>
      <c r="B49">
        <f t="shared" ca="1" si="0"/>
        <v>0.36936342884343865</v>
      </c>
    </row>
    <row r="50" spans="1:2" x14ac:dyDescent="0.25">
      <c r="A50">
        <v>49</v>
      </c>
      <c r="B50">
        <f t="shared" ca="1" si="0"/>
        <v>0.44828339385939819</v>
      </c>
    </row>
    <row r="51" spans="1:2" x14ac:dyDescent="0.25">
      <c r="A51">
        <v>50</v>
      </c>
      <c r="B51">
        <f t="shared" ca="1" si="0"/>
        <v>0.50286099037445831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62"/>
  <sheetViews>
    <sheetView workbookViewId="0">
      <selection activeCell="E22" sqref="E22"/>
    </sheetView>
  </sheetViews>
  <sheetFormatPr defaultRowHeight="15" x14ac:dyDescent="0.25"/>
  <cols>
    <col min="1" max="1" width="2.7109375" style="82" customWidth="1"/>
    <col min="2" max="2" width="13.28515625" style="88" customWidth="1"/>
    <col min="3" max="3" width="14.5703125" customWidth="1"/>
    <col min="7" max="7" width="15.7109375" customWidth="1"/>
    <col min="8" max="8" width="19.7109375" customWidth="1"/>
  </cols>
  <sheetData>
    <row r="1" spans="1:27" s="82" customFormat="1" x14ac:dyDescent="0.25">
      <c r="A1" s="89"/>
      <c r="B1" s="90"/>
      <c r="C1" s="90"/>
      <c r="D1" s="90"/>
      <c r="E1" s="90"/>
      <c r="F1" s="90"/>
      <c r="G1" s="90"/>
      <c r="H1" s="90"/>
    </row>
    <row r="2" spans="1:27" s="82" customFormat="1" ht="36" customHeight="1" x14ac:dyDescent="0.25">
      <c r="A2" s="89"/>
      <c r="B2" s="109" t="s">
        <v>100</v>
      </c>
      <c r="C2" s="110"/>
      <c r="D2" s="110"/>
      <c r="E2" s="110"/>
      <c r="F2" s="110"/>
      <c r="G2" s="110"/>
      <c r="H2" s="111"/>
    </row>
    <row r="3" spans="1:27" ht="40.5" customHeight="1" x14ac:dyDescent="0.25">
      <c r="A3" s="90"/>
      <c r="B3" s="112" t="s">
        <v>101</v>
      </c>
      <c r="C3" s="113"/>
      <c r="D3" s="113"/>
      <c r="E3" s="113"/>
      <c r="F3" s="113"/>
      <c r="G3" s="113"/>
      <c r="H3" s="114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ht="27.75" customHeight="1" x14ac:dyDescent="0.25">
      <c r="B4" s="83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 x14ac:dyDescent="0.25">
      <c r="B5" s="84" t="s">
        <v>94</v>
      </c>
      <c r="C5" s="84" t="s">
        <v>97</v>
      </c>
      <c r="D5" s="82"/>
      <c r="E5" s="115" t="s">
        <v>92</v>
      </c>
      <c r="F5" s="116"/>
      <c r="G5" s="85" t="s">
        <v>98</v>
      </c>
      <c r="H5" s="85" t="s">
        <v>99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 x14ac:dyDescent="0.25">
      <c r="B6" s="86" t="s">
        <v>102</v>
      </c>
      <c r="C6" s="91">
        <v>5.0599999999999999E-2</v>
      </c>
      <c r="D6" s="82"/>
      <c r="E6" s="92"/>
      <c r="F6" s="93">
        <f>E7</f>
        <v>0.05</v>
      </c>
      <c r="G6" s="87" t="str">
        <f>CONCATENATE(" &lt; ",F6)</f>
        <v xml:space="preserve"> &lt; 0.05</v>
      </c>
      <c r="H6" s="87">
        <f>COUNTIFS(C6:C55,"&lt;" &amp; F6)</f>
        <v>1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 x14ac:dyDescent="0.25">
      <c r="B7" s="86" t="s">
        <v>103</v>
      </c>
      <c r="C7" s="91">
        <v>0.1321</v>
      </c>
      <c r="D7" s="82"/>
      <c r="E7" s="94">
        <v>0.05</v>
      </c>
      <c r="F7" s="93">
        <f>E8</f>
        <v>0.15</v>
      </c>
      <c r="G7" s="87" t="str">
        <f t="shared" ref="G7:G14" si="0">CONCATENATE(E7," - ",F7)</f>
        <v>0.05 - 0.15</v>
      </c>
      <c r="H7" s="87">
        <f t="shared" ref="H7:H14" si="1">COUNTIFS(C7:C56,"&lt;" &amp; F7,C7:C56,"&gt;" &amp; E7)</f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27" x14ac:dyDescent="0.25">
      <c r="B8" s="86" t="s">
        <v>104</v>
      </c>
      <c r="C8" s="91">
        <v>0.1081</v>
      </c>
      <c r="D8" s="82"/>
      <c r="E8" s="94">
        <v>0.15</v>
      </c>
      <c r="F8" s="93">
        <v>0.4</v>
      </c>
      <c r="G8" s="87" t="str">
        <f t="shared" si="0"/>
        <v>0.15 - 0.4</v>
      </c>
      <c r="H8" s="87">
        <f t="shared" si="1"/>
        <v>5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27" x14ac:dyDescent="0.25">
      <c r="B9" s="86" t="s">
        <v>105</v>
      </c>
      <c r="C9" s="91">
        <v>0.1331</v>
      </c>
      <c r="D9" s="82"/>
      <c r="E9" s="94">
        <v>0.3</v>
      </c>
      <c r="F9" s="93">
        <f t="shared" ref="F9:F14" si="2">E10</f>
        <v>0.45</v>
      </c>
      <c r="G9" s="87" t="str">
        <f t="shared" si="0"/>
        <v>0.3 - 0.45</v>
      </c>
      <c r="H9" s="87">
        <f t="shared" si="1"/>
        <v>2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27" x14ac:dyDescent="0.25">
      <c r="B10" s="86" t="s">
        <v>106</v>
      </c>
      <c r="C10" s="91">
        <v>0.45019999999999999</v>
      </c>
      <c r="D10" s="82"/>
      <c r="E10" s="94">
        <v>0.45</v>
      </c>
      <c r="F10" s="93">
        <f t="shared" si="2"/>
        <v>0.6</v>
      </c>
      <c r="G10" s="87" t="str">
        <f t="shared" si="0"/>
        <v>0.45 - 0.6</v>
      </c>
      <c r="H10" s="87">
        <f t="shared" si="1"/>
        <v>2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27" x14ac:dyDescent="0.25">
      <c r="B11" s="86" t="s">
        <v>107</v>
      </c>
      <c r="C11" s="91">
        <v>0.11799999999999999</v>
      </c>
      <c r="D11" s="82"/>
      <c r="E11" s="94">
        <v>0.6</v>
      </c>
      <c r="F11" s="93">
        <f t="shared" si="2"/>
        <v>0.75</v>
      </c>
      <c r="G11" s="87" t="str">
        <f t="shared" si="0"/>
        <v>0.6 - 0.75</v>
      </c>
      <c r="H11" s="87">
        <f t="shared" si="1"/>
        <v>4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 x14ac:dyDescent="0.25">
      <c r="B12" s="86" t="s">
        <v>108</v>
      </c>
      <c r="C12" s="91">
        <v>0.88900000000000001</v>
      </c>
      <c r="D12" s="82"/>
      <c r="E12" s="94">
        <v>0.75</v>
      </c>
      <c r="F12" s="93">
        <f t="shared" si="2"/>
        <v>0.9</v>
      </c>
      <c r="G12" s="87" t="str">
        <f t="shared" si="0"/>
        <v>0.75 - 0.9</v>
      </c>
      <c r="H12" s="87">
        <f t="shared" si="1"/>
        <v>6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27" x14ac:dyDescent="0.25">
      <c r="B13" s="86" t="s">
        <v>109</v>
      </c>
      <c r="C13" s="91">
        <v>0.23039999999999999</v>
      </c>
      <c r="D13" s="82"/>
      <c r="E13" s="94">
        <v>0.9</v>
      </c>
      <c r="F13" s="93">
        <f t="shared" si="2"/>
        <v>1.05</v>
      </c>
      <c r="G13" s="87" t="str">
        <f t="shared" si="0"/>
        <v>0.9 - 1.05</v>
      </c>
      <c r="H13" s="87">
        <f t="shared" si="1"/>
        <v>1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27" x14ac:dyDescent="0.25">
      <c r="B14" s="86" t="s">
        <v>110</v>
      </c>
      <c r="C14" s="91">
        <v>0.6694</v>
      </c>
      <c r="D14" s="82"/>
      <c r="E14" s="94">
        <v>1.05</v>
      </c>
      <c r="F14" s="93">
        <f t="shared" si="2"/>
        <v>1.1499999999999999</v>
      </c>
      <c r="G14" s="87" t="str">
        <f t="shared" si="0"/>
        <v>1.05 - 1.15</v>
      </c>
      <c r="H14" s="87">
        <f t="shared" si="1"/>
        <v>2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 x14ac:dyDescent="0.25">
      <c r="B15" s="86" t="s">
        <v>111</v>
      </c>
      <c r="C15" s="91">
        <v>0.73939999999999995</v>
      </c>
      <c r="D15" s="82"/>
      <c r="E15" s="94">
        <v>1.1499999999999999</v>
      </c>
      <c r="F15" s="92"/>
      <c r="G15" s="87" t="str">
        <f>CONCATENATE(" &gt; ",E15)</f>
        <v xml:space="preserve"> &gt; 1.15</v>
      </c>
      <c r="H15" s="87">
        <f>COUNTIFS(C15:C64,"&gt;" &amp; E15)</f>
        <v>1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 x14ac:dyDescent="0.25">
      <c r="B16" s="86" t="s">
        <v>112</v>
      </c>
      <c r="C16" s="91">
        <v>0.23080000000000001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2:27" x14ac:dyDescent="0.25">
      <c r="B17" s="86" t="s">
        <v>113</v>
      </c>
      <c r="C17" s="91">
        <v>0.1051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2:27" x14ac:dyDescent="0.25">
      <c r="B18" s="86" t="s">
        <v>114</v>
      </c>
      <c r="C18" s="91">
        <v>4.6699999999999998E-2</v>
      </c>
      <c r="D18" s="82"/>
      <c r="E18" s="82"/>
      <c r="F18" s="85" t="s">
        <v>23</v>
      </c>
      <c r="G18" s="95">
        <f>AVERAGE(C6:C34)</f>
        <v>0.54525517241379307</v>
      </c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2:27" x14ac:dyDescent="0.25">
      <c r="B19" s="86" t="s">
        <v>115</v>
      </c>
      <c r="C19" s="91">
        <v>0.37759999999999999</v>
      </c>
      <c r="D19" s="82"/>
      <c r="E19" s="82"/>
      <c r="F19" s="85" t="s">
        <v>25</v>
      </c>
      <c r="G19" s="95">
        <f>MEDIAN(C6:C34)</f>
        <v>0.55879999999999996</v>
      </c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2:27" x14ac:dyDescent="0.25">
      <c r="B20" s="86" t="s">
        <v>116</v>
      </c>
      <c r="C20" s="91">
        <v>1.135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2:27" x14ac:dyDescent="0.25">
      <c r="B21" s="86" t="s">
        <v>117</v>
      </c>
      <c r="C21" s="91">
        <v>0.83830000000000005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2:27" x14ac:dyDescent="0.25">
      <c r="B22" s="86" t="s">
        <v>118</v>
      </c>
      <c r="C22" s="91">
        <v>7.3200000000000001E-2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2:27" x14ac:dyDescent="0.25">
      <c r="B23" s="86" t="s">
        <v>119</v>
      </c>
      <c r="C23" s="91">
        <v>0.28129999999999999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2:27" x14ac:dyDescent="0.25">
      <c r="B24" s="86" t="s">
        <v>120</v>
      </c>
      <c r="C24" s="91">
        <v>0.36149999999999999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2:27" x14ac:dyDescent="0.25">
      <c r="B25" s="86" t="s">
        <v>121</v>
      </c>
      <c r="C25" s="91">
        <v>1.0642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2:27" x14ac:dyDescent="0.25">
      <c r="B26" s="86" t="s">
        <v>122</v>
      </c>
      <c r="C26" s="91">
        <v>1.0309999999999999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2:27" x14ac:dyDescent="0.25">
      <c r="B27" s="86" t="s">
        <v>123</v>
      </c>
      <c r="C27" s="91">
        <v>0.73180000000000001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2:27" x14ac:dyDescent="0.25">
      <c r="B28" s="86" t="s">
        <v>124</v>
      </c>
      <c r="C28" s="91">
        <v>1.38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2:27" x14ac:dyDescent="0.25">
      <c r="B29" s="86" t="s">
        <v>125</v>
      </c>
      <c r="C29" s="91">
        <v>0.55879999999999996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2:27" x14ac:dyDescent="0.25">
      <c r="B30" s="86" t="s">
        <v>126</v>
      </c>
      <c r="C30" s="91">
        <v>0.83420000000000005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2:27" x14ac:dyDescent="0.25">
      <c r="B31" s="86" t="s">
        <v>127</v>
      </c>
      <c r="C31" s="91">
        <v>0.73409999999999997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2:27" x14ac:dyDescent="0.25">
      <c r="B32" s="86" t="s">
        <v>128</v>
      </c>
      <c r="C32" s="91">
        <v>0.83819999999999995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2:27" x14ac:dyDescent="0.25">
      <c r="B33" s="86" t="s">
        <v>129</v>
      </c>
      <c r="C33" s="91">
        <v>0.79500000000000004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2:27" x14ac:dyDescent="0.25">
      <c r="B34" s="86" t="s">
        <v>130</v>
      </c>
      <c r="C34" s="91">
        <v>0.87529999999999997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2:27" x14ac:dyDescent="0.25">
      <c r="B35" s="86"/>
      <c r="C35" s="9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2:27" x14ac:dyDescent="0.25">
      <c r="B36" s="86"/>
      <c r="C36" s="9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2:27" x14ac:dyDescent="0.25">
      <c r="B37" s="86"/>
      <c r="C37" s="9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2:27" x14ac:dyDescent="0.25">
      <c r="B38" s="86"/>
      <c r="C38" s="91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2:27" x14ac:dyDescent="0.25">
      <c r="B39" s="86"/>
      <c r="C39" s="9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2:27" x14ac:dyDescent="0.25">
      <c r="B40" s="86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2:27" x14ac:dyDescent="0.25">
      <c r="B41" s="86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2:27" x14ac:dyDescent="0.25">
      <c r="B42" s="86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2:27" x14ac:dyDescent="0.25">
      <c r="B43" s="86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2:27" x14ac:dyDescent="0.25">
      <c r="B44" s="86"/>
      <c r="C44" s="9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2:27" x14ac:dyDescent="0.25">
      <c r="B45" s="86"/>
      <c r="C45" s="9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2:27" x14ac:dyDescent="0.25">
      <c r="B46" s="86"/>
      <c r="C46" s="86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2:27" x14ac:dyDescent="0.25">
      <c r="B47" s="86"/>
      <c r="C47" s="8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2:27" x14ac:dyDescent="0.25">
      <c r="B48" s="86"/>
      <c r="C48" s="8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2:27" x14ac:dyDescent="0.25">
      <c r="B49" s="86"/>
      <c r="C49" s="8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2:27" x14ac:dyDescent="0.25">
      <c r="B50" s="86"/>
      <c r="C50" s="86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2:27" x14ac:dyDescent="0.25">
      <c r="B51" s="86"/>
      <c r="C51" s="86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2:27" x14ac:dyDescent="0.25">
      <c r="B52" s="86"/>
      <c r="C52" s="8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2:27" x14ac:dyDescent="0.25">
      <c r="B53" s="86"/>
      <c r="C53" s="86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2:27" x14ac:dyDescent="0.25">
      <c r="B54" s="86"/>
      <c r="C54" s="86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2:27" x14ac:dyDescent="0.25">
      <c r="B55" s="86"/>
      <c r="C55" s="86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2:27" x14ac:dyDescent="0.25">
      <c r="B56" s="83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2:27" x14ac:dyDescent="0.25">
      <c r="B57" s="83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2:27" x14ac:dyDescent="0.25">
      <c r="B58" s="83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2:27" x14ac:dyDescent="0.25">
      <c r="B59" s="83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2:27" x14ac:dyDescent="0.25">
      <c r="B60" s="83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2:27" x14ac:dyDescent="0.25">
      <c r="B61" s="83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2:27" x14ac:dyDescent="0.25">
      <c r="B62" s="83"/>
      <c r="C62" s="82"/>
      <c r="D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</sheetData>
  <mergeCells count="3">
    <mergeCell ref="B2:H2"/>
    <mergeCell ref="B3:H3"/>
    <mergeCell ref="E5:F5"/>
  </mergeCells>
  <conditionalFormatting sqref="B6:C55">
    <cfRule type="top10" dxfId="3" priority="1" percent="1" rank="10"/>
    <cfRule type="top10" dxfId="2" priority="2" percent="1" bottom="1" rank="10"/>
    <cfRule type="top10" dxfId="1" priority="3" percent="1" bottom="1" rank="10"/>
    <cfRule type="top10" dxfId="0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1"/>
  <sheetViews>
    <sheetView workbookViewId="0">
      <selection activeCell="G19" sqref="G19"/>
    </sheetView>
  </sheetViews>
  <sheetFormatPr defaultRowHeight="15" x14ac:dyDescent="0.25"/>
  <cols>
    <col min="2" max="2" width="15.7109375" style="88" customWidth="1"/>
    <col min="3" max="3" width="14.5703125" customWidth="1"/>
    <col min="7" max="7" width="15.7109375" customWidth="1"/>
    <col min="8" max="8" width="19.7109375" customWidth="1"/>
  </cols>
  <sheetData>
    <row r="1" spans="1:27" x14ac:dyDescent="0.25">
      <c r="A1" s="117" t="s">
        <v>96</v>
      </c>
      <c r="B1" s="117"/>
      <c r="C1" s="117"/>
      <c r="D1" s="117"/>
      <c r="E1" s="117"/>
      <c r="F1" s="117"/>
      <c r="G1" s="117"/>
      <c r="H1" s="117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1:27" ht="27.75" customHeight="1" x14ac:dyDescent="0.25">
      <c r="A2" s="117"/>
      <c r="B2" s="117"/>
      <c r="C2" s="117"/>
      <c r="D2" s="117"/>
      <c r="E2" s="117"/>
      <c r="F2" s="117"/>
      <c r="G2" s="117"/>
      <c r="H2" s="117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ht="27.75" customHeight="1" x14ac:dyDescent="0.25">
      <c r="A3" s="82"/>
      <c r="B3" s="83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x14ac:dyDescent="0.25">
      <c r="A4" s="82"/>
      <c r="B4" s="84" t="s">
        <v>94</v>
      </c>
      <c r="C4" s="85" t="s">
        <v>97</v>
      </c>
      <c r="D4" s="82"/>
      <c r="E4" s="115" t="s">
        <v>92</v>
      </c>
      <c r="F4" s="116"/>
      <c r="G4" s="85" t="s">
        <v>98</v>
      </c>
      <c r="H4" s="85" t="s">
        <v>99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 x14ac:dyDescent="0.25">
      <c r="A5" s="82"/>
      <c r="B5" s="86">
        <v>1</v>
      </c>
      <c r="C5" s="86">
        <f ca="1">RAND()</f>
        <v>0.31904305816030609</v>
      </c>
      <c r="D5" s="82"/>
      <c r="E5" s="86">
        <v>0</v>
      </c>
      <c r="F5" s="86">
        <v>0.1</v>
      </c>
      <c r="G5" s="87" t="str">
        <f>CONCATENATE(E5," - ",F5)</f>
        <v>0 - 0.1</v>
      </c>
      <c r="H5" s="87">
        <f ca="1">COUNTIFS(C5:C54,"&lt;" &amp; F5,C5:C54,"&gt;" &amp; E5)</f>
        <v>3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 x14ac:dyDescent="0.25">
      <c r="A6" s="82"/>
      <c r="B6" s="86">
        <v>2</v>
      </c>
      <c r="C6" s="86">
        <f t="shared" ref="C6:C54" ca="1" si="0">RAND()</f>
        <v>0.61932113803350408</v>
      </c>
      <c r="D6" s="82"/>
      <c r="E6" s="86">
        <v>0.1</v>
      </c>
      <c r="F6" s="86">
        <v>0.2</v>
      </c>
      <c r="G6" s="87" t="str">
        <f t="shared" ref="G6:G14" si="1">CONCATENATE(E6," - ",F6)</f>
        <v>0.1 - 0.2</v>
      </c>
      <c r="H6" s="87">
        <f t="shared" ref="H6:H14" ca="1" si="2">COUNTIFS(C6:C55,"&lt;" &amp; F6,C6:C55,"&gt;" &amp; E6)</f>
        <v>8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 x14ac:dyDescent="0.25">
      <c r="A7" s="82"/>
      <c r="B7" s="86">
        <v>3</v>
      </c>
      <c r="C7" s="86">
        <f t="shared" ca="1" si="0"/>
        <v>4.5166266935698585E-2</v>
      </c>
      <c r="D7" s="82"/>
      <c r="E7" s="86">
        <v>0.2</v>
      </c>
      <c r="F7" s="86">
        <v>0.3</v>
      </c>
      <c r="G7" s="87" t="str">
        <f t="shared" si="1"/>
        <v>0.2 - 0.3</v>
      </c>
      <c r="H7" s="87">
        <f t="shared" ca="1" si="2"/>
        <v>5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27" x14ac:dyDescent="0.25">
      <c r="A8" s="82"/>
      <c r="B8" s="86">
        <v>4</v>
      </c>
      <c r="C8" s="86">
        <f t="shared" ca="1" si="0"/>
        <v>0.18697047880842754</v>
      </c>
      <c r="D8" s="82"/>
      <c r="E8" s="86">
        <v>0.3</v>
      </c>
      <c r="F8" s="86">
        <v>0.4</v>
      </c>
      <c r="G8" s="87" t="str">
        <f t="shared" si="1"/>
        <v>0.3 - 0.4</v>
      </c>
      <c r="H8" s="87">
        <f t="shared" ca="1" si="2"/>
        <v>2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27" x14ac:dyDescent="0.25">
      <c r="A9" s="82"/>
      <c r="B9" s="86">
        <v>5</v>
      </c>
      <c r="C9" s="86">
        <f t="shared" ca="1" si="0"/>
        <v>0.35120093971702071</v>
      </c>
      <c r="D9" s="82"/>
      <c r="E9" s="86">
        <v>0.4</v>
      </c>
      <c r="F9" s="86">
        <v>0.5</v>
      </c>
      <c r="G9" s="87" t="str">
        <f t="shared" si="1"/>
        <v>0.4 - 0.5</v>
      </c>
      <c r="H9" s="87">
        <f t="shared" ca="1" si="2"/>
        <v>7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27" x14ac:dyDescent="0.25">
      <c r="A10" s="82"/>
      <c r="B10" s="86">
        <v>6</v>
      </c>
      <c r="C10" s="86">
        <f t="shared" ca="1" si="0"/>
        <v>0.26243102429830678</v>
      </c>
      <c r="D10" s="82"/>
      <c r="E10" s="86">
        <v>0.5</v>
      </c>
      <c r="F10" s="86">
        <v>0.6</v>
      </c>
      <c r="G10" s="87" t="str">
        <f t="shared" si="1"/>
        <v>0.5 - 0.6</v>
      </c>
      <c r="H10" s="87">
        <f t="shared" ca="1" si="2"/>
        <v>2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27" x14ac:dyDescent="0.25">
      <c r="A11" s="82"/>
      <c r="B11" s="86">
        <v>7</v>
      </c>
      <c r="C11" s="86">
        <f t="shared" ca="1" si="0"/>
        <v>0.17838378378064756</v>
      </c>
      <c r="D11" s="82"/>
      <c r="E11" s="86">
        <v>0.6</v>
      </c>
      <c r="F11" s="86">
        <v>0.7</v>
      </c>
      <c r="G11" s="87" t="str">
        <f t="shared" si="1"/>
        <v>0.6 - 0.7</v>
      </c>
      <c r="H11" s="87">
        <f t="shared" ca="1" si="2"/>
        <v>5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 x14ac:dyDescent="0.25">
      <c r="A12" s="82"/>
      <c r="B12" s="86">
        <v>8</v>
      </c>
      <c r="C12" s="86">
        <f t="shared" ca="1" si="0"/>
        <v>0.47963471342550557</v>
      </c>
      <c r="D12" s="82"/>
      <c r="E12" s="86">
        <v>0.7</v>
      </c>
      <c r="F12" s="86">
        <v>0.8</v>
      </c>
      <c r="G12" s="87" t="str">
        <f t="shared" si="1"/>
        <v>0.7 - 0.8</v>
      </c>
      <c r="H12" s="87">
        <f t="shared" ca="1" si="2"/>
        <v>7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27" x14ac:dyDescent="0.25">
      <c r="A13" s="82"/>
      <c r="B13" s="86">
        <v>9</v>
      </c>
      <c r="C13" s="86">
        <f t="shared" ca="1" si="0"/>
        <v>0.98350093434619079</v>
      </c>
      <c r="D13" s="82"/>
      <c r="E13" s="86">
        <v>0.8</v>
      </c>
      <c r="F13" s="86">
        <v>0.9</v>
      </c>
      <c r="G13" s="87" t="str">
        <f t="shared" si="1"/>
        <v>0.8 - 0.9</v>
      </c>
      <c r="H13" s="87">
        <f t="shared" ca="1" si="2"/>
        <v>3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27" x14ac:dyDescent="0.25">
      <c r="A14" s="82"/>
      <c r="B14" s="86">
        <v>10</v>
      </c>
      <c r="C14" s="86">
        <f t="shared" ca="1" si="0"/>
        <v>0.17180055094283875</v>
      </c>
      <c r="D14" s="82"/>
      <c r="E14" s="86">
        <v>0.9</v>
      </c>
      <c r="F14" s="86">
        <v>1</v>
      </c>
      <c r="G14" s="87" t="str">
        <f t="shared" si="1"/>
        <v>0.9 - 1</v>
      </c>
      <c r="H14" s="87">
        <f t="shared" ca="1" si="2"/>
        <v>5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 x14ac:dyDescent="0.25">
      <c r="A15" s="82"/>
      <c r="B15" s="86">
        <v>11</v>
      </c>
      <c r="C15" s="86">
        <f t="shared" ca="1" si="0"/>
        <v>0.12194192050869668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 x14ac:dyDescent="0.25">
      <c r="A16" s="82"/>
      <c r="B16" s="86">
        <v>12</v>
      </c>
      <c r="C16" s="86">
        <f t="shared" ca="1" si="0"/>
        <v>0.74029232636324682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1:27" x14ac:dyDescent="0.25">
      <c r="A17" s="82"/>
      <c r="B17" s="86">
        <v>13</v>
      </c>
      <c r="C17" s="86">
        <f t="shared" ca="1" si="0"/>
        <v>0.28509347549037045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1:27" x14ac:dyDescent="0.25">
      <c r="A18" s="82"/>
      <c r="B18" s="86">
        <v>14</v>
      </c>
      <c r="C18" s="86">
        <f t="shared" ca="1" si="0"/>
        <v>0.79877468784345673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1:27" x14ac:dyDescent="0.25">
      <c r="A19" s="82"/>
      <c r="B19" s="86">
        <v>15</v>
      </c>
      <c r="C19" s="86">
        <f t="shared" ca="1" si="0"/>
        <v>0.43109824478303826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1:27" x14ac:dyDescent="0.25">
      <c r="A20" s="82"/>
      <c r="B20" s="86">
        <v>16</v>
      </c>
      <c r="C20" s="86">
        <f t="shared" ca="1" si="0"/>
        <v>0.75716213423524881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1:27" x14ac:dyDescent="0.25">
      <c r="A21" s="82"/>
      <c r="B21" s="86">
        <v>17</v>
      </c>
      <c r="C21" s="86">
        <f t="shared" ca="1" si="0"/>
        <v>0.67127386282512247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1:27" x14ac:dyDescent="0.25">
      <c r="A22" s="82"/>
      <c r="B22" s="86">
        <v>18</v>
      </c>
      <c r="C22" s="86">
        <f t="shared" ca="1" si="0"/>
        <v>0.6362401579818886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1:27" x14ac:dyDescent="0.25">
      <c r="A23" s="82"/>
      <c r="B23" s="86">
        <v>19</v>
      </c>
      <c r="C23" s="86">
        <f t="shared" ca="1" si="0"/>
        <v>0.12445652195414003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1:27" x14ac:dyDescent="0.25">
      <c r="A24" s="82"/>
      <c r="B24" s="86">
        <v>20</v>
      </c>
      <c r="C24" s="86">
        <f t="shared" ca="1" si="0"/>
        <v>0.99071947526493787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1:27" x14ac:dyDescent="0.25">
      <c r="A25" s="82"/>
      <c r="B25" s="86">
        <v>21</v>
      </c>
      <c r="C25" s="86">
        <f t="shared" ca="1" si="0"/>
        <v>8.3765937843053417E-2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x14ac:dyDescent="0.25">
      <c r="A26" s="82"/>
      <c r="B26" s="86">
        <v>22</v>
      </c>
      <c r="C26" s="86">
        <f t="shared" ca="1" si="0"/>
        <v>0.52489682555586625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1:27" x14ac:dyDescent="0.25">
      <c r="A27" s="82"/>
      <c r="B27" s="86">
        <v>23</v>
      </c>
      <c r="C27" s="86">
        <f t="shared" ca="1" si="0"/>
        <v>0.23198429788068187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 x14ac:dyDescent="0.25">
      <c r="A28" s="82"/>
      <c r="B28" s="86">
        <v>24</v>
      </c>
      <c r="C28" s="86">
        <f t="shared" ca="1" si="0"/>
        <v>0.31593166297042041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x14ac:dyDescent="0.25">
      <c r="A29" s="82"/>
      <c r="B29" s="86">
        <v>25</v>
      </c>
      <c r="C29" s="86">
        <f t="shared" ca="1" si="0"/>
        <v>0.67791481001781495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x14ac:dyDescent="0.25">
      <c r="A30" s="82"/>
      <c r="B30" s="86">
        <v>26</v>
      </c>
      <c r="C30" s="86">
        <f t="shared" ca="1" si="0"/>
        <v>8.1016028338495749E-2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1:27" x14ac:dyDescent="0.25">
      <c r="A31" s="82"/>
      <c r="B31" s="86">
        <v>27</v>
      </c>
      <c r="C31" s="86">
        <f t="shared" ca="1" si="0"/>
        <v>0.42004443422344317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x14ac:dyDescent="0.25">
      <c r="A32" s="82"/>
      <c r="B32" s="86">
        <v>28</v>
      </c>
      <c r="C32" s="86">
        <f t="shared" ca="1" si="0"/>
        <v>0.61980370589356992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x14ac:dyDescent="0.25">
      <c r="A33" s="82"/>
      <c r="B33" s="86">
        <v>29</v>
      </c>
      <c r="C33" s="86">
        <f t="shared" ca="1" si="0"/>
        <v>0.59403083440591398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x14ac:dyDescent="0.25">
      <c r="A34" s="82"/>
      <c r="B34" s="86">
        <v>30</v>
      </c>
      <c r="C34" s="86">
        <f t="shared" ca="1" si="0"/>
        <v>0.10889165960926361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x14ac:dyDescent="0.25">
      <c r="A35" s="82"/>
      <c r="B35" s="86">
        <v>31</v>
      </c>
      <c r="C35" s="86">
        <f t="shared" ca="1" si="0"/>
        <v>0.42839846935423398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x14ac:dyDescent="0.25">
      <c r="A36" s="82"/>
      <c r="B36" s="86">
        <v>32</v>
      </c>
      <c r="C36" s="86">
        <f t="shared" ca="1" si="0"/>
        <v>0.164987314258639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x14ac:dyDescent="0.25">
      <c r="A37" s="82"/>
      <c r="B37" s="86">
        <v>33</v>
      </c>
      <c r="C37" s="86">
        <f t="shared" ca="1" si="0"/>
        <v>0.78234169485439786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 x14ac:dyDescent="0.25">
      <c r="A38" s="82"/>
      <c r="B38" s="86">
        <v>34</v>
      </c>
      <c r="C38" s="86">
        <f t="shared" ca="1" si="0"/>
        <v>0.73315445462442563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 x14ac:dyDescent="0.25">
      <c r="A39" s="82"/>
      <c r="B39" s="86">
        <v>35</v>
      </c>
      <c r="C39" s="86">
        <f t="shared" ca="1" si="0"/>
        <v>0.87829932388235943</v>
      </c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 x14ac:dyDescent="0.25">
      <c r="A40" s="82"/>
      <c r="B40" s="86">
        <v>36</v>
      </c>
      <c r="C40" s="86">
        <f t="shared" ca="1" si="0"/>
        <v>0.24692773682482516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 x14ac:dyDescent="0.25">
      <c r="A41" s="82"/>
      <c r="B41" s="86">
        <v>37</v>
      </c>
      <c r="C41" s="86">
        <f t="shared" ca="1" si="0"/>
        <v>0.92051042757586488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 x14ac:dyDescent="0.25">
      <c r="A42" s="82"/>
      <c r="B42" s="86">
        <v>38</v>
      </c>
      <c r="C42" s="86">
        <f t="shared" ca="1" si="0"/>
        <v>0.84482234668136391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x14ac:dyDescent="0.25">
      <c r="A43" s="82"/>
      <c r="B43" s="86">
        <v>39</v>
      </c>
      <c r="C43" s="86">
        <f t="shared" ca="1" si="0"/>
        <v>0.97306524680843864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 x14ac:dyDescent="0.25">
      <c r="A44" s="82"/>
      <c r="B44" s="86">
        <v>40</v>
      </c>
      <c r="C44" s="86">
        <f t="shared" ca="1" si="0"/>
        <v>0.78479449071303609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 x14ac:dyDescent="0.25">
      <c r="A45" s="82"/>
      <c r="B45" s="86">
        <v>41</v>
      </c>
      <c r="C45" s="86">
        <f t="shared" ca="1" si="0"/>
        <v>0.41419806907449808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 x14ac:dyDescent="0.25">
      <c r="A46" s="82"/>
      <c r="B46" s="86">
        <v>42</v>
      </c>
      <c r="C46" s="86">
        <f t="shared" ca="1" si="0"/>
        <v>0.47690528084016204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 x14ac:dyDescent="0.25">
      <c r="A47" s="82"/>
      <c r="B47" s="86">
        <v>43</v>
      </c>
      <c r="C47" s="86">
        <f t="shared" ca="1" si="0"/>
        <v>0.87974198690645911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 x14ac:dyDescent="0.25">
      <c r="A48" s="82"/>
      <c r="B48" s="86">
        <v>44</v>
      </c>
      <c r="C48" s="86">
        <f t="shared" ca="1" si="0"/>
        <v>0.79193697604598579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 x14ac:dyDescent="0.25">
      <c r="A49" s="82"/>
      <c r="B49" s="86">
        <v>45</v>
      </c>
      <c r="C49" s="86">
        <f t="shared" ca="1" si="0"/>
        <v>0.96638861351983418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 x14ac:dyDescent="0.25">
      <c r="A50" s="82"/>
      <c r="B50" s="86">
        <v>46</v>
      </c>
      <c r="C50" s="86">
        <f t="shared" ca="1" si="0"/>
        <v>0.27246496070207127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 x14ac:dyDescent="0.25">
      <c r="A51" s="82"/>
      <c r="B51" s="86">
        <v>47</v>
      </c>
      <c r="C51" s="86">
        <f t="shared" ca="1" si="0"/>
        <v>0.94378129496901009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 x14ac:dyDescent="0.25">
      <c r="A52" s="82"/>
      <c r="B52" s="86">
        <v>48</v>
      </c>
      <c r="C52" s="86">
        <f t="shared" ca="1" si="0"/>
        <v>0.60148744864721093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 x14ac:dyDescent="0.25">
      <c r="A53" s="82"/>
      <c r="B53" s="86">
        <v>49</v>
      </c>
      <c r="C53" s="86">
        <f t="shared" ca="1" si="0"/>
        <v>0.16538919636778138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 x14ac:dyDescent="0.25">
      <c r="A54" s="82"/>
      <c r="B54" s="86">
        <v>50</v>
      </c>
      <c r="C54" s="86">
        <f t="shared" ca="1" si="0"/>
        <v>0.48653948939221658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 x14ac:dyDescent="0.25">
      <c r="A55" s="82"/>
      <c r="B55" s="83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 x14ac:dyDescent="0.25">
      <c r="A56" s="82"/>
      <c r="B56" s="83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 x14ac:dyDescent="0.25">
      <c r="A57" s="82"/>
      <c r="B57" s="83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 x14ac:dyDescent="0.25">
      <c r="A58" s="82"/>
      <c r="B58" s="83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 x14ac:dyDescent="0.25">
      <c r="A59" s="82"/>
      <c r="B59" s="83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 x14ac:dyDescent="0.25">
      <c r="A60" s="82"/>
      <c r="B60" s="83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 x14ac:dyDescent="0.25">
      <c r="A61" s="82"/>
      <c r="B61" s="83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</sheetData>
  <mergeCells count="2">
    <mergeCell ref="A1:H2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Sampling ht. -class participat</vt:lpstr>
      <vt:lpstr>Data_plus</vt:lpstr>
      <vt:lpstr>Summary stats_hand answers</vt:lpstr>
      <vt:lpstr>Summary stats_data analysis</vt:lpstr>
      <vt:lpstr>Sheet1</vt:lpstr>
      <vt:lpstr>Histogram - Data Analysis</vt:lpstr>
      <vt:lpstr>Histrogram - example</vt:lpstr>
      <vt:lpstr>Histrogram</vt:lpstr>
      <vt:lpstr>Box Plot</vt:lpstr>
      <vt:lpstr>Indiv pedon graphs</vt:lpstr>
    </vt:vector>
  </TitlesOfParts>
  <Company>USDA OCIO-ITS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skye.wills</dc:creator>
  <cp:lastModifiedBy>Wills, Skye - NRCS, Lincoln, NE</cp:lastModifiedBy>
  <dcterms:created xsi:type="dcterms:W3CDTF">2010-08-09T15:01:40Z</dcterms:created>
  <dcterms:modified xsi:type="dcterms:W3CDTF">2019-02-05T16:25:56Z</dcterms:modified>
</cp:coreProperties>
</file>