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soil-pit\stats_for_soil_survey\presentations\sampling\"/>
    </mc:Choice>
  </mc:AlternateContent>
  <bookViews>
    <workbookView xWindow="-12" yWindow="-12" windowWidth="10800" windowHeight="10260"/>
  </bookViews>
  <sheets>
    <sheet name="DATA" sheetId="7" r:id="rId1"/>
    <sheet name="Sampling ht. -class participat" sheetId="6" r:id="rId2"/>
    <sheet name="Data_plus" sheetId="1" r:id="rId3"/>
    <sheet name="Summary stats_hand answers" sheetId="4" r:id="rId4"/>
    <sheet name="Summary stats_data analysis" sheetId="2" r:id="rId5"/>
    <sheet name="Sheet1" sheetId="5" r:id="rId6"/>
    <sheet name="Histogram - Data Analysis" sheetId="8" r:id="rId7"/>
    <sheet name="Histrogram - example" sheetId="10" r:id="rId8"/>
    <sheet name="Histrogram" sheetId="9" r:id="rId9"/>
    <sheet name="Box Plot" sheetId="11" r:id="rId10"/>
    <sheet name="Indiv pedon graphs" sheetId="12" r:id="rId11"/>
  </sheets>
  <calcPr calcId="152511"/>
</workbook>
</file>

<file path=xl/calcChain.xml><?xml version="1.0" encoding="utf-8"?>
<calcChain xmlns="http://schemas.openxmlformats.org/spreadsheetml/2006/main"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8" i="11" l="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2" i="1"/>
  <c r="F2" i="1" s="1"/>
  <c r="E25" i="1"/>
  <c r="F25" i="1" s="1"/>
  <c r="E24" i="1"/>
  <c r="F24" i="1" s="1"/>
  <c r="E21" i="1"/>
  <c r="F21" i="1" s="1"/>
  <c r="E20" i="1"/>
  <c r="F20" i="1" s="1"/>
  <c r="E17" i="1"/>
  <c r="F17" i="1" s="1"/>
  <c r="E16" i="1"/>
  <c r="F16" i="1" s="1"/>
  <c r="E13" i="1"/>
  <c r="F13" i="1" s="1"/>
  <c r="E12" i="1"/>
  <c r="F12" i="1" s="1"/>
  <c r="E9" i="1"/>
  <c r="F9" i="1" s="1"/>
  <c r="E8" i="1"/>
  <c r="F8" i="1" s="1"/>
  <c r="E5" i="1"/>
  <c r="F5" i="1" s="1"/>
  <c r="E4" i="1"/>
  <c r="F4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AI18" i="6" s="1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6" i="1" l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K2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8" i="1" l="1"/>
  <c r="I5" i="1"/>
  <c r="K5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<sst xmlns="http://schemas.openxmlformats.org/spreadsheetml/2006/main" count="484" uniqueCount="175">
  <si>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</si>
  <si>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</si>
  <si>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</si>
  <si>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</si>
  <si>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</si>
  <si>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</si>
  <si>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</si>
  <si>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</si>
  <si>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</si>
  <si>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</si>
  <si>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</si>
  <si>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</si>
  <si>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</si>
  <si>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</si>
  <si>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</si>
  <si>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</si>
  <si>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</si>
  <si>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</si>
  <si>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</si>
  <si>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</si>
  <si>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</si>
  <si>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</si>
  <si>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</si>
  <si>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</si>
  <si>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</si>
  <si>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</si>
  <si>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</si>
  <si>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</si>
  <si>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</si>
  <si>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</si>
  <si>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</si>
  <si>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</si>
  <si>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</si>
  <si>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</si>
  <si>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</si>
  <si>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</si>
  <si>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</si>
  <si>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</si>
  <si>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</si>
  <si>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</si>
  <si>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</si>
  <si>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</si>
  <si>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</si>
  <si>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</si>
  <si>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</si>
  <si>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</si>
  <si>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</si>
  <si>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</si>
  <si>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</si>
  <si>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</si>
  <si>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</si>
  <si>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</si>
  <si>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</si>
  <si>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</si>
  <si>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</si>
  <si>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</si>
  <si>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</si>
  <si>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</si>
  <si>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</si>
  <si>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</si>
  <si>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</si>
  <si>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</si>
  <si>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</si>
  <si>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</si>
  <si>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</si>
  <si>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</si>
  <si>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</si>
  <si>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</si>
  <si>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</si>
  <si>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</si>
  <si>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</si>
  <si>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</si>
  <si>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</si>
  <si>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</si>
  <si>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</si>
  <si>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</si>
  <si>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</si>
  <si>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</si>
  <si>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</si>
  <si>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</si>
  <si>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</si>
  <si>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</si>
  <si>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</si>
  <si>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</si>
  <si>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</si>
  <si>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</si>
  <si>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</si>
  <si>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</si>
  <si>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</si>
  <si>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</si>
  <si>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</si>
  <si>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</si>
  <si>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</si>
  <si>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</si>
  <si>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</si>
  <si>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</si>
  <si>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</si>
  <si>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</si>
  <si>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</si>
  <si>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</si>
  <si>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</si>
  <si>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</si>
  <si>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</si>
  <si>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</si>
  <si>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</si>
  <si>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</si>
  <si>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</si>
  <si>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</si>
  <si>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</si>
  <si>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</si>
  <si>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</si>
  <si>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</si>
  <si>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</si>
  <si>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</si>
  <si>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</si>
  <si>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</si>
  <si>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</si>
  <si>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</si>
  <si>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</si>
  <si>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</si>
  <si>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</si>
  <si>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</si>
  <si>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</si>
  <si>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</si>
  <si>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</si>
  <si>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</si>
  <si>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</si>
  <si>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</si>
  <si>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</si>
  <si>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</si>
  <si>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</si>
  <si>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</si>
  <si>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</si>
  <si>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</si>
  <si>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</si>
  <si>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</si>
  <si>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</si>
  <si>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</si>
  <si>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</si>
  <si>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</si>
  <si>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</si>
  <si>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</si>
  <si>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</si>
  <si>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</si>
  <si>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</si>
  <si>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</si>
  <si>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</si>
  <si>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</si>
  <si>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</si>
  <si>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</si>
  <si>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</si>
  <si>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</si>
  <si>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</si>
  <si>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</si>
  <si>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</si>
  <si>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</si>
  <si>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</si>
  <si>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</si>
  <si>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</si>
  <si>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</si>
  <si>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</si>
  <si>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</si>
  <si>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</si>
  <si>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</si>
  <si>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</si>
  <si>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</si>
  <si>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</si>
  <si>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</si>
  <si>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</si>
  <si>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</si>
  <si>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</si>
  <si>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</si>
  <si>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</si>
  <si>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</si>
  <si>
    <t>Two-phase or Cluster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</si>
</sst>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26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0" fontId="2" fillId="0" borderId="0" xfId="1" applyFont="1" applyFill="1" applyBorder="1" applyAlignment="1">
      <alignment horizontal="center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1" fillId="15" borderId="0" xfId="0" applyFont="1" applyFill="1"/>
    <xf numFmtId="0" fontId="13" fillId="0" borderId="0" xfId="2"/>
    <xf numFmtId="0" fontId="13" fillId="0" borderId="0" xfId="2" applyNumberFormat="1"/>
    <xf numFmtId="0" fontId="14" fillId="0" borderId="0" xfId="2" applyFont="1"/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10" fillId="8" borderId="4" xfId="1" applyFont="1" applyFill="1" applyBorder="1"/>
    <xf numFmtId="1" fontId="10" fillId="8" borderId="4" xfId="1" applyNumberFormat="1" applyFont="1" applyFill="1" applyBorder="1"/>
    <xf numFmtId="0" fontId="10" fillId="8" borderId="3" xfId="1" applyFont="1" applyFill="1" applyBorder="1"/>
    <xf numFmtId="2" fontId="10" fillId="8" borderId="3" xfId="1" applyNumberFormat="1" applyFont="1" applyFill="1" applyBorder="1"/>
    <xf numFmtId="0" fontId="10" fillId="8" borderId="0" xfId="1" applyFont="1" applyFill="1"/>
    <xf numFmtId="0" fontId="10" fillId="8" borderId="0" xfId="1" applyFont="1" applyFill="1" applyBorder="1" applyAlignment="1">
      <alignment horizontal="center"/>
    </xf>
    <xf numFmtId="0" fontId="10" fillId="8" borderId="5" xfId="1" applyFont="1" applyFill="1" applyBorder="1"/>
    <xf numFmtId="1" fontId="10" fillId="8" borderId="5" xfId="1" applyNumberFormat="1" applyFont="1" applyFill="1" applyBorder="1"/>
    <xf numFmtId="2" fontId="10" fillId="8" borderId="4" xfId="1" applyNumberFormat="1" applyFont="1" applyFill="1" applyBorder="1"/>
    <xf numFmtId="0" fontId="1" fillId="8" borderId="0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8" borderId="3" xfId="1" applyFont="1" applyFill="1" applyBorder="1"/>
    <xf numFmtId="1" fontId="2" fillId="8" borderId="3" xfId="1" applyNumberFormat="1" applyFont="1" applyFill="1" applyBorder="1" applyAlignment="1">
      <alignment horizontal="center"/>
    </xf>
    <xf numFmtId="2" fontId="2" fillId="8" borderId="3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2" fillId="8" borderId="5" xfId="1" applyFont="1" applyFill="1" applyBorder="1"/>
    <xf numFmtId="0" fontId="2" fillId="8" borderId="5" xfId="1" applyFont="1" applyFill="1" applyBorder="1" applyAlignment="1">
      <alignment horizontal="center"/>
    </xf>
    <xf numFmtId="0" fontId="2" fillId="8" borderId="4" xfId="1" applyFont="1" applyFill="1" applyBorder="1"/>
    <xf numFmtId="1" fontId="2" fillId="8" borderId="4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164" fontId="10" fillId="8" borderId="4" xfId="1" applyNumberFormat="1" applyFont="1" applyFill="1" applyBorder="1"/>
    <xf numFmtId="164" fontId="10" fillId="8" borderId="3" xfId="1" applyNumberFormat="1" applyFont="1" applyFill="1" applyBorder="1"/>
    <xf numFmtId="1" fontId="10" fillId="8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58256"/>
        <c:axId val="189658640"/>
      </c:barChart>
      <c:catAx>
        <c:axId val="18965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9658640"/>
        <c:crosses val="autoZero"/>
        <c:auto val="1"/>
        <c:lblAlgn val="ctr"/>
        <c:lblOffset val="100"/>
        <c:noMultiLvlLbl val="0"/>
      </c:catAx>
      <c:valAx>
        <c:axId val="1896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5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1256"/>
        <c:axId val="191011648"/>
      </c:scatterChart>
      <c:valAx>
        <c:axId val="191011256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191011648"/>
        <c:crosses val="autoZero"/>
        <c:crossBetween val="midCat"/>
      </c:valAx>
      <c:valAx>
        <c:axId val="19101164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011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2432"/>
        <c:axId val="191012824"/>
      </c:scatterChart>
      <c:valAx>
        <c:axId val="191012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012824"/>
        <c:crosses val="autoZero"/>
        <c:crossBetween val="midCat"/>
      </c:valAx>
      <c:valAx>
        <c:axId val="19101282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01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4040"/>
        <c:axId val="191434432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5216"/>
        <c:axId val="191434824"/>
      </c:scatterChart>
      <c:valAx>
        <c:axId val="191434040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434432"/>
        <c:crosses val="autoZero"/>
        <c:crossBetween val="midCat"/>
      </c:valAx>
      <c:valAx>
        <c:axId val="19143443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434040"/>
        <c:crosses val="autoZero"/>
        <c:crossBetween val="midCat"/>
      </c:valAx>
      <c:valAx>
        <c:axId val="19143482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191435216"/>
        <c:crosses val="max"/>
        <c:crossBetween val="midCat"/>
      </c:valAx>
      <c:valAx>
        <c:axId val="19143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34824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6000"/>
        <c:axId val="191436392"/>
      </c:scatterChart>
      <c:valAx>
        <c:axId val="191436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91436392"/>
        <c:crosses val="autoZero"/>
        <c:crossBetween val="midCat"/>
      </c:valAx>
      <c:valAx>
        <c:axId val="1914363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3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9888560"/>
        <c:axId val="189893040"/>
      </c:barChart>
      <c:catAx>
        <c:axId val="18988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9893040"/>
        <c:crosses val="autoZero"/>
        <c:auto val="1"/>
        <c:lblAlgn val="ctr"/>
        <c:lblOffset val="100"/>
        <c:noMultiLvlLbl val="0"/>
      </c:catAx>
      <c:valAx>
        <c:axId val="18989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88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076120"/>
        <c:axId val="189623784"/>
      </c:barChart>
      <c:catAx>
        <c:axId val="19007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9623784"/>
        <c:crosses val="autoZero"/>
        <c:auto val="1"/>
        <c:lblAlgn val="ctr"/>
        <c:lblOffset val="100"/>
        <c:noMultiLvlLbl val="0"/>
      </c:catAx>
      <c:valAx>
        <c:axId val="18962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7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384"/>
        <c:axId val="189913056"/>
      </c:barChart>
      <c:catAx>
        <c:axId val="18992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913056"/>
        <c:crosses val="autoZero"/>
        <c:auto val="1"/>
        <c:lblAlgn val="ctr"/>
        <c:lblOffset val="100"/>
        <c:noMultiLvlLbl val="0"/>
      </c:catAx>
      <c:valAx>
        <c:axId val="18991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92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843776"/>
        <c:axId val="190844160"/>
      </c:barChart>
      <c:catAx>
        <c:axId val="190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90844160"/>
        <c:crosses val="autoZero"/>
        <c:auto val="1"/>
        <c:lblAlgn val="ctr"/>
        <c:lblOffset val="100"/>
        <c:noMultiLvlLbl val="0"/>
      </c:catAx>
      <c:valAx>
        <c:axId val="1908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3776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504112"/>
        <c:axId val="190582840"/>
      </c:barChart>
      <c:catAx>
        <c:axId val="1905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0582840"/>
        <c:crosses val="autoZero"/>
        <c:auto val="1"/>
        <c:lblAlgn val="ctr"/>
        <c:lblOffset val="100"/>
        <c:noMultiLvlLbl val="0"/>
      </c:catAx>
      <c:valAx>
        <c:axId val="19058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0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61296"/>
        <c:axId val="190561688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2472"/>
        <c:axId val="190562080"/>
      </c:scatterChart>
      <c:catAx>
        <c:axId val="190561296"/>
        <c:scaling>
          <c:orientation val="minMax"/>
        </c:scaling>
        <c:delete val="1"/>
        <c:axPos val="l"/>
        <c:majorTickMark val="out"/>
        <c:minorTickMark val="none"/>
        <c:tickLblPos val="none"/>
        <c:crossAx val="190561688"/>
        <c:crosses val="autoZero"/>
        <c:auto val="1"/>
        <c:lblAlgn val="ctr"/>
        <c:lblOffset val="100"/>
        <c:noMultiLvlLbl val="0"/>
      </c:catAx>
      <c:valAx>
        <c:axId val="190561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0561296"/>
        <c:crosses val="autoZero"/>
        <c:crossBetween val="between"/>
      </c:valAx>
      <c:valAx>
        <c:axId val="190562080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190562472"/>
        <c:crosses val="max"/>
        <c:crossBetween val="midCat"/>
      </c:valAx>
      <c:valAx>
        <c:axId val="1905624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9056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3256"/>
        <c:axId val="190563648"/>
      </c:scatterChart>
      <c:valAx>
        <c:axId val="190563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90563648"/>
        <c:crosses val="autoZero"/>
        <c:crossBetween val="midCat"/>
      </c:valAx>
      <c:valAx>
        <c:axId val="1905636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63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4432"/>
        <c:axId val="191009688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472"/>
        <c:axId val="191010080"/>
      </c:scatterChart>
      <c:valAx>
        <c:axId val="190564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009688"/>
        <c:crosses val="autoZero"/>
        <c:crossBetween val="midCat"/>
      </c:valAx>
      <c:valAx>
        <c:axId val="1910096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564432"/>
        <c:crosses val="autoZero"/>
        <c:crossBetween val="midCat"/>
      </c:valAx>
      <c:valAx>
        <c:axId val="19101008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191010472"/>
        <c:crosses val="max"/>
        <c:crossBetween val="midCat"/>
      </c:valAx>
      <c:valAx>
        <c:axId val="19101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1008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L11" sqref="L11"/>
    </sheetView>
  </sheetViews>
  <sheetFormatPr defaultRowHeight="14.4" x14ac:dyDescent="0.3"/>
  <sheetData>
    <row r="1" spans="1:4" ht="15.6" x14ac:dyDescent="0.3">
      <c r="A1" s="1" t="s">
        <v>0</v>
      </c>
      <c r="B1" s="1" t="s">
        <v>171</v>
      </c>
      <c r="C1" s="1" t="s">
        <v>2</v>
      </c>
      <c r="D1" s="1" t="s">
        <v>3</v>
      </c>
    </row>
    <row r="2" spans="1:4" ht="15.6" x14ac:dyDescent="0.3">
      <c r="A2" s="2">
        <v>1</v>
      </c>
      <c r="B2" s="2">
        <v>1</v>
      </c>
      <c r="C2" s="2" t="s">
        <v>4</v>
      </c>
      <c r="D2" s="2">
        <v>66</v>
      </c>
    </row>
    <row r="3" spans="1:4" ht="15.6" x14ac:dyDescent="0.3">
      <c r="A3" s="2">
        <v>2</v>
      </c>
      <c r="B3" s="2">
        <v>1</v>
      </c>
      <c r="C3" s="2" t="s">
        <v>4</v>
      </c>
      <c r="D3" s="2">
        <v>67</v>
      </c>
    </row>
    <row r="4" spans="1:4" ht="15.6" x14ac:dyDescent="0.3">
      <c r="A4" s="2">
        <v>3</v>
      </c>
      <c r="B4" s="2">
        <v>1</v>
      </c>
      <c r="C4" s="2" t="s">
        <v>4</v>
      </c>
      <c r="D4" s="2">
        <v>74</v>
      </c>
    </row>
    <row r="5" spans="1:4" ht="15.6" x14ac:dyDescent="0.3">
      <c r="A5" s="2">
        <v>4</v>
      </c>
      <c r="B5" s="2">
        <v>1</v>
      </c>
      <c r="C5" s="2" t="s">
        <v>4</v>
      </c>
      <c r="D5" s="2">
        <v>71</v>
      </c>
    </row>
    <row r="6" spans="1:4" ht="15.6" x14ac:dyDescent="0.3">
      <c r="A6" s="2">
        <v>5</v>
      </c>
      <c r="B6" s="2">
        <v>1</v>
      </c>
      <c r="C6" s="2" t="s">
        <v>4</v>
      </c>
      <c r="D6" s="2">
        <v>68</v>
      </c>
    </row>
    <row r="7" spans="1:4" ht="15.6" x14ac:dyDescent="0.3">
      <c r="A7" s="2">
        <v>6</v>
      </c>
      <c r="B7" s="2">
        <v>2</v>
      </c>
      <c r="C7" s="2" t="s">
        <v>5</v>
      </c>
      <c r="D7" s="2">
        <v>67</v>
      </c>
    </row>
    <row r="8" spans="1:4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4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4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4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4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4" ht="15.6" x14ac:dyDescent="0.3">
      <c r="A13" s="2">
        <v>12</v>
      </c>
      <c r="B13" s="2">
        <v>3</v>
      </c>
      <c r="C13" s="2" t="s">
        <v>5</v>
      </c>
      <c r="D13" s="2">
        <v>66</v>
      </c>
    </row>
    <row r="14" spans="1:4" ht="15.6" x14ac:dyDescent="0.3">
      <c r="A14" s="2">
        <v>13</v>
      </c>
      <c r="B14" s="2">
        <v>3</v>
      </c>
      <c r="C14" s="2" t="s">
        <v>4</v>
      </c>
      <c r="D14" s="2">
        <v>69</v>
      </c>
    </row>
    <row r="15" spans="1:4" ht="15.6" x14ac:dyDescent="0.3">
      <c r="A15" s="2">
        <v>14</v>
      </c>
      <c r="B15" s="2">
        <v>3</v>
      </c>
      <c r="C15" s="2" t="s">
        <v>4</v>
      </c>
      <c r="D15" s="2">
        <v>65</v>
      </c>
    </row>
    <row r="16" spans="1:4" ht="15.6" x14ac:dyDescent="0.3">
      <c r="A16" s="2">
        <v>15</v>
      </c>
      <c r="B16" s="2">
        <v>4</v>
      </c>
      <c r="C16" s="2" t="s">
        <v>5</v>
      </c>
      <c r="D16" s="2">
        <v>69</v>
      </c>
    </row>
    <row r="17" spans="1:4" ht="15.6" x14ac:dyDescent="0.3">
      <c r="A17" s="2">
        <v>16</v>
      </c>
      <c r="B17" s="2">
        <v>4</v>
      </c>
      <c r="C17" s="2" t="s">
        <v>5</v>
      </c>
      <c r="D17" s="2">
        <v>62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2"/>
  <sheetViews>
    <sheetView workbookViewId="0">
      <selection activeCell="N16" sqref="N16"/>
    </sheetView>
  </sheetViews>
  <sheetFormatPr defaultRowHeight="14.4" x14ac:dyDescent="0.3"/>
  <cols>
    <col min="1" max="1" width="9.109375" style="78"/>
    <col min="2" max="2" width="12.109375" customWidth="1"/>
    <col min="3" max="3" width="11.109375" customWidth="1"/>
    <col min="6" max="6" width="13.109375" customWidth="1"/>
    <col min="9" max="9" width="16.5546875" customWidth="1"/>
  </cols>
  <sheetData>
    <row r="1" spans="2:31" s="78" customFormat="1" x14ac:dyDescent="0.3"/>
    <row r="2" spans="2:31" s="78" customFormat="1" x14ac:dyDescent="0.3">
      <c r="B2" s="100" t="s">
        <v>130</v>
      </c>
      <c r="C2" s="100"/>
      <c r="D2" s="100"/>
      <c r="E2" s="100"/>
      <c r="F2" s="100"/>
      <c r="G2" s="100"/>
      <c r="H2" s="100"/>
      <c r="I2" s="100"/>
      <c r="J2" s="100"/>
    </row>
    <row r="3" spans="2:31" s="78" customFormat="1" x14ac:dyDescent="0.3">
      <c r="B3" s="100"/>
      <c r="C3" s="100"/>
      <c r="D3" s="100"/>
      <c r="E3" s="100"/>
      <c r="F3" s="100"/>
      <c r="G3" s="100"/>
      <c r="H3" s="100"/>
      <c r="I3" s="100"/>
      <c r="J3" s="100"/>
    </row>
    <row r="4" spans="2:31" s="78" customFormat="1" x14ac:dyDescent="0.3"/>
    <row r="5" spans="2:31" x14ac:dyDescent="0.3">
      <c r="B5" s="66" t="s">
        <v>93</v>
      </c>
      <c r="C5" s="66" t="s">
        <v>96</v>
      </c>
      <c r="D5" s="78"/>
      <c r="E5" s="78"/>
      <c r="F5" s="78"/>
      <c r="G5" s="78" t="s">
        <v>131</v>
      </c>
      <c r="H5" s="78"/>
      <c r="I5" s="78" t="s">
        <v>132</v>
      </c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spans="2:31" x14ac:dyDescent="0.3">
      <c r="B6" s="68" t="s">
        <v>113</v>
      </c>
      <c r="C6" s="73">
        <v>4.6699999999999998E-2</v>
      </c>
      <c r="D6" s="78"/>
      <c r="E6" s="78"/>
      <c r="F6" s="6" t="s">
        <v>133</v>
      </c>
      <c r="G6" s="79">
        <f>MIN(C6:C55)</f>
        <v>4.6699999999999998E-2</v>
      </c>
      <c r="H6" s="78"/>
      <c r="I6" s="78" t="s">
        <v>134</v>
      </c>
      <c r="J6" s="78">
        <f>G8</f>
        <v>0.1331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</row>
    <row r="7" spans="2:31" x14ac:dyDescent="0.3">
      <c r="B7" s="68" t="s">
        <v>101</v>
      </c>
      <c r="C7" s="73">
        <v>5.0599999999999999E-2</v>
      </c>
      <c r="D7" s="78"/>
      <c r="E7" s="78"/>
      <c r="F7" s="6"/>
      <c r="G7" s="79">
        <f>G9-G17</f>
        <v>0.36042510149376816</v>
      </c>
      <c r="H7" s="78"/>
      <c r="I7" s="78" t="s">
        <v>135</v>
      </c>
      <c r="J7" s="80">
        <f>G10 - G8</f>
        <v>0.42569999999999997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2:31" x14ac:dyDescent="0.3">
      <c r="B8" s="68" t="s">
        <v>117</v>
      </c>
      <c r="C8" s="73">
        <v>7.3200000000000001E-2</v>
      </c>
      <c r="D8" s="78"/>
      <c r="E8" s="78"/>
      <c r="F8" s="6" t="s">
        <v>136</v>
      </c>
      <c r="G8" s="81">
        <f>QUARTILE(C6:C55,1)</f>
        <v>0.1331</v>
      </c>
      <c r="H8" s="78"/>
      <c r="I8" s="78" t="s">
        <v>137</v>
      </c>
      <c r="J8" s="80">
        <f>G11 - G10</f>
        <v>0.27939999999999998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2:31" x14ac:dyDescent="0.3">
      <c r="B9" s="68" t="s">
        <v>112</v>
      </c>
      <c r="C9" s="73">
        <v>0.1051</v>
      </c>
      <c r="D9" s="78"/>
      <c r="E9" s="78"/>
      <c r="F9" s="6" t="s">
        <v>138</v>
      </c>
      <c r="G9" s="79">
        <f>AVERAGE(C6:C55)</f>
        <v>0.54525517241379307</v>
      </c>
      <c r="H9" s="78"/>
      <c r="I9" s="78" t="s">
        <v>139</v>
      </c>
      <c r="J9" s="80">
        <f>G17</f>
        <v>0.18483007092002493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</row>
    <row r="10" spans="2:31" x14ac:dyDescent="0.3">
      <c r="B10" s="68" t="s">
        <v>103</v>
      </c>
      <c r="C10" s="73">
        <v>0.1081</v>
      </c>
      <c r="D10" s="78"/>
      <c r="E10" s="78"/>
      <c r="F10" s="6" t="s">
        <v>25</v>
      </c>
      <c r="G10" s="79">
        <f>MEDIAN(C6:C55)</f>
        <v>0.55879999999999996</v>
      </c>
      <c r="H10" s="78"/>
      <c r="I10" s="78" t="s">
        <v>140</v>
      </c>
      <c r="J10" s="80">
        <f>G18</f>
        <v>1.05765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</row>
    <row r="11" spans="2:31" x14ac:dyDescent="0.3">
      <c r="B11" s="68" t="s">
        <v>106</v>
      </c>
      <c r="C11" s="73">
        <v>0.11799999999999999</v>
      </c>
      <c r="D11" s="78"/>
      <c r="E11" s="78"/>
      <c r="F11" s="6" t="s">
        <v>141</v>
      </c>
      <c r="G11" s="81">
        <f>QUARTILE(C6:C55,3)</f>
        <v>0.83819999999999995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</row>
    <row r="12" spans="2:31" x14ac:dyDescent="0.3">
      <c r="B12" s="68" t="s">
        <v>102</v>
      </c>
      <c r="C12" s="73">
        <v>0.1321</v>
      </c>
      <c r="D12" s="78"/>
      <c r="E12" s="78"/>
      <c r="F12" s="6" t="s">
        <v>142</v>
      </c>
      <c r="G12" s="79">
        <f>G17+G9</f>
        <v>0.73008524333381797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</row>
    <row r="13" spans="2:31" x14ac:dyDescent="0.3">
      <c r="B13" s="68" t="s">
        <v>104</v>
      </c>
      <c r="C13" s="73">
        <v>0.1331</v>
      </c>
      <c r="D13" s="78"/>
      <c r="E13" s="78"/>
      <c r="F13" s="6" t="s">
        <v>143</v>
      </c>
      <c r="G13" s="79">
        <f>MAX(C6:C55)</f>
        <v>1.38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</row>
    <row r="14" spans="2:31" x14ac:dyDescent="0.3">
      <c r="B14" s="68" t="s">
        <v>108</v>
      </c>
      <c r="C14" s="73">
        <v>0.23039999999999999</v>
      </c>
      <c r="D14" s="78"/>
      <c r="E14" s="78"/>
      <c r="F14" s="6"/>
      <c r="G14" s="81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2:31" x14ac:dyDescent="0.3">
      <c r="B15" s="68" t="s">
        <v>111</v>
      </c>
      <c r="C15" s="73">
        <v>0.23080000000000001</v>
      </c>
      <c r="D15" s="78"/>
      <c r="E15" s="78"/>
      <c r="F15" s="6" t="s">
        <v>65</v>
      </c>
      <c r="G15" s="81">
        <f>STDEV(C6:C55)</f>
        <v>0.38641550969520483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2:31" x14ac:dyDescent="0.3">
      <c r="B16" s="68" t="s">
        <v>118</v>
      </c>
      <c r="C16" s="73">
        <v>0.28129999999999999</v>
      </c>
      <c r="D16" s="78"/>
      <c r="E16" s="78"/>
      <c r="F16" s="6" t="s">
        <v>144</v>
      </c>
      <c r="G16" s="81">
        <f>COUNT(C6:C55)</f>
        <v>29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2:31" x14ac:dyDescent="0.3">
      <c r="B17" s="68" t="s">
        <v>119</v>
      </c>
      <c r="C17" s="73">
        <v>0.36149999999999999</v>
      </c>
      <c r="D17" s="78"/>
      <c r="E17" s="78"/>
      <c r="F17" s="6" t="s">
        <v>145</v>
      </c>
      <c r="G17" s="81">
        <f>CONFIDENCE(0.01,STDEV(C6:C55),COUNT(C6:C55))</f>
        <v>0.18483007092002493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2:31" x14ac:dyDescent="0.3">
      <c r="B18" s="68" t="s">
        <v>114</v>
      </c>
      <c r="C18" s="73">
        <v>0.37759999999999999</v>
      </c>
      <c r="D18" s="78"/>
      <c r="E18" s="78"/>
      <c r="F18" s="6" t="s">
        <v>146</v>
      </c>
      <c r="G18" s="81">
        <f>(G11-G8)*1.5</f>
        <v>1.05765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2:31" x14ac:dyDescent="0.3">
      <c r="B19" s="68" t="s">
        <v>105</v>
      </c>
      <c r="C19" s="73">
        <v>0.45019999999999999</v>
      </c>
      <c r="D19" s="78"/>
      <c r="E19" s="78"/>
      <c r="F19" s="78"/>
      <c r="G19" s="82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2:31" x14ac:dyDescent="0.3">
      <c r="B20" s="68" t="s">
        <v>124</v>
      </c>
      <c r="C20" s="73">
        <v>0.55879999999999996</v>
      </c>
      <c r="D20" s="78"/>
      <c r="E20" s="78"/>
      <c r="F20" s="78"/>
      <c r="G20" s="82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2:31" x14ac:dyDescent="0.3">
      <c r="B21" s="68" t="s">
        <v>109</v>
      </c>
      <c r="C21" s="73">
        <v>0.6694</v>
      </c>
      <c r="D21" s="78"/>
      <c r="E21" s="78"/>
      <c r="F21" s="78"/>
      <c r="G21" s="82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2:31" x14ac:dyDescent="0.3">
      <c r="B22" s="68" t="s">
        <v>122</v>
      </c>
      <c r="C22" s="73">
        <v>0.73180000000000001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2:31" x14ac:dyDescent="0.3">
      <c r="B23" s="68" t="s">
        <v>126</v>
      </c>
      <c r="C23" s="73">
        <v>0.73409999999999997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2:31" x14ac:dyDescent="0.3">
      <c r="B24" s="68" t="s">
        <v>110</v>
      </c>
      <c r="C24" s="73">
        <v>0.73939999999999995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2:31" x14ac:dyDescent="0.3">
      <c r="B25" s="68" t="s">
        <v>128</v>
      </c>
      <c r="C25" s="73">
        <v>0.79500000000000004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2:31" x14ac:dyDescent="0.3">
      <c r="B26" s="68" t="s">
        <v>125</v>
      </c>
      <c r="C26" s="73">
        <v>0.83420000000000005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2:31" x14ac:dyDescent="0.3">
      <c r="B27" s="68" t="s">
        <v>127</v>
      </c>
      <c r="C27" s="73">
        <v>0.83819999999999995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2:31" x14ac:dyDescent="0.3">
      <c r="B28" s="68" t="s">
        <v>116</v>
      </c>
      <c r="C28" s="73">
        <v>0.83830000000000005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2:31" x14ac:dyDescent="0.3">
      <c r="B29" s="68" t="s">
        <v>129</v>
      </c>
      <c r="C29" s="73">
        <v>0.87529999999999997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2:31" x14ac:dyDescent="0.3">
      <c r="B30" s="68" t="s">
        <v>107</v>
      </c>
      <c r="C30" s="73">
        <v>0.88900000000000001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2:31" x14ac:dyDescent="0.3">
      <c r="B31" s="68" t="s">
        <v>121</v>
      </c>
      <c r="C31" s="73">
        <v>1.0309999999999999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2:31" x14ac:dyDescent="0.3">
      <c r="B32" s="68" t="s">
        <v>120</v>
      </c>
      <c r="C32" s="73">
        <v>1.0642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2:31" x14ac:dyDescent="0.3">
      <c r="B33" s="68" t="s">
        <v>115</v>
      </c>
      <c r="C33" s="73">
        <v>1.135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2:31" x14ac:dyDescent="0.3">
      <c r="B34" s="68" t="s">
        <v>123</v>
      </c>
      <c r="C34" s="73">
        <v>1.38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2:31" x14ac:dyDescent="0.3">
      <c r="B35" s="68"/>
      <c r="C35" s="7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2:31" x14ac:dyDescent="0.3">
      <c r="B36" s="68"/>
      <c r="C36" s="73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2:31" x14ac:dyDescent="0.3">
      <c r="B37" s="68"/>
      <c r="C37" s="7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2:31" x14ac:dyDescent="0.3">
      <c r="B38" s="68"/>
      <c r="C38" s="73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2:31" x14ac:dyDescent="0.3">
      <c r="B39" s="68"/>
      <c r="C39" s="7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2:31" x14ac:dyDescent="0.3">
      <c r="B40" s="68"/>
      <c r="C40" s="73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2:31" x14ac:dyDescent="0.3">
      <c r="B41" s="68"/>
      <c r="C41" s="73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2:31" x14ac:dyDescent="0.3">
      <c r="B42" s="68"/>
      <c r="C42" s="73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2:31" x14ac:dyDescent="0.3">
      <c r="B43" s="68"/>
      <c r="C43" s="7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2:31" x14ac:dyDescent="0.3">
      <c r="B44" s="68"/>
      <c r="C44" s="73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2:31" x14ac:dyDescent="0.3">
      <c r="B45" s="68"/>
      <c r="C45" s="73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2:31" x14ac:dyDescent="0.3">
      <c r="B46" s="68"/>
      <c r="C46" s="6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2:31" x14ac:dyDescent="0.3">
      <c r="B47" s="68"/>
      <c r="C47" s="6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2:31" x14ac:dyDescent="0.3">
      <c r="B48" s="68"/>
      <c r="C48" s="6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2:31" x14ac:dyDescent="0.3">
      <c r="B49" s="68"/>
      <c r="C49" s="6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2:31" x14ac:dyDescent="0.3">
      <c r="B50" s="68"/>
      <c r="C50" s="6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2:31" x14ac:dyDescent="0.3">
      <c r="B51" s="68"/>
      <c r="C51" s="6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2:31" x14ac:dyDescent="0.3">
      <c r="B52" s="68"/>
      <c r="C52" s="6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2:31" x14ac:dyDescent="0.3">
      <c r="B53" s="68"/>
      <c r="C53" s="6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2:31" x14ac:dyDescent="0.3">
      <c r="B54" s="68"/>
      <c r="C54" s="6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2:31" x14ac:dyDescent="0.3">
      <c r="B55" s="68"/>
      <c r="C55" s="6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2:31" x14ac:dyDescent="0.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2:31" x14ac:dyDescent="0.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2:31" x14ac:dyDescent="0.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2:31" x14ac:dyDescent="0.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2:31" x14ac:dyDescent="0.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2:31" x14ac:dyDescent="0.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2:31" x14ac:dyDescent="0.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2:31" x14ac:dyDescent="0.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2:31" x14ac:dyDescent="0.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2:31" x14ac:dyDescent="0.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2:31" x14ac:dyDescent="0.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2:31" x14ac:dyDescent="0.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2:31" x14ac:dyDescent="0.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2:31" x14ac:dyDescent="0.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2:31" x14ac:dyDescent="0.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2:31" x14ac:dyDescent="0.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2:31" x14ac:dyDescent="0.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2:31" x14ac:dyDescent="0.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2:31" x14ac:dyDescent="0.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2:31" x14ac:dyDescent="0.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2:31" x14ac:dyDescent="0.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2:31" x14ac:dyDescent="0.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2:31" x14ac:dyDescent="0.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2:31" x14ac:dyDescent="0.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2:31" x14ac:dyDescent="0.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2:31" x14ac:dyDescent="0.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2:31" x14ac:dyDescent="0.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2:31" x14ac:dyDescent="0.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2:31" x14ac:dyDescent="0.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2:31" x14ac:dyDescent="0.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2:31" x14ac:dyDescent="0.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2:31" x14ac:dyDescent="0.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2:31" x14ac:dyDescent="0.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2:31" x14ac:dyDescent="0.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2:31" x14ac:dyDescent="0.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2:31" x14ac:dyDescent="0.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2:31" x14ac:dyDescent="0.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2:31" x14ac:dyDescent="0.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2:31" x14ac:dyDescent="0.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2:31" x14ac:dyDescent="0.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2:31" x14ac:dyDescent="0.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2:31" x14ac:dyDescent="0.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2:31" x14ac:dyDescent="0.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2:31" x14ac:dyDescent="0.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2:31" x14ac:dyDescent="0.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2:31" x14ac:dyDescent="0.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2:31" x14ac:dyDescent="0.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2:31" x14ac:dyDescent="0.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2:31" x14ac:dyDescent="0.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2:31" x14ac:dyDescent="0.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2:31" x14ac:dyDescent="0.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2:31" x14ac:dyDescent="0.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2:31" x14ac:dyDescent="0.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2:31" x14ac:dyDescent="0.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2:31" x14ac:dyDescent="0.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2:31" x14ac:dyDescent="0.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2:31" x14ac:dyDescent="0.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2:31" x14ac:dyDescent="0.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2:31" x14ac:dyDescent="0.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2:31" x14ac:dyDescent="0.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2:31" x14ac:dyDescent="0.3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2:31" x14ac:dyDescent="0.3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2:31" x14ac:dyDescent="0.3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2:31" x14ac:dyDescent="0.3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2:31" x14ac:dyDescent="0.3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2:31" x14ac:dyDescent="0.3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2:31" x14ac:dyDescent="0.3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2:31" x14ac:dyDescent="0.3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2:31" x14ac:dyDescent="0.3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2:31" x14ac:dyDescent="0.3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2:31" x14ac:dyDescent="0.3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2:31" x14ac:dyDescent="0.3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2:31" x14ac:dyDescent="0.3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2:31" x14ac:dyDescent="0.3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2:31" x14ac:dyDescent="0.3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2:31" x14ac:dyDescent="0.3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2:31" x14ac:dyDescent="0.3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2:31" x14ac:dyDescent="0.3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2:31" x14ac:dyDescent="0.3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2:31" x14ac:dyDescent="0.3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2:31" x14ac:dyDescent="0.3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2:31" x14ac:dyDescent="0.3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2:31" x14ac:dyDescent="0.3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2:31" x14ac:dyDescent="0.3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2:31" x14ac:dyDescent="0.3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2:31" x14ac:dyDescent="0.3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2:31" x14ac:dyDescent="0.3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2:31" x14ac:dyDescent="0.3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2:31" x14ac:dyDescent="0.3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2:31" x14ac:dyDescent="0.3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2:31" x14ac:dyDescent="0.3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2:31" x14ac:dyDescent="0.3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2:31" x14ac:dyDescent="0.3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2:31" x14ac:dyDescent="0.3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2:31" x14ac:dyDescent="0.3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2:31" x14ac:dyDescent="0.3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2:31" x14ac:dyDescent="0.3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2:31" x14ac:dyDescent="0.3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2:31" x14ac:dyDescent="0.3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2:31" x14ac:dyDescent="0.3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2:31" x14ac:dyDescent="0.3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2:31" x14ac:dyDescent="0.3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2:31" x14ac:dyDescent="0.3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2:31" x14ac:dyDescent="0.3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2:31" x14ac:dyDescent="0.3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2:31" x14ac:dyDescent="0.3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2:31" x14ac:dyDescent="0.3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2:31" x14ac:dyDescent="0.3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2:31" x14ac:dyDescent="0.3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2:31" x14ac:dyDescent="0.3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2:31" x14ac:dyDescent="0.3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2:31" x14ac:dyDescent="0.3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2:31" x14ac:dyDescent="0.3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2:31" x14ac:dyDescent="0.3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2:31" x14ac:dyDescent="0.3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2:31" x14ac:dyDescent="0.3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2:31" x14ac:dyDescent="0.3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2:31" x14ac:dyDescent="0.3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2:31" x14ac:dyDescent="0.3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2:31" x14ac:dyDescent="0.3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2:31" x14ac:dyDescent="0.3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2:31" x14ac:dyDescent="0.3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2:31" x14ac:dyDescent="0.3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2:31" x14ac:dyDescent="0.3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2:31" x14ac:dyDescent="0.3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2:31" x14ac:dyDescent="0.3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2:31" x14ac:dyDescent="0.3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2:31" x14ac:dyDescent="0.3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2:31" x14ac:dyDescent="0.3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2:31" x14ac:dyDescent="0.3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2:31" x14ac:dyDescent="0.3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2:31" x14ac:dyDescent="0.3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2:31" x14ac:dyDescent="0.3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2:31" x14ac:dyDescent="0.3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2:31" x14ac:dyDescent="0.3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2:31" x14ac:dyDescent="0.3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2:31" x14ac:dyDescent="0.3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2:31" x14ac:dyDescent="0.3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2:31" x14ac:dyDescent="0.3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2:31" x14ac:dyDescent="0.3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2:31" x14ac:dyDescent="0.3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2:31" x14ac:dyDescent="0.3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2:31" x14ac:dyDescent="0.3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2:31" x14ac:dyDescent="0.3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2:31" x14ac:dyDescent="0.3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2:31" x14ac:dyDescent="0.3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2:31" x14ac:dyDescent="0.3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2:31" x14ac:dyDescent="0.3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2:31" x14ac:dyDescent="0.3"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2:31" x14ac:dyDescent="0.3"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2:31" x14ac:dyDescent="0.3"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2:31" x14ac:dyDescent="0.3"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2:31" x14ac:dyDescent="0.3"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4:31" x14ac:dyDescent="0.3"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4:31" x14ac:dyDescent="0.3"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4:31" x14ac:dyDescent="0.3"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4:31" x14ac:dyDescent="0.3"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4:31" x14ac:dyDescent="0.3"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4:31" x14ac:dyDescent="0.3"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4:31" x14ac:dyDescent="0.3"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4:31" x14ac:dyDescent="0.3"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4:31" x14ac:dyDescent="0.3"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4:31" x14ac:dyDescent="0.3"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4:31" x14ac:dyDescent="0.3"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4:31" x14ac:dyDescent="0.3"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4:31" x14ac:dyDescent="0.3"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4:31" x14ac:dyDescent="0.3"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4:31" x14ac:dyDescent="0.3"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4:31" x14ac:dyDescent="0.3"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4:31" x14ac:dyDescent="0.3"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4:31" x14ac:dyDescent="0.3"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4:31" x14ac:dyDescent="0.3"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4:31" x14ac:dyDescent="0.3"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4:31" x14ac:dyDescent="0.3"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4:31" x14ac:dyDescent="0.3"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4:31" x14ac:dyDescent="0.3"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4:31" x14ac:dyDescent="0.3"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4:31" x14ac:dyDescent="0.3"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4:31" x14ac:dyDescent="0.3"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4:31" x14ac:dyDescent="0.3"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4:31" x14ac:dyDescent="0.3"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4:31" x14ac:dyDescent="0.3"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4:31" x14ac:dyDescent="0.3"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4:31" x14ac:dyDescent="0.3"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4:31" x14ac:dyDescent="0.3"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4:31" x14ac:dyDescent="0.3"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4:31" x14ac:dyDescent="0.3"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4:31" x14ac:dyDescent="0.3"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4:31" x14ac:dyDescent="0.3"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4:31" x14ac:dyDescent="0.3"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4:31" x14ac:dyDescent="0.3"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4:31" x14ac:dyDescent="0.3"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4:31" x14ac:dyDescent="0.3"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4:31" x14ac:dyDescent="0.3"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4:31" x14ac:dyDescent="0.3"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4:31" x14ac:dyDescent="0.3"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4:31" x14ac:dyDescent="0.3"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4:31" x14ac:dyDescent="0.3"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4:31" x14ac:dyDescent="0.3"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4:31" x14ac:dyDescent="0.3"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4:31" x14ac:dyDescent="0.3"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4:31" x14ac:dyDescent="0.3"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4:31" x14ac:dyDescent="0.3"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4:31" x14ac:dyDescent="0.3"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4:31" x14ac:dyDescent="0.3"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4:31" x14ac:dyDescent="0.3"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4:31" x14ac:dyDescent="0.3"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4:31" x14ac:dyDescent="0.3"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4:31" x14ac:dyDescent="0.3"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4:31" x14ac:dyDescent="0.3"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4:31" x14ac:dyDescent="0.3"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4:31" x14ac:dyDescent="0.3"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4:31" x14ac:dyDescent="0.3"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4:31" x14ac:dyDescent="0.3"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4:31" x14ac:dyDescent="0.3"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4:31" x14ac:dyDescent="0.3"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4:31" x14ac:dyDescent="0.3"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4:31" x14ac:dyDescent="0.3"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4:31" x14ac:dyDescent="0.3"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4:31" x14ac:dyDescent="0.3"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4:31" x14ac:dyDescent="0.3"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4:31" x14ac:dyDescent="0.3"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4:31" x14ac:dyDescent="0.3"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4:31" x14ac:dyDescent="0.3"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4:31" x14ac:dyDescent="0.3"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4:31" x14ac:dyDescent="0.3"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4:31" x14ac:dyDescent="0.3"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4:31" x14ac:dyDescent="0.3"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4:31" x14ac:dyDescent="0.3"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4:31" x14ac:dyDescent="0.3"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4:31" x14ac:dyDescent="0.3"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4:31" x14ac:dyDescent="0.3"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4:31" x14ac:dyDescent="0.3"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4:31" x14ac:dyDescent="0.3"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4:31" x14ac:dyDescent="0.3"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4:31" x14ac:dyDescent="0.3"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4:31" x14ac:dyDescent="0.3"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4:31" x14ac:dyDescent="0.3"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4:31" x14ac:dyDescent="0.3"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4:31" x14ac:dyDescent="0.3"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4:31" x14ac:dyDescent="0.3"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4:31" x14ac:dyDescent="0.3"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4:31" x14ac:dyDescent="0.3"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4:31" x14ac:dyDescent="0.3"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4:31" x14ac:dyDescent="0.3"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4:31" x14ac:dyDescent="0.3"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4:31" x14ac:dyDescent="0.3"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4:31" x14ac:dyDescent="0.3"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4:31" x14ac:dyDescent="0.3"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4:31" x14ac:dyDescent="0.3"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4:31" x14ac:dyDescent="0.3"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4:31" x14ac:dyDescent="0.3"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4:31" x14ac:dyDescent="0.3"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4:31" x14ac:dyDescent="0.3"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4:31" x14ac:dyDescent="0.3"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4:31" x14ac:dyDescent="0.3"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4:31" x14ac:dyDescent="0.3"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4:31" x14ac:dyDescent="0.3"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4:31" x14ac:dyDescent="0.3"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4:31" x14ac:dyDescent="0.3"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4:31" x14ac:dyDescent="0.3"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4:31" x14ac:dyDescent="0.3"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4:31" x14ac:dyDescent="0.3"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4:31" x14ac:dyDescent="0.3"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4:31" x14ac:dyDescent="0.3"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4:31" x14ac:dyDescent="0.3"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4:31" x14ac:dyDescent="0.3"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4:31" x14ac:dyDescent="0.3"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4:31" x14ac:dyDescent="0.3"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4:31" x14ac:dyDescent="0.3"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4:31" x14ac:dyDescent="0.3"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4:31" x14ac:dyDescent="0.3"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4:31" x14ac:dyDescent="0.3"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4:31" x14ac:dyDescent="0.3"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4:31" x14ac:dyDescent="0.3"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4:31" x14ac:dyDescent="0.3"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4:31" x14ac:dyDescent="0.3"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4:31" x14ac:dyDescent="0.3"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4:31" x14ac:dyDescent="0.3"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4:31" x14ac:dyDescent="0.3"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4:31" x14ac:dyDescent="0.3"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4:31" x14ac:dyDescent="0.3"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4:31" x14ac:dyDescent="0.3"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4:31" x14ac:dyDescent="0.3"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4:31" x14ac:dyDescent="0.3"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4:31" x14ac:dyDescent="0.3"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4:31" x14ac:dyDescent="0.3"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4:31" x14ac:dyDescent="0.3"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4:31" x14ac:dyDescent="0.3"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4:31" x14ac:dyDescent="0.3"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4:31" x14ac:dyDescent="0.3"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4:31" x14ac:dyDescent="0.3"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4:31" x14ac:dyDescent="0.3"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4:31" x14ac:dyDescent="0.3"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4:31" x14ac:dyDescent="0.3"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4:31" x14ac:dyDescent="0.3"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4:31" x14ac:dyDescent="0.3"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4:31" x14ac:dyDescent="0.3"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4:31" x14ac:dyDescent="0.3"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4:31" x14ac:dyDescent="0.3"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4:31" x14ac:dyDescent="0.3"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4:31" x14ac:dyDescent="0.3"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4:31" x14ac:dyDescent="0.3"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4:31" x14ac:dyDescent="0.3"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4:31" x14ac:dyDescent="0.3"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4:31" x14ac:dyDescent="0.3"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4:31" x14ac:dyDescent="0.3"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4:31" x14ac:dyDescent="0.3"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4:31" x14ac:dyDescent="0.3"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4:31" x14ac:dyDescent="0.3"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4:31" x14ac:dyDescent="0.3"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4:31" x14ac:dyDescent="0.3"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4:31" x14ac:dyDescent="0.3"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4:31" x14ac:dyDescent="0.3"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4:31" x14ac:dyDescent="0.3"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4:31" x14ac:dyDescent="0.3"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4:31" x14ac:dyDescent="0.3"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4:31" x14ac:dyDescent="0.3"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4:31" x14ac:dyDescent="0.3"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4:31" x14ac:dyDescent="0.3"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4:31" x14ac:dyDescent="0.3"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4:31" x14ac:dyDescent="0.3"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4:31" x14ac:dyDescent="0.3"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4:31" x14ac:dyDescent="0.3"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4:31" x14ac:dyDescent="0.3"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4:31" x14ac:dyDescent="0.3"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4:31" x14ac:dyDescent="0.3"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4:31" x14ac:dyDescent="0.3"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4:31" x14ac:dyDescent="0.3"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4:31" x14ac:dyDescent="0.3"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4:31" x14ac:dyDescent="0.3"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4:31" x14ac:dyDescent="0.3"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4:31" x14ac:dyDescent="0.3"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4:31" x14ac:dyDescent="0.3"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4:31" x14ac:dyDescent="0.3"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4:31" x14ac:dyDescent="0.3"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4:31" x14ac:dyDescent="0.3"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4:31" x14ac:dyDescent="0.3"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4:31" x14ac:dyDescent="0.3"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4:31" x14ac:dyDescent="0.3"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4:31" x14ac:dyDescent="0.3"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4:31" x14ac:dyDescent="0.3"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4:31" x14ac:dyDescent="0.3"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4:31" x14ac:dyDescent="0.3"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4:31" x14ac:dyDescent="0.3"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4:31" x14ac:dyDescent="0.3"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4:31" x14ac:dyDescent="0.3"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4:31" x14ac:dyDescent="0.3"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4:31" x14ac:dyDescent="0.3"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4:31" x14ac:dyDescent="0.3"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4:31" x14ac:dyDescent="0.3"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4:31" x14ac:dyDescent="0.3"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4:31" x14ac:dyDescent="0.3"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4:31" x14ac:dyDescent="0.3"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4:31" x14ac:dyDescent="0.3"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4:31" x14ac:dyDescent="0.3"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4:31" x14ac:dyDescent="0.3"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4:31" x14ac:dyDescent="0.3"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4:31" x14ac:dyDescent="0.3"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4:31" x14ac:dyDescent="0.3"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4:31" x14ac:dyDescent="0.3"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4:31" x14ac:dyDescent="0.3"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4:31" x14ac:dyDescent="0.3"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4:31" x14ac:dyDescent="0.3"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4:31" x14ac:dyDescent="0.3"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4:31" x14ac:dyDescent="0.3"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4:31" x14ac:dyDescent="0.3"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4:31" x14ac:dyDescent="0.3"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4:31" x14ac:dyDescent="0.3"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4:31" x14ac:dyDescent="0.3"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4:31" x14ac:dyDescent="0.3"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4:31" x14ac:dyDescent="0.3"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4:31" x14ac:dyDescent="0.3"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4:31" x14ac:dyDescent="0.3"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4:31" x14ac:dyDescent="0.3"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4:31" x14ac:dyDescent="0.3"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4:31" x14ac:dyDescent="0.3"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4:31" x14ac:dyDescent="0.3"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4:31" x14ac:dyDescent="0.3"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4:31" x14ac:dyDescent="0.3"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4:31" x14ac:dyDescent="0.3"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4:31" x14ac:dyDescent="0.3"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4:31" x14ac:dyDescent="0.3"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4:31" x14ac:dyDescent="0.3"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4:31" x14ac:dyDescent="0.3"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4:31" x14ac:dyDescent="0.3"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4:31" x14ac:dyDescent="0.3"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</sheetData>
  <mergeCells count="1">
    <mergeCell ref="B2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4" workbookViewId="0">
      <selection activeCell="G29" sqref="G29"/>
    </sheetView>
  </sheetViews>
  <sheetFormatPr defaultColWidth="9.109375" defaultRowHeight="12.6" x14ac:dyDescent="0.25"/>
  <cols>
    <col min="1" max="1" width="9.109375" style="83"/>
    <col min="2" max="2" width="15.109375" style="83" customWidth="1"/>
    <col min="3" max="3" width="13.5546875" style="83" customWidth="1"/>
    <col min="4" max="16384" width="9.109375" style="83"/>
  </cols>
  <sheetData>
    <row r="2" spans="2:11" x14ac:dyDescent="0.25">
      <c r="B2" s="83" t="s">
        <v>147</v>
      </c>
      <c r="C2" s="83" t="s">
        <v>148</v>
      </c>
      <c r="D2" s="83" t="s">
        <v>149</v>
      </c>
      <c r="E2" s="83" t="s">
        <v>150</v>
      </c>
      <c r="F2" s="83" t="s">
        <v>151</v>
      </c>
      <c r="G2" s="83" t="s">
        <v>152</v>
      </c>
      <c r="H2" s="83" t="s">
        <v>153</v>
      </c>
      <c r="I2" s="83" t="s">
        <v>154</v>
      </c>
    </row>
    <row r="3" spans="2:11" x14ac:dyDescent="0.25">
      <c r="B3" s="83" t="s">
        <v>155</v>
      </c>
      <c r="C3" s="83" t="s">
        <v>156</v>
      </c>
      <c r="D3" s="84">
        <v>0</v>
      </c>
      <c r="E3" s="84">
        <v>18</v>
      </c>
      <c r="F3" s="84">
        <v>27.7</v>
      </c>
      <c r="G3" s="84">
        <v>25</v>
      </c>
      <c r="H3" s="84">
        <v>6.4</v>
      </c>
      <c r="I3" s="83">
        <v>0</v>
      </c>
    </row>
    <row r="4" spans="2:11" x14ac:dyDescent="0.25">
      <c r="B4" s="83" t="s">
        <v>155</v>
      </c>
      <c r="C4" s="83" t="s">
        <v>157</v>
      </c>
      <c r="D4" s="84">
        <v>18</v>
      </c>
      <c r="E4" s="84">
        <v>26</v>
      </c>
      <c r="F4" s="84">
        <v>30.3</v>
      </c>
      <c r="G4" s="84">
        <v>22.6</v>
      </c>
      <c r="H4" s="84">
        <v>6.9</v>
      </c>
      <c r="I4" s="83">
        <v>0</v>
      </c>
    </row>
    <row r="5" spans="2:11" x14ac:dyDescent="0.25">
      <c r="B5" s="83" t="s">
        <v>155</v>
      </c>
      <c r="C5" s="83" t="s">
        <v>158</v>
      </c>
      <c r="D5" s="84">
        <v>26</v>
      </c>
      <c r="E5" s="84">
        <v>43</v>
      </c>
      <c r="F5" s="84">
        <v>33.5</v>
      </c>
      <c r="G5" s="84">
        <v>32</v>
      </c>
      <c r="H5" s="84">
        <v>7.7</v>
      </c>
      <c r="I5" s="84">
        <v>1</v>
      </c>
    </row>
    <row r="6" spans="2:11" x14ac:dyDescent="0.25">
      <c r="B6" s="83" t="s">
        <v>155</v>
      </c>
      <c r="C6" s="83" t="s">
        <v>159</v>
      </c>
      <c r="D6" s="84">
        <v>43</v>
      </c>
      <c r="E6" s="84">
        <v>58</v>
      </c>
      <c r="F6" s="84">
        <v>30.8</v>
      </c>
      <c r="G6" s="84">
        <v>29.2</v>
      </c>
      <c r="H6" s="84">
        <v>8.1999999999999993</v>
      </c>
      <c r="I6" s="84">
        <v>26</v>
      </c>
    </row>
    <row r="7" spans="2:11" x14ac:dyDescent="0.25">
      <c r="B7" s="83" t="s">
        <v>155</v>
      </c>
      <c r="C7" s="83" t="s">
        <v>160</v>
      </c>
      <c r="D7" s="84">
        <v>58</v>
      </c>
      <c r="E7" s="84">
        <v>76</v>
      </c>
      <c r="F7" s="84">
        <v>33.799999999999997</v>
      </c>
      <c r="G7" s="84">
        <v>33.9</v>
      </c>
      <c r="H7" s="84">
        <v>8.4</v>
      </c>
      <c r="I7" s="84">
        <v>33</v>
      </c>
    </row>
    <row r="8" spans="2:11" x14ac:dyDescent="0.25">
      <c r="B8" s="83" t="s">
        <v>155</v>
      </c>
      <c r="C8" s="83" t="s">
        <v>161</v>
      </c>
      <c r="D8" s="84">
        <v>76</v>
      </c>
      <c r="E8" s="84">
        <v>97</v>
      </c>
      <c r="F8" s="84">
        <v>24.9</v>
      </c>
      <c r="G8" s="84">
        <v>36.200000000000003</v>
      </c>
      <c r="H8" s="84">
        <v>8.4</v>
      </c>
      <c r="I8" s="84">
        <v>30</v>
      </c>
    </row>
    <row r="9" spans="2:11" x14ac:dyDescent="0.25">
      <c r="B9" s="83" t="s">
        <v>155</v>
      </c>
      <c r="C9" s="83" t="s">
        <v>162</v>
      </c>
      <c r="D9" s="84">
        <v>97</v>
      </c>
      <c r="E9" s="84">
        <v>114</v>
      </c>
      <c r="F9" s="84">
        <v>26.5</v>
      </c>
      <c r="G9" s="84">
        <v>34.200000000000003</v>
      </c>
      <c r="H9" s="84">
        <v>8.4</v>
      </c>
      <c r="I9" s="84">
        <v>26</v>
      </c>
    </row>
    <row r="10" spans="2:11" x14ac:dyDescent="0.25">
      <c r="B10" s="83" t="s">
        <v>155</v>
      </c>
      <c r="C10" s="83" t="s">
        <v>163</v>
      </c>
      <c r="D10" s="84">
        <v>114</v>
      </c>
      <c r="E10" s="84">
        <v>152</v>
      </c>
      <c r="F10" s="84">
        <v>26.5</v>
      </c>
      <c r="G10" s="84">
        <v>34.9</v>
      </c>
      <c r="H10" s="84">
        <v>8.4</v>
      </c>
      <c r="I10" s="84">
        <v>26</v>
      </c>
    </row>
    <row r="11" spans="2:11" x14ac:dyDescent="0.25">
      <c r="B11" s="83" t="s">
        <v>164</v>
      </c>
      <c r="C11" s="83" t="s">
        <v>165</v>
      </c>
      <c r="D11" s="84">
        <v>0</v>
      </c>
      <c r="E11" s="84">
        <v>28</v>
      </c>
      <c r="F11" s="84">
        <v>21.2</v>
      </c>
      <c r="G11" s="84">
        <v>33.799999999999997</v>
      </c>
      <c r="H11" s="84">
        <v>45</v>
      </c>
      <c r="K11" s="84"/>
    </row>
    <row r="12" spans="2:11" x14ac:dyDescent="0.25">
      <c r="B12" s="83" t="s">
        <v>164</v>
      </c>
      <c r="C12" s="83" t="s">
        <v>166</v>
      </c>
      <c r="D12" s="84">
        <v>28</v>
      </c>
      <c r="E12" s="84">
        <v>79</v>
      </c>
      <c r="F12" s="84">
        <v>29</v>
      </c>
      <c r="G12" s="84">
        <v>37.6</v>
      </c>
      <c r="H12" s="84">
        <v>33.4</v>
      </c>
      <c r="K12" s="84"/>
    </row>
    <row r="13" spans="2:11" x14ac:dyDescent="0.25">
      <c r="B13" s="83" t="s">
        <v>164</v>
      </c>
      <c r="C13" s="83" t="s">
        <v>167</v>
      </c>
      <c r="D13" s="84">
        <v>79</v>
      </c>
      <c r="E13" s="84">
        <v>119</v>
      </c>
      <c r="F13" s="84">
        <v>18.5</v>
      </c>
      <c r="G13" s="84">
        <v>34.1</v>
      </c>
      <c r="H13" s="84">
        <v>47.4</v>
      </c>
      <c r="K13" s="84"/>
    </row>
    <row r="14" spans="2:11" x14ac:dyDescent="0.25">
      <c r="B14" s="83" t="s">
        <v>164</v>
      </c>
      <c r="C14" s="83" t="s">
        <v>168</v>
      </c>
      <c r="D14" s="84">
        <v>119</v>
      </c>
      <c r="E14" s="84">
        <v>152</v>
      </c>
      <c r="F14" s="84">
        <v>19.600000000000001</v>
      </c>
      <c r="G14" s="84">
        <v>30.6</v>
      </c>
      <c r="H14" s="84">
        <v>49.8</v>
      </c>
      <c r="K14" s="84"/>
    </row>
    <row r="15" spans="2:11" x14ac:dyDescent="0.25">
      <c r="D15" s="84"/>
      <c r="E15" s="84"/>
      <c r="F15" s="84"/>
      <c r="G15" s="84"/>
      <c r="H15" s="84"/>
      <c r="I15" s="84"/>
      <c r="K15" s="84"/>
    </row>
    <row r="16" spans="2:11" x14ac:dyDescent="0.25">
      <c r="D16" s="84"/>
      <c r="E16" s="84"/>
      <c r="F16" s="84"/>
      <c r="G16" s="84"/>
      <c r="H16" s="84"/>
      <c r="I16" s="84"/>
      <c r="K16" s="84"/>
    </row>
    <row r="17" spans="2:11" x14ac:dyDescent="0.25">
      <c r="D17" s="84"/>
      <c r="E17" s="84"/>
      <c r="F17" s="84"/>
      <c r="G17" s="84"/>
      <c r="H17" s="84"/>
      <c r="I17" s="84"/>
      <c r="K17" s="84"/>
    </row>
    <row r="23" spans="2:11" x14ac:dyDescent="0.25">
      <c r="B23" s="83" t="s">
        <v>147</v>
      </c>
      <c r="C23" s="83" t="s">
        <v>148</v>
      </c>
      <c r="D23" s="83" t="s">
        <v>169</v>
      </c>
      <c r="F23" s="83" t="s">
        <v>151</v>
      </c>
      <c r="G23" s="83" t="s">
        <v>152</v>
      </c>
      <c r="H23" s="83" t="s">
        <v>153</v>
      </c>
      <c r="I23" s="83" t="s">
        <v>154</v>
      </c>
    </row>
    <row r="24" spans="2:11" x14ac:dyDescent="0.25">
      <c r="B24" s="83" t="s">
        <v>155</v>
      </c>
      <c r="C24" s="83" t="s">
        <v>156</v>
      </c>
      <c r="D24" s="84">
        <f t="shared" ref="D24:D31" si="0">D3+E3/2</f>
        <v>9</v>
      </c>
      <c r="E24" s="84"/>
      <c r="F24" s="84">
        <v>27.7</v>
      </c>
      <c r="G24" s="84">
        <v>25</v>
      </c>
      <c r="H24" s="84">
        <v>6.4</v>
      </c>
      <c r="I24" s="83">
        <v>0</v>
      </c>
    </row>
    <row r="25" spans="2:11" x14ac:dyDescent="0.25">
      <c r="B25" s="83" t="s">
        <v>155</v>
      </c>
      <c r="C25" s="83" t="s">
        <v>157</v>
      </c>
      <c r="D25" s="84">
        <f t="shared" si="0"/>
        <v>31</v>
      </c>
      <c r="E25" s="84"/>
      <c r="F25" s="84">
        <v>30.3</v>
      </c>
      <c r="G25" s="84">
        <v>22.6</v>
      </c>
      <c r="H25" s="84">
        <v>6.9</v>
      </c>
      <c r="I25" s="83">
        <v>0</v>
      </c>
    </row>
    <row r="26" spans="2:11" x14ac:dyDescent="0.25">
      <c r="B26" s="83" t="s">
        <v>155</v>
      </c>
      <c r="C26" s="83" t="s">
        <v>158</v>
      </c>
      <c r="D26" s="84">
        <f t="shared" si="0"/>
        <v>47.5</v>
      </c>
      <c r="E26" s="84"/>
      <c r="F26" s="84">
        <v>33.5</v>
      </c>
      <c r="G26" s="84">
        <v>32</v>
      </c>
      <c r="H26" s="84">
        <v>7.7</v>
      </c>
      <c r="I26" s="84">
        <v>1</v>
      </c>
    </row>
    <row r="27" spans="2:11" x14ac:dyDescent="0.25">
      <c r="B27" s="83" t="s">
        <v>155</v>
      </c>
      <c r="C27" s="83" t="s">
        <v>159</v>
      </c>
      <c r="D27" s="84">
        <f t="shared" si="0"/>
        <v>72</v>
      </c>
      <c r="E27" s="84"/>
      <c r="F27" s="84">
        <v>30.8</v>
      </c>
      <c r="G27" s="84">
        <v>29.2</v>
      </c>
      <c r="H27" s="84">
        <v>8.1999999999999993</v>
      </c>
      <c r="I27" s="84">
        <v>26</v>
      </c>
    </row>
    <row r="28" spans="2:11" x14ac:dyDescent="0.25">
      <c r="B28" s="83" t="s">
        <v>155</v>
      </c>
      <c r="C28" s="83" t="s">
        <v>160</v>
      </c>
      <c r="D28" s="84">
        <f t="shared" si="0"/>
        <v>96</v>
      </c>
      <c r="E28" s="84"/>
      <c r="F28" s="84">
        <v>33.799999999999997</v>
      </c>
      <c r="G28" s="84">
        <v>33.9</v>
      </c>
      <c r="H28" s="84">
        <v>8.4</v>
      </c>
      <c r="I28" s="84">
        <v>33</v>
      </c>
    </row>
    <row r="29" spans="2:11" x14ac:dyDescent="0.25">
      <c r="B29" s="83" t="s">
        <v>155</v>
      </c>
      <c r="C29" s="83" t="s">
        <v>161</v>
      </c>
      <c r="D29" s="84">
        <f t="shared" si="0"/>
        <v>124.5</v>
      </c>
      <c r="E29" s="84"/>
      <c r="F29" s="84">
        <v>24.9</v>
      </c>
      <c r="G29" s="84">
        <v>36.200000000000003</v>
      </c>
      <c r="H29" s="84">
        <v>8.4</v>
      </c>
      <c r="I29" s="84">
        <v>30</v>
      </c>
    </row>
    <row r="30" spans="2:11" x14ac:dyDescent="0.25">
      <c r="B30" s="83" t="s">
        <v>155</v>
      </c>
      <c r="C30" s="83" t="s">
        <v>162</v>
      </c>
      <c r="D30" s="84">
        <f t="shared" si="0"/>
        <v>154</v>
      </c>
      <c r="E30" s="84"/>
      <c r="F30" s="84">
        <v>26.5</v>
      </c>
      <c r="G30" s="84">
        <v>34.200000000000003</v>
      </c>
      <c r="H30" s="84">
        <v>8.4</v>
      </c>
      <c r="I30" s="84">
        <v>26</v>
      </c>
    </row>
    <row r="31" spans="2:11" x14ac:dyDescent="0.25">
      <c r="B31" s="83" t="s">
        <v>155</v>
      </c>
      <c r="C31" s="83" t="s">
        <v>163</v>
      </c>
      <c r="D31" s="84">
        <f t="shared" si="0"/>
        <v>190</v>
      </c>
      <c r="E31" s="84"/>
      <c r="F31" s="84">
        <v>26.5</v>
      </c>
      <c r="G31" s="84">
        <v>34.9</v>
      </c>
      <c r="H31" s="84">
        <v>8.4</v>
      </c>
      <c r="I31" s="84">
        <v>26</v>
      </c>
    </row>
    <row r="44" spans="2:9" x14ac:dyDescent="0.25">
      <c r="B44" s="83" t="s">
        <v>147</v>
      </c>
      <c r="C44" s="83" t="s">
        <v>148</v>
      </c>
      <c r="E44" s="85" t="s">
        <v>170</v>
      </c>
      <c r="F44" s="83" t="s">
        <v>151</v>
      </c>
      <c r="G44" s="83" t="s">
        <v>152</v>
      </c>
      <c r="H44" s="83" t="s">
        <v>153</v>
      </c>
      <c r="I44" s="83" t="s">
        <v>154</v>
      </c>
    </row>
    <row r="45" spans="2:9" x14ac:dyDescent="0.25">
      <c r="B45" s="83" t="s">
        <v>155</v>
      </c>
      <c r="C45" s="83" t="s">
        <v>156</v>
      </c>
      <c r="D45" s="84"/>
      <c r="E45" s="84">
        <v>0</v>
      </c>
      <c r="F45" s="84">
        <v>27.7</v>
      </c>
      <c r="G45" s="84">
        <v>25</v>
      </c>
      <c r="H45" s="84">
        <v>6.4</v>
      </c>
      <c r="I45" s="83">
        <v>0</v>
      </c>
    </row>
    <row r="46" spans="2:9" x14ac:dyDescent="0.25">
      <c r="D46" s="84"/>
      <c r="E46" s="84">
        <v>18</v>
      </c>
      <c r="F46" s="84">
        <v>27.7</v>
      </c>
      <c r="G46" s="84">
        <v>25</v>
      </c>
      <c r="H46" s="84">
        <v>6.4</v>
      </c>
      <c r="I46" s="83">
        <v>0</v>
      </c>
    </row>
    <row r="47" spans="2:9" x14ac:dyDescent="0.25">
      <c r="C47" s="83" t="s">
        <v>157</v>
      </c>
      <c r="D47" s="84"/>
      <c r="E47" s="84">
        <v>18</v>
      </c>
      <c r="F47" s="84">
        <v>30.3</v>
      </c>
      <c r="G47" s="84">
        <v>22.6</v>
      </c>
      <c r="H47" s="84">
        <v>6.9</v>
      </c>
      <c r="I47" s="83">
        <v>0</v>
      </c>
    </row>
    <row r="48" spans="2:9" x14ac:dyDescent="0.25">
      <c r="D48" s="84"/>
      <c r="E48" s="84">
        <v>26</v>
      </c>
      <c r="F48" s="84">
        <v>30.3</v>
      </c>
      <c r="G48" s="84">
        <v>22.6</v>
      </c>
      <c r="H48" s="84">
        <v>6.9</v>
      </c>
      <c r="I48" s="83">
        <v>0</v>
      </c>
    </row>
    <row r="49" spans="3:9" x14ac:dyDescent="0.25">
      <c r="C49" s="83" t="s">
        <v>158</v>
      </c>
      <c r="D49" s="84"/>
      <c r="E49" s="84">
        <v>26</v>
      </c>
      <c r="F49" s="84">
        <v>33.5</v>
      </c>
      <c r="G49" s="84">
        <v>32</v>
      </c>
      <c r="H49" s="84">
        <v>7.7</v>
      </c>
      <c r="I49" s="84">
        <v>1</v>
      </c>
    </row>
    <row r="50" spans="3:9" x14ac:dyDescent="0.25">
      <c r="D50" s="84"/>
      <c r="E50" s="84">
        <v>43</v>
      </c>
      <c r="F50" s="84">
        <v>33.5</v>
      </c>
      <c r="G50" s="84">
        <v>32</v>
      </c>
      <c r="H50" s="84">
        <v>7.7</v>
      </c>
      <c r="I50" s="84">
        <v>1</v>
      </c>
    </row>
    <row r="51" spans="3:9" x14ac:dyDescent="0.25">
      <c r="C51" s="83" t="s">
        <v>159</v>
      </c>
      <c r="D51" s="84"/>
      <c r="E51" s="84">
        <v>43</v>
      </c>
      <c r="F51" s="84">
        <v>30.8</v>
      </c>
      <c r="G51" s="84">
        <v>29.2</v>
      </c>
      <c r="H51" s="84">
        <v>8.1999999999999993</v>
      </c>
      <c r="I51" s="84">
        <v>26</v>
      </c>
    </row>
    <row r="52" spans="3:9" x14ac:dyDescent="0.25">
      <c r="D52" s="84"/>
      <c r="E52" s="84">
        <v>58</v>
      </c>
      <c r="F52" s="84">
        <v>30.8</v>
      </c>
      <c r="G52" s="84">
        <v>29.2</v>
      </c>
      <c r="H52" s="84">
        <v>8.1999999999999993</v>
      </c>
      <c r="I52" s="84">
        <v>26</v>
      </c>
    </row>
    <row r="53" spans="3:9" x14ac:dyDescent="0.25">
      <c r="C53" s="83" t="s">
        <v>160</v>
      </c>
      <c r="D53" s="84"/>
      <c r="E53" s="84">
        <v>58</v>
      </c>
      <c r="F53" s="84">
        <v>33.799999999999997</v>
      </c>
      <c r="G53" s="84">
        <v>33.9</v>
      </c>
      <c r="H53" s="84">
        <v>8.4</v>
      </c>
      <c r="I53" s="84">
        <v>33</v>
      </c>
    </row>
    <row r="54" spans="3:9" x14ac:dyDescent="0.25">
      <c r="D54" s="84"/>
      <c r="E54" s="84">
        <v>76</v>
      </c>
      <c r="F54" s="84">
        <v>33.799999999999997</v>
      </c>
      <c r="G54" s="84">
        <v>33.9</v>
      </c>
      <c r="H54" s="84">
        <v>8.4</v>
      </c>
      <c r="I54" s="84">
        <v>33</v>
      </c>
    </row>
    <row r="55" spans="3:9" x14ac:dyDescent="0.25">
      <c r="C55" s="83" t="s">
        <v>161</v>
      </c>
      <c r="D55" s="84"/>
      <c r="E55" s="84">
        <v>76</v>
      </c>
      <c r="F55" s="84">
        <v>24.9</v>
      </c>
      <c r="G55" s="84">
        <v>36.200000000000003</v>
      </c>
      <c r="H55" s="84">
        <v>8.4</v>
      </c>
      <c r="I55" s="84">
        <v>30</v>
      </c>
    </row>
    <row r="56" spans="3:9" x14ac:dyDescent="0.25">
      <c r="D56" s="84"/>
      <c r="E56" s="84">
        <v>97</v>
      </c>
      <c r="F56" s="84">
        <v>24.9</v>
      </c>
      <c r="G56" s="84">
        <v>36.200000000000003</v>
      </c>
      <c r="H56" s="84">
        <v>8.4</v>
      </c>
      <c r="I56" s="84">
        <v>30</v>
      </c>
    </row>
    <row r="57" spans="3:9" x14ac:dyDescent="0.25">
      <c r="C57" s="83" t="s">
        <v>162</v>
      </c>
      <c r="D57" s="84"/>
      <c r="E57" s="84">
        <v>97</v>
      </c>
      <c r="F57" s="84">
        <v>26.5</v>
      </c>
      <c r="G57" s="84">
        <v>34.200000000000003</v>
      </c>
      <c r="H57" s="84">
        <v>8.4</v>
      </c>
      <c r="I57" s="84">
        <v>26</v>
      </c>
    </row>
    <row r="58" spans="3:9" x14ac:dyDescent="0.25">
      <c r="D58" s="84"/>
      <c r="E58" s="84">
        <v>114</v>
      </c>
      <c r="F58" s="84">
        <v>26.5</v>
      </c>
      <c r="G58" s="84">
        <v>34.200000000000003</v>
      </c>
      <c r="H58" s="84">
        <v>8.4</v>
      </c>
      <c r="I58" s="84">
        <v>26</v>
      </c>
    </row>
    <row r="59" spans="3:9" x14ac:dyDescent="0.25">
      <c r="C59" s="83" t="s">
        <v>163</v>
      </c>
      <c r="D59" s="84"/>
      <c r="E59" s="84">
        <v>114</v>
      </c>
      <c r="F59" s="84">
        <v>26.5</v>
      </c>
      <c r="G59" s="84">
        <v>34.9</v>
      </c>
      <c r="H59" s="84">
        <v>8.4</v>
      </c>
      <c r="I59" s="84">
        <v>26</v>
      </c>
    </row>
    <row r="60" spans="3:9" x14ac:dyDescent="0.25">
      <c r="E60" s="84">
        <v>152</v>
      </c>
      <c r="F60" s="84">
        <v>26.5</v>
      </c>
      <c r="G60" s="84">
        <v>34.9</v>
      </c>
      <c r="H60" s="84">
        <v>8.4</v>
      </c>
      <c r="I60" s="84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topLeftCell="AC1" workbookViewId="0">
      <pane ySplit="2" topLeftCell="A3" activePane="bottomLeft" state="frozen"/>
      <selection pane="bottomLeft" activeCell="AF2" sqref="AF2"/>
    </sheetView>
  </sheetViews>
  <sheetFormatPr defaultRowHeight="13.2" x14ac:dyDescent="0.25"/>
  <cols>
    <col min="1" max="1" width="7.5546875" style="36" customWidth="1"/>
    <col min="2" max="2" width="11.109375" style="60" customWidth="1"/>
    <col min="3" max="3" width="12" style="60" customWidth="1"/>
    <col min="4" max="4" width="10.33203125" style="60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2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9.109375" style="36"/>
    <col min="39" max="39" width="12.109375" style="41" customWidth="1"/>
    <col min="40" max="54" width="9.109375" style="41"/>
    <col min="55" max="256" width="9.1093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9.109375" style="36"/>
    <col min="295" max="295" width="12.109375" style="36" customWidth="1"/>
    <col min="296" max="512" width="9.1093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9.109375" style="36"/>
    <col min="551" max="551" width="12.109375" style="36" customWidth="1"/>
    <col min="552" max="768" width="9.1093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9.109375" style="36"/>
    <col min="807" max="807" width="12.109375" style="36" customWidth="1"/>
    <col min="808" max="1024" width="9.1093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9.109375" style="36"/>
    <col min="1063" max="1063" width="12.109375" style="36" customWidth="1"/>
    <col min="1064" max="1280" width="9.1093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9.109375" style="36"/>
    <col min="1319" max="1319" width="12.109375" style="36" customWidth="1"/>
    <col min="1320" max="1536" width="9.1093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9.109375" style="36"/>
    <col min="1575" max="1575" width="12.109375" style="36" customWidth="1"/>
    <col min="1576" max="1792" width="9.1093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9.109375" style="36"/>
    <col min="1831" max="1831" width="12.109375" style="36" customWidth="1"/>
    <col min="1832" max="2048" width="9.1093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9.109375" style="36"/>
    <col min="2087" max="2087" width="12.109375" style="36" customWidth="1"/>
    <col min="2088" max="2304" width="9.1093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9.109375" style="36"/>
    <col min="2343" max="2343" width="12.109375" style="36" customWidth="1"/>
    <col min="2344" max="2560" width="9.1093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9.109375" style="36"/>
    <col min="2599" max="2599" width="12.109375" style="36" customWidth="1"/>
    <col min="2600" max="2816" width="9.1093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9.109375" style="36"/>
    <col min="2855" max="2855" width="12.109375" style="36" customWidth="1"/>
    <col min="2856" max="3072" width="9.1093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9.109375" style="36"/>
    <col min="3111" max="3111" width="12.109375" style="36" customWidth="1"/>
    <col min="3112" max="3328" width="9.1093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9.109375" style="36"/>
    <col min="3367" max="3367" width="12.109375" style="36" customWidth="1"/>
    <col min="3368" max="3584" width="9.1093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9.109375" style="36"/>
    <col min="3623" max="3623" width="12.109375" style="36" customWidth="1"/>
    <col min="3624" max="3840" width="9.1093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9.109375" style="36"/>
    <col min="3879" max="3879" width="12.109375" style="36" customWidth="1"/>
    <col min="3880" max="4096" width="9.1093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9.109375" style="36"/>
    <col min="4135" max="4135" width="12.109375" style="36" customWidth="1"/>
    <col min="4136" max="4352" width="9.1093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9.109375" style="36"/>
    <col min="4391" max="4391" width="12.109375" style="36" customWidth="1"/>
    <col min="4392" max="4608" width="9.1093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9.109375" style="36"/>
    <col min="4647" max="4647" width="12.109375" style="36" customWidth="1"/>
    <col min="4648" max="4864" width="9.1093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9.109375" style="36"/>
    <col min="4903" max="4903" width="12.109375" style="36" customWidth="1"/>
    <col min="4904" max="5120" width="9.1093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9.109375" style="36"/>
    <col min="5159" max="5159" width="12.109375" style="36" customWidth="1"/>
    <col min="5160" max="5376" width="9.1093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9.109375" style="36"/>
    <col min="5415" max="5415" width="12.109375" style="36" customWidth="1"/>
    <col min="5416" max="5632" width="9.1093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9.109375" style="36"/>
    <col min="5671" max="5671" width="12.109375" style="36" customWidth="1"/>
    <col min="5672" max="5888" width="9.1093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9.109375" style="36"/>
    <col min="5927" max="5927" width="12.109375" style="36" customWidth="1"/>
    <col min="5928" max="6144" width="9.1093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9.109375" style="36"/>
    <col min="6183" max="6183" width="12.109375" style="36" customWidth="1"/>
    <col min="6184" max="6400" width="9.1093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9.109375" style="36"/>
    <col min="6439" max="6439" width="12.109375" style="36" customWidth="1"/>
    <col min="6440" max="6656" width="9.1093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9.109375" style="36"/>
    <col min="6695" max="6695" width="12.109375" style="36" customWidth="1"/>
    <col min="6696" max="6912" width="9.1093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9.109375" style="36"/>
    <col min="6951" max="6951" width="12.109375" style="36" customWidth="1"/>
    <col min="6952" max="7168" width="9.1093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9.109375" style="36"/>
    <col min="7207" max="7207" width="12.109375" style="36" customWidth="1"/>
    <col min="7208" max="7424" width="9.1093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9.109375" style="36"/>
    <col min="7463" max="7463" width="12.109375" style="36" customWidth="1"/>
    <col min="7464" max="7680" width="9.1093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9.109375" style="36"/>
    <col min="7719" max="7719" width="12.109375" style="36" customWidth="1"/>
    <col min="7720" max="7936" width="9.1093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9.109375" style="36"/>
    <col min="7975" max="7975" width="12.109375" style="36" customWidth="1"/>
    <col min="7976" max="8192" width="9.1093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9.109375" style="36"/>
    <col min="8231" max="8231" width="12.109375" style="36" customWidth="1"/>
    <col min="8232" max="8448" width="9.1093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9.109375" style="36"/>
    <col min="8487" max="8487" width="12.109375" style="36" customWidth="1"/>
    <col min="8488" max="8704" width="9.1093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9.109375" style="36"/>
    <col min="8743" max="8743" width="12.109375" style="36" customWidth="1"/>
    <col min="8744" max="8960" width="9.1093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9.109375" style="36"/>
    <col min="8999" max="8999" width="12.109375" style="36" customWidth="1"/>
    <col min="9000" max="9216" width="9.1093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9.109375" style="36"/>
    <col min="9255" max="9255" width="12.109375" style="36" customWidth="1"/>
    <col min="9256" max="9472" width="9.1093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9.109375" style="36"/>
    <col min="9511" max="9511" width="12.109375" style="36" customWidth="1"/>
    <col min="9512" max="9728" width="9.1093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9.109375" style="36"/>
    <col min="9767" max="9767" width="12.109375" style="36" customWidth="1"/>
    <col min="9768" max="9984" width="9.1093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9.109375" style="36"/>
    <col min="10023" max="10023" width="12.109375" style="36" customWidth="1"/>
    <col min="10024" max="10240" width="9.1093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9.109375" style="36"/>
    <col min="10279" max="10279" width="12.109375" style="36" customWidth="1"/>
    <col min="10280" max="10496" width="9.1093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9.109375" style="36"/>
    <col min="10535" max="10535" width="12.109375" style="36" customWidth="1"/>
    <col min="10536" max="10752" width="9.1093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9.109375" style="36"/>
    <col min="10791" max="10791" width="12.109375" style="36" customWidth="1"/>
    <col min="10792" max="11008" width="9.1093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9.109375" style="36"/>
    <col min="11047" max="11047" width="12.109375" style="36" customWidth="1"/>
    <col min="11048" max="11264" width="9.1093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9.109375" style="36"/>
    <col min="11303" max="11303" width="12.109375" style="36" customWidth="1"/>
    <col min="11304" max="11520" width="9.1093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9.109375" style="36"/>
    <col min="11559" max="11559" width="12.109375" style="36" customWidth="1"/>
    <col min="11560" max="11776" width="9.1093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9.109375" style="36"/>
    <col min="11815" max="11815" width="12.109375" style="36" customWidth="1"/>
    <col min="11816" max="12032" width="9.1093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9.109375" style="36"/>
    <col min="12071" max="12071" width="12.109375" style="36" customWidth="1"/>
    <col min="12072" max="12288" width="9.1093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9.109375" style="36"/>
    <col min="12327" max="12327" width="12.109375" style="36" customWidth="1"/>
    <col min="12328" max="12544" width="9.1093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9.109375" style="36"/>
    <col min="12583" max="12583" width="12.109375" style="36" customWidth="1"/>
    <col min="12584" max="12800" width="9.1093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9.109375" style="36"/>
    <col min="12839" max="12839" width="12.109375" style="36" customWidth="1"/>
    <col min="12840" max="13056" width="9.1093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9.109375" style="36"/>
    <col min="13095" max="13095" width="12.109375" style="36" customWidth="1"/>
    <col min="13096" max="13312" width="9.1093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9.109375" style="36"/>
    <col min="13351" max="13351" width="12.109375" style="36" customWidth="1"/>
    <col min="13352" max="13568" width="9.1093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9.109375" style="36"/>
    <col min="13607" max="13607" width="12.109375" style="36" customWidth="1"/>
    <col min="13608" max="13824" width="9.1093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9.109375" style="36"/>
    <col min="13863" max="13863" width="12.109375" style="36" customWidth="1"/>
    <col min="13864" max="14080" width="9.1093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9.109375" style="36"/>
    <col min="14119" max="14119" width="12.109375" style="36" customWidth="1"/>
    <col min="14120" max="14336" width="9.1093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9.109375" style="36"/>
    <col min="14375" max="14375" width="12.109375" style="36" customWidth="1"/>
    <col min="14376" max="14592" width="9.1093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9.109375" style="36"/>
    <col min="14631" max="14631" width="12.109375" style="36" customWidth="1"/>
    <col min="14632" max="14848" width="9.1093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9.109375" style="36"/>
    <col min="14887" max="14887" width="12.109375" style="36" customWidth="1"/>
    <col min="14888" max="15104" width="9.1093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9.109375" style="36"/>
    <col min="15143" max="15143" width="12.109375" style="36" customWidth="1"/>
    <col min="15144" max="15360" width="9.1093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9.109375" style="36"/>
    <col min="15399" max="15399" width="12.109375" style="36" customWidth="1"/>
    <col min="15400" max="15616" width="9.1093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9.109375" style="36"/>
    <col min="15655" max="15655" width="12.109375" style="36" customWidth="1"/>
    <col min="15656" max="15872" width="9.1093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9.109375" style="36"/>
    <col min="15911" max="15911" width="12.109375" style="36" customWidth="1"/>
    <col min="15912" max="16128" width="9.1093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9.109375" style="36"/>
    <col min="16167" max="16167" width="12.109375" style="36" customWidth="1"/>
    <col min="16168" max="16384" width="9.109375" style="36"/>
  </cols>
  <sheetData>
    <row r="1" spans="1:54" s="24" customFormat="1" ht="23.25" customHeight="1" thickBot="1" x14ac:dyDescent="0.35">
      <c r="A1" s="87" t="s">
        <v>54</v>
      </c>
      <c r="B1" s="87"/>
      <c r="C1" s="87"/>
      <c r="D1" s="87"/>
      <c r="E1" s="87"/>
      <c r="F1" s="87"/>
      <c r="G1" s="87"/>
      <c r="H1" s="21"/>
      <c r="I1" s="21"/>
      <c r="J1" s="22"/>
      <c r="K1" s="21"/>
      <c r="L1" s="21"/>
      <c r="M1" s="88" t="s">
        <v>55</v>
      </c>
      <c r="N1" s="88"/>
      <c r="O1" s="88"/>
      <c r="P1" s="88"/>
      <c r="Q1" s="88"/>
      <c r="R1" s="21"/>
      <c r="S1" s="21"/>
      <c r="T1" s="23"/>
      <c r="U1" s="21"/>
      <c r="V1" s="21"/>
      <c r="W1" s="88" t="s">
        <v>56</v>
      </c>
      <c r="X1" s="88"/>
      <c r="Y1" s="88"/>
      <c r="Z1" s="88"/>
      <c r="AA1" s="88"/>
      <c r="AB1" s="21"/>
      <c r="AC1" s="21"/>
      <c r="AD1" s="22"/>
      <c r="AE1" s="22"/>
      <c r="AF1" s="88" t="s">
        <v>174</v>
      </c>
      <c r="AG1" s="88"/>
      <c r="AH1" s="88"/>
      <c r="AI1" s="88"/>
      <c r="AJ1" s="88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89" t="s">
        <v>57</v>
      </c>
      <c r="G2" s="89"/>
      <c r="H2" s="27"/>
      <c r="I2" s="27"/>
      <c r="J2" s="28"/>
      <c r="K2" s="27"/>
      <c r="L2" s="27"/>
      <c r="M2" s="29" t="s">
        <v>58</v>
      </c>
      <c r="N2" s="29" t="s">
        <v>59</v>
      </c>
      <c r="P2" s="89" t="s">
        <v>60</v>
      </c>
      <c r="Q2" s="89"/>
      <c r="R2" s="27"/>
      <c r="S2" s="27"/>
      <c r="T2" s="31"/>
      <c r="U2" s="27"/>
      <c r="V2" s="27"/>
      <c r="W2" s="32" t="s">
        <v>58</v>
      </c>
      <c r="X2" s="33" t="s">
        <v>59</v>
      </c>
      <c r="Y2" s="34"/>
      <c r="Z2" s="90" t="s">
        <v>60</v>
      </c>
      <c r="AA2" s="90"/>
      <c r="AB2" s="27"/>
      <c r="AC2" s="27"/>
      <c r="AD2" s="28"/>
      <c r="AE2" s="28"/>
      <c r="AF2" s="33" t="s">
        <v>58</v>
      </c>
      <c r="AG2" s="33" t="s">
        <v>59</v>
      </c>
      <c r="AH2" s="34"/>
      <c r="AI2" s="90" t="s">
        <v>60</v>
      </c>
      <c r="AJ2" s="90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5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110" t="s">
        <v>62</v>
      </c>
      <c r="N3" s="111"/>
      <c r="O3" s="111"/>
      <c r="P3" s="111"/>
      <c r="Q3" s="111"/>
      <c r="R3" s="40"/>
      <c r="S3" s="40"/>
      <c r="U3" s="40"/>
      <c r="V3" s="40"/>
      <c r="W3" s="43" t="s">
        <v>63</v>
      </c>
      <c r="X3" s="44"/>
      <c r="Y3" s="44"/>
      <c r="Z3" s="44"/>
      <c r="AA3" s="44"/>
      <c r="AB3" s="40"/>
      <c r="AC3" s="40"/>
      <c r="AF3" s="43" t="s">
        <v>172</v>
      </c>
      <c r="AG3" s="44"/>
      <c r="AH3" s="44"/>
      <c r="AI3" s="44"/>
      <c r="AJ3" s="44"/>
      <c r="AK3" s="45"/>
      <c r="AL3" s="45"/>
    </row>
    <row r="4" spans="1:54" ht="13.8" customHeight="1" x14ac:dyDescent="0.25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>
        <v>18</v>
      </c>
      <c r="N4" s="52">
        <f>LOOKUP(M4,$A$3:$A$27,$D$3:$D$27)</f>
        <v>72</v>
      </c>
      <c r="O4" s="112"/>
      <c r="P4" s="112" t="s">
        <v>6</v>
      </c>
      <c r="Q4" s="113">
        <f ca="1">AVERAGE(N4:N8)</f>
        <v>69.599999999999994</v>
      </c>
      <c r="R4" s="40"/>
      <c r="S4" s="40"/>
      <c r="U4" s="40"/>
      <c r="V4" s="40"/>
      <c r="W4" s="46">
        <v>5</v>
      </c>
      <c r="X4" s="46">
        <f>LOOKUP(W4,$A$3:$A$27,$D$3:$D$27)</f>
        <v>66</v>
      </c>
      <c r="Y4" s="47"/>
      <c r="Z4" s="101" t="s">
        <v>6</v>
      </c>
      <c r="AA4" s="102">
        <f ca="1">AVERAGE(X4:X9)</f>
        <v>70</v>
      </c>
      <c r="AB4" s="40"/>
      <c r="AC4" s="40"/>
      <c r="AF4" s="48">
        <v>25</v>
      </c>
      <c r="AG4" s="46">
        <f>LOOKUP(AF4,$A$3:$A$37,$D$3:$D$37)</f>
        <v>73</v>
      </c>
      <c r="AH4" s="47"/>
      <c r="AI4" s="101" t="s">
        <v>6</v>
      </c>
      <c r="AJ4" s="123">
        <f ca="1">AVERAGE(AG4:AG9)</f>
        <v>69.666666666666671</v>
      </c>
      <c r="AK4" s="45"/>
      <c r="AL4" s="45"/>
    </row>
    <row r="5" spans="1:54" ht="13.8" customHeight="1" x14ac:dyDescent="0.25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>
        <v>5</v>
      </c>
      <c r="N5" s="52">
        <f ca="1">LOOKUP(M5,$A$3:$A$37,$D$4:$D$37)</f>
        <v>67</v>
      </c>
      <c r="O5" s="112"/>
      <c r="P5" s="112" t="s">
        <v>65</v>
      </c>
      <c r="Q5" s="114">
        <f ca="1">STDEV(N4:N8)</f>
        <v>4.3931765272977588</v>
      </c>
      <c r="R5" s="40"/>
      <c r="S5" s="40"/>
      <c r="U5" s="40"/>
      <c r="V5" s="40"/>
      <c r="W5" s="50">
        <v>10</v>
      </c>
      <c r="X5" s="50">
        <f t="shared" ref="X5:X8" ca="1" si="0">LOOKUP(W5,$A$3:$A$37,$D$4:$D$37)</f>
        <v>66</v>
      </c>
      <c r="Y5" s="51"/>
      <c r="Z5" s="103" t="s">
        <v>65</v>
      </c>
      <c r="AA5" s="104">
        <f ca="1">STDEV(X4:X9)</f>
        <v>4.1833001326703778</v>
      </c>
      <c r="AB5" s="40"/>
      <c r="AC5" s="40"/>
      <c r="AF5" s="52">
        <v>26</v>
      </c>
      <c r="AG5" s="50">
        <f ca="1">LOOKUP(AF5,$A$3:$A$37,$D$4:$D$37)</f>
        <v>72</v>
      </c>
      <c r="AH5" s="51"/>
      <c r="AI5" s="103" t="s">
        <v>65</v>
      </c>
      <c r="AJ5" s="124">
        <f ca="1">STDEV(AG4:AG9)</f>
        <v>3.3266599866332398</v>
      </c>
      <c r="AK5" s="45"/>
      <c r="AL5" s="45"/>
    </row>
    <row r="6" spans="1:54" ht="13.8" customHeight="1" x14ac:dyDescent="0.25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>
        <v>11</v>
      </c>
      <c r="N6" s="52">
        <f ca="1">LOOKUP(M6,$A$3:$A$37,$D$4:$D$37)</f>
        <v>68</v>
      </c>
      <c r="O6" s="112"/>
      <c r="P6" s="112"/>
      <c r="Q6" s="52"/>
      <c r="R6" s="40"/>
      <c r="S6" s="40"/>
      <c r="U6" s="40"/>
      <c r="V6" s="40"/>
      <c r="W6" s="50">
        <v>15</v>
      </c>
      <c r="X6" s="50">
        <f t="shared" ca="1" si="0"/>
        <v>71</v>
      </c>
      <c r="Y6" s="51"/>
      <c r="Z6" s="103"/>
      <c r="AA6" s="103"/>
      <c r="AB6" s="40"/>
      <c r="AC6" s="40"/>
      <c r="AF6" s="52">
        <v>27</v>
      </c>
      <c r="AG6" s="50">
        <f t="shared" ref="AG6:AG9" ca="1" si="1">LOOKUP(AF6,$A$3:$A$37,$D$4:$D$37)</f>
        <v>66</v>
      </c>
      <c r="AH6" s="51"/>
      <c r="AI6" s="103"/>
      <c r="AJ6" s="124"/>
      <c r="AK6" s="45"/>
      <c r="AL6" s="45"/>
    </row>
    <row r="7" spans="1:54" ht="13.8" customHeight="1" x14ac:dyDescent="0.25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>
        <v>20</v>
      </c>
      <c r="N7" s="52">
        <f ca="1">LOOKUP(M7,$A$3:$A$37,$D$4:$D$37)</f>
        <v>76</v>
      </c>
      <c r="O7" s="112"/>
      <c r="P7" s="112" t="s">
        <v>68</v>
      </c>
      <c r="Q7" s="52">
        <f ca="1">MEDIAN(N4:N8)</f>
        <v>68</v>
      </c>
      <c r="W7" s="50">
        <v>20</v>
      </c>
      <c r="X7" s="50">
        <f t="shared" ca="1" si="0"/>
        <v>76</v>
      </c>
      <c r="Y7" s="51"/>
      <c r="Z7" s="103" t="s">
        <v>68</v>
      </c>
      <c r="AA7" s="103">
        <f ca="1">MEDIAN(X4:X9)</f>
        <v>71</v>
      </c>
      <c r="AF7" s="52">
        <v>28</v>
      </c>
      <c r="AG7" s="50">
        <f t="shared" ca="1" si="1"/>
        <v>71</v>
      </c>
      <c r="AH7" s="51"/>
      <c r="AI7" s="103" t="s">
        <v>68</v>
      </c>
      <c r="AJ7" s="124">
        <f ca="1">MEDIAN(AG4:AG9)</f>
        <v>71</v>
      </c>
      <c r="AK7" s="45"/>
      <c r="AL7" s="45"/>
    </row>
    <row r="8" spans="1:54" ht="13.8" customHeight="1" x14ac:dyDescent="0.25">
      <c r="A8" s="35">
        <v>6</v>
      </c>
      <c r="B8" s="36">
        <v>1</v>
      </c>
      <c r="C8" s="37" t="s">
        <v>61</v>
      </c>
      <c r="D8" s="37">
        <v>67</v>
      </c>
      <c r="E8" s="38"/>
      <c r="M8" s="52">
        <v>32</v>
      </c>
      <c r="N8" s="52">
        <f ca="1">LOOKUP(M8,$A$3:$A$37,$D$4:$D$37)</f>
        <v>65</v>
      </c>
      <c r="O8" s="112"/>
      <c r="P8" s="112"/>
      <c r="Q8" s="52"/>
      <c r="W8" s="50">
        <v>25</v>
      </c>
      <c r="X8" s="50">
        <f t="shared" ca="1" si="0"/>
        <v>71</v>
      </c>
      <c r="Y8" s="51"/>
      <c r="Z8" s="103"/>
      <c r="AA8" s="103"/>
      <c r="AF8" s="52">
        <v>29</v>
      </c>
      <c r="AG8" s="50">
        <f t="shared" ca="1" si="1"/>
        <v>65</v>
      </c>
      <c r="AH8" s="51"/>
      <c r="AI8" s="103"/>
      <c r="AJ8" s="103"/>
      <c r="AK8" s="45"/>
      <c r="AL8" s="45"/>
    </row>
    <row r="9" spans="1:54" ht="13.8" customHeight="1" x14ac:dyDescent="0.25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112"/>
      <c r="O9" s="112"/>
      <c r="P9" s="112"/>
      <c r="Q9" s="52"/>
      <c r="W9" s="45"/>
      <c r="X9" s="45"/>
      <c r="Y9" s="45"/>
      <c r="Z9" s="105"/>
      <c r="AA9" s="105"/>
      <c r="AF9" s="52">
        <v>30</v>
      </c>
      <c r="AG9" s="50">
        <f t="shared" ca="1" si="1"/>
        <v>71</v>
      </c>
      <c r="AH9" s="51"/>
      <c r="AI9" s="103"/>
      <c r="AJ9" s="103"/>
      <c r="AK9" s="45"/>
      <c r="AL9" s="45"/>
    </row>
    <row r="10" spans="1:54" ht="13.8" customHeight="1" x14ac:dyDescent="0.25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112"/>
      <c r="O10" s="112"/>
      <c r="P10" s="112"/>
      <c r="Q10" s="52"/>
      <c r="W10" s="45"/>
      <c r="X10" s="45"/>
      <c r="Y10" s="45"/>
      <c r="Z10" s="105"/>
      <c r="AA10" s="105"/>
      <c r="AF10" s="51"/>
      <c r="AG10" s="51"/>
      <c r="AH10" s="51"/>
      <c r="AI10" s="103"/>
      <c r="AJ10" s="103"/>
      <c r="AK10" s="45"/>
      <c r="AL10" s="45"/>
    </row>
    <row r="11" spans="1:54" ht="13.8" customHeight="1" thickBot="1" x14ac:dyDescent="0.35">
      <c r="A11" s="35">
        <v>9</v>
      </c>
      <c r="B11" s="36">
        <v>2</v>
      </c>
      <c r="C11" s="37" t="s">
        <v>64</v>
      </c>
      <c r="D11" s="37">
        <v>72</v>
      </c>
      <c r="E11" s="38"/>
      <c r="M11" s="115" t="s">
        <v>69</v>
      </c>
      <c r="N11" s="116"/>
      <c r="O11" s="116"/>
      <c r="P11" s="116"/>
      <c r="Q11" s="117"/>
      <c r="W11" s="54" t="s">
        <v>70</v>
      </c>
      <c r="X11" s="55"/>
      <c r="Y11" s="55"/>
      <c r="Z11" s="106"/>
      <c r="AA11" s="106"/>
      <c r="AF11" s="43" t="s">
        <v>173</v>
      </c>
      <c r="AG11" s="44"/>
      <c r="AH11" s="44"/>
      <c r="AI11" s="44"/>
      <c r="AJ11" s="44"/>
      <c r="AK11" s="56"/>
      <c r="AL11" s="56"/>
    </row>
    <row r="12" spans="1:54" ht="13.8" customHeight="1" thickBot="1" x14ac:dyDescent="0.3">
      <c r="A12" s="35">
        <v>10</v>
      </c>
      <c r="B12" s="36">
        <v>2</v>
      </c>
      <c r="C12" s="37" t="s">
        <v>61</v>
      </c>
      <c r="D12" s="37">
        <v>65</v>
      </c>
      <c r="E12" s="38"/>
      <c r="M12" s="48">
        <f ca="1">RANDBETWEEN(1,35)</f>
        <v>29</v>
      </c>
      <c r="N12" s="48">
        <f t="shared" ref="N12:N16" ca="1" si="2">LOOKUP(M12,$A$3:$A$37,$D$4:$D$37)</f>
        <v>65</v>
      </c>
      <c r="O12" s="118"/>
      <c r="P12" s="118" t="s">
        <v>6</v>
      </c>
      <c r="Q12" s="119">
        <f ca="1">AVERAGE(N12:N16)</f>
        <v>55.4</v>
      </c>
      <c r="W12" s="57">
        <v>2</v>
      </c>
      <c r="X12" s="57">
        <f t="shared" ref="X12:X17" ca="1" si="3">LOOKUP(W12,$A$3:$A$37,$D$4:$D$37)</f>
        <v>73</v>
      </c>
      <c r="Y12" s="58"/>
      <c r="Z12" s="107" t="s">
        <v>6</v>
      </c>
      <c r="AA12" s="108">
        <f ca="1">AVERAGE(X12:X17)</f>
        <v>66.5</v>
      </c>
      <c r="AF12" s="48">
        <v>7</v>
      </c>
      <c r="AG12" s="50">
        <f t="shared" ref="AG12:AG17" ca="1" si="4">LOOKUP(AF12,$A$3:$A$37,$D$4:$D$37)</f>
        <v>69</v>
      </c>
      <c r="AH12" s="47" t="s">
        <v>71</v>
      </c>
      <c r="AI12" s="49"/>
      <c r="AJ12" s="47"/>
      <c r="AK12" s="101" t="s">
        <v>6</v>
      </c>
      <c r="AL12" s="102">
        <f ca="1">AVERAGE(AI13:AI18)</f>
        <v>68.833333333333343</v>
      </c>
    </row>
    <row r="13" spans="1:54" ht="13.8" customHeight="1" x14ac:dyDescent="0.25">
      <c r="A13" s="35">
        <v>11</v>
      </c>
      <c r="B13" s="36">
        <v>2</v>
      </c>
      <c r="C13" s="37" t="s">
        <v>61</v>
      </c>
      <c r="D13" s="37">
        <v>66</v>
      </c>
      <c r="E13" s="38"/>
      <c r="M13" s="52">
        <f t="shared" ref="M13:M16" ca="1" si="5">RANDBETWEEN(1,35)</f>
        <v>21</v>
      </c>
      <c r="N13" s="52">
        <f t="shared" ca="1" si="2"/>
        <v>74</v>
      </c>
      <c r="O13" s="112"/>
      <c r="P13" s="112" t="s">
        <v>65</v>
      </c>
      <c r="Q13" s="114">
        <f ca="1">STDEV(N12:N16)</f>
        <v>31.165686259089501</v>
      </c>
      <c r="W13" s="46">
        <v>6</v>
      </c>
      <c r="X13" s="46">
        <f t="shared" ca="1" si="3"/>
        <v>69</v>
      </c>
      <c r="Y13" s="47"/>
      <c r="Z13" s="101" t="s">
        <v>65</v>
      </c>
      <c r="AA13" s="109">
        <f ca="1">STDEV(X12:X17)</f>
        <v>3.9370039370059056</v>
      </c>
      <c r="AF13" s="52">
        <v>8</v>
      </c>
      <c r="AG13" s="50">
        <f t="shared" ca="1" si="4"/>
        <v>72</v>
      </c>
      <c r="AH13" s="51" t="s">
        <v>6</v>
      </c>
      <c r="AI13" s="53">
        <f ca="1">AVERAGE(AG12:AG16)</f>
        <v>68</v>
      </c>
      <c r="AJ13" s="51"/>
      <c r="AK13" s="103" t="s">
        <v>65</v>
      </c>
      <c r="AL13" s="104">
        <f ca="1">STDEV(AI12:AI22)</f>
        <v>1.1785113019775826</v>
      </c>
    </row>
    <row r="14" spans="1:54" ht="13.8" customHeight="1" x14ac:dyDescent="0.25">
      <c r="A14" s="35">
        <v>12</v>
      </c>
      <c r="B14" s="36">
        <v>2</v>
      </c>
      <c r="C14" s="37" t="s">
        <v>61</v>
      </c>
      <c r="D14" s="37">
        <v>68</v>
      </c>
      <c r="E14" s="59"/>
      <c r="M14" s="52">
        <f t="shared" ca="1" si="5"/>
        <v>35</v>
      </c>
      <c r="N14" s="52">
        <f t="shared" ca="1" si="2"/>
        <v>0</v>
      </c>
      <c r="O14" s="112"/>
      <c r="P14" s="112"/>
      <c r="Q14" s="52"/>
      <c r="W14" s="50">
        <v>10</v>
      </c>
      <c r="X14" s="50">
        <f t="shared" ca="1" si="3"/>
        <v>66</v>
      </c>
      <c r="Y14" s="51"/>
      <c r="Z14" s="103"/>
      <c r="AA14" s="103"/>
      <c r="AF14" s="52">
        <v>9</v>
      </c>
      <c r="AG14" s="50">
        <f t="shared" ca="1" si="4"/>
        <v>65</v>
      </c>
      <c r="AH14" s="51"/>
      <c r="AI14" s="53"/>
      <c r="AJ14" s="51"/>
      <c r="AK14" s="103"/>
      <c r="AL14" s="103"/>
    </row>
    <row r="15" spans="1:54" ht="13.8" customHeight="1" x14ac:dyDescent="0.25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>
        <f t="shared" ca="1" si="5"/>
        <v>23</v>
      </c>
      <c r="N15" s="52">
        <f t="shared" ca="1" si="2"/>
        <v>71</v>
      </c>
      <c r="O15" s="112"/>
      <c r="P15" s="112" t="s">
        <v>68</v>
      </c>
      <c r="Q15" s="52">
        <f ca="1">MEDIAN(N12:N16)</f>
        <v>67</v>
      </c>
      <c r="W15" s="50">
        <v>14</v>
      </c>
      <c r="X15" s="50">
        <f t="shared" ca="1" si="3"/>
        <v>65</v>
      </c>
      <c r="Y15" s="51"/>
      <c r="Z15" s="103" t="s">
        <v>68</v>
      </c>
      <c r="AA15" s="103">
        <f ca="1">MEDIAN(X12:X17)</f>
        <v>65.5</v>
      </c>
      <c r="AF15" s="52">
        <v>10</v>
      </c>
      <c r="AG15" s="50">
        <f t="shared" ca="1" si="4"/>
        <v>66</v>
      </c>
      <c r="AH15" s="51"/>
      <c r="AI15" s="53"/>
      <c r="AJ15" s="51"/>
      <c r="AK15" s="103" t="s">
        <v>68</v>
      </c>
      <c r="AL15" s="125">
        <f ca="1">MEDIAN(AI12:AI22)</f>
        <v>68.833333333333343</v>
      </c>
    </row>
    <row r="16" spans="1:54" ht="13.8" customHeight="1" x14ac:dyDescent="0.25">
      <c r="A16" s="35">
        <v>14</v>
      </c>
      <c r="B16" s="36">
        <v>3</v>
      </c>
      <c r="C16" s="37" t="s">
        <v>61</v>
      </c>
      <c r="D16" s="37">
        <v>60</v>
      </c>
      <c r="E16" s="59"/>
      <c r="M16" s="52">
        <f t="shared" ca="1" si="5"/>
        <v>5</v>
      </c>
      <c r="N16" s="52">
        <f t="shared" ca="1" si="2"/>
        <v>67</v>
      </c>
      <c r="O16" s="112"/>
      <c r="P16" s="112"/>
      <c r="Q16" s="52"/>
      <c r="W16" s="50">
        <v>18</v>
      </c>
      <c r="X16" s="50">
        <f t="shared" ca="1" si="3"/>
        <v>62</v>
      </c>
      <c r="Y16" s="51"/>
      <c r="Z16" s="103"/>
      <c r="AA16" s="103"/>
      <c r="AF16" s="52">
        <v>11</v>
      </c>
      <c r="AG16" s="50">
        <f t="shared" ca="1" si="4"/>
        <v>68</v>
      </c>
      <c r="AH16" s="51"/>
      <c r="AI16" s="53"/>
      <c r="AJ16" s="51"/>
      <c r="AK16" s="103"/>
      <c r="AL16" s="103"/>
    </row>
    <row r="17" spans="1:38" ht="13.8" customHeight="1" thickBot="1" x14ac:dyDescent="0.35">
      <c r="A17" s="35">
        <v>15</v>
      </c>
      <c r="B17" s="36">
        <v>3</v>
      </c>
      <c r="C17" s="37" t="s">
        <v>61</v>
      </c>
      <c r="D17" s="37">
        <v>65</v>
      </c>
      <c r="E17" s="59"/>
      <c r="M17" s="120" t="s">
        <v>72</v>
      </c>
      <c r="N17" s="116"/>
      <c r="O17" s="116"/>
      <c r="P17" s="116"/>
      <c r="Q17" s="117"/>
      <c r="W17" s="50">
        <v>22</v>
      </c>
      <c r="X17" s="50">
        <f t="shared" ca="1" si="3"/>
        <v>64</v>
      </c>
      <c r="Y17" s="51"/>
      <c r="Z17" s="103"/>
      <c r="AA17" s="103"/>
      <c r="AF17" s="52">
        <v>12</v>
      </c>
      <c r="AG17" s="50">
        <f t="shared" ca="1" si="4"/>
        <v>70</v>
      </c>
      <c r="AH17" s="51" t="s">
        <v>71</v>
      </c>
      <c r="AI17" s="53"/>
      <c r="AJ17" s="51"/>
      <c r="AK17" s="103"/>
      <c r="AL17" s="103"/>
    </row>
    <row r="18" spans="1:38" ht="13.8" customHeight="1" x14ac:dyDescent="0.25">
      <c r="A18" s="35">
        <v>16</v>
      </c>
      <c r="B18" s="36">
        <v>3</v>
      </c>
      <c r="C18" s="37" t="s">
        <v>64</v>
      </c>
      <c r="D18" s="37">
        <v>71</v>
      </c>
      <c r="E18" s="38"/>
      <c r="M18" s="48">
        <f ca="1">RANDBETWEEN(1,35)</f>
        <v>29</v>
      </c>
      <c r="N18" s="48">
        <f t="shared" ref="N18:N22" ca="1" si="6">LOOKUP(M18,$A$3:$A$37,$D$4:$D$37)</f>
        <v>65</v>
      </c>
      <c r="O18" s="118"/>
      <c r="P18" s="118" t="s">
        <v>6</v>
      </c>
      <c r="Q18" s="119">
        <f ca="1">AVERAGE(N18:N22)</f>
        <v>53.2</v>
      </c>
      <c r="W18" s="51"/>
      <c r="X18" s="51"/>
      <c r="Y18" s="51"/>
      <c r="Z18" s="103"/>
      <c r="AA18" s="103"/>
      <c r="AF18" s="52">
        <v>25</v>
      </c>
      <c r="AG18" s="46">
        <f>LOOKUP(AF18,$A$3:$A$37,$D$3:$D$37)</f>
        <v>73</v>
      </c>
      <c r="AH18" s="51" t="s">
        <v>6</v>
      </c>
      <c r="AI18" s="53">
        <f>AVERAGE(AG18:AG23)</f>
        <v>69.666666666666671</v>
      </c>
      <c r="AJ18" s="51"/>
      <c r="AK18" s="103"/>
      <c r="AL18" s="103"/>
    </row>
    <row r="19" spans="1:38" ht="13.8" customHeight="1" x14ac:dyDescent="0.25">
      <c r="A19" s="35">
        <v>17</v>
      </c>
      <c r="B19" s="36">
        <v>3</v>
      </c>
      <c r="C19" s="37" t="s">
        <v>64</v>
      </c>
      <c r="D19" s="37">
        <v>72</v>
      </c>
      <c r="E19" s="38"/>
      <c r="M19" s="52">
        <f t="shared" ref="M19:M22" ca="1" si="7">RANDBETWEEN(1,35)</f>
        <v>35</v>
      </c>
      <c r="N19" s="52">
        <f t="shared" ca="1" si="6"/>
        <v>0</v>
      </c>
      <c r="O19" s="112"/>
      <c r="P19" s="112" t="s">
        <v>65</v>
      </c>
      <c r="Q19" s="114">
        <f ca="1">STDEV(N18:N22)</f>
        <v>29.911536236041101</v>
      </c>
      <c r="Z19" s="39"/>
      <c r="AA19" s="39"/>
      <c r="AF19" s="52">
        <v>26</v>
      </c>
      <c r="AG19" s="46">
        <f t="shared" ref="AG19:AG23" si="8">LOOKUP(AF19,$A$3:$A$37,$D$3:$D$37)</f>
        <v>71</v>
      </c>
      <c r="AH19" s="51"/>
      <c r="AI19" s="51"/>
      <c r="AJ19" s="51"/>
      <c r="AK19" s="103"/>
      <c r="AL19" s="103"/>
    </row>
    <row r="20" spans="1:38" ht="13.8" customHeight="1" x14ac:dyDescent="0.25">
      <c r="A20" s="35">
        <v>18</v>
      </c>
      <c r="B20" s="36">
        <v>3</v>
      </c>
      <c r="C20" s="37" t="s">
        <v>64</v>
      </c>
      <c r="D20" s="37">
        <v>72</v>
      </c>
      <c r="E20" s="38"/>
      <c r="M20" s="52">
        <f t="shared" ca="1" si="7"/>
        <v>26</v>
      </c>
      <c r="N20" s="52">
        <f t="shared" ca="1" si="6"/>
        <v>72</v>
      </c>
      <c r="O20" s="112"/>
      <c r="P20" s="112"/>
      <c r="Q20" s="52"/>
      <c r="AF20" s="52">
        <v>27</v>
      </c>
      <c r="AG20" s="46">
        <f t="shared" si="8"/>
        <v>72</v>
      </c>
      <c r="AH20" s="51"/>
      <c r="AI20" s="51"/>
      <c r="AJ20" s="51"/>
      <c r="AK20" s="103"/>
      <c r="AL20" s="103"/>
    </row>
    <row r="21" spans="1:38" ht="13.8" customHeight="1" x14ac:dyDescent="0.25">
      <c r="A21" s="35">
        <v>19</v>
      </c>
      <c r="B21" s="36">
        <v>4</v>
      </c>
      <c r="C21" s="37" t="s">
        <v>61</v>
      </c>
      <c r="D21" s="37">
        <v>62</v>
      </c>
      <c r="E21" s="38"/>
      <c r="M21" s="52">
        <f t="shared" ca="1" si="7"/>
        <v>22</v>
      </c>
      <c r="N21" s="52">
        <f t="shared" ca="1" si="6"/>
        <v>64</v>
      </c>
      <c r="O21" s="112"/>
      <c r="P21" s="112" t="s">
        <v>68</v>
      </c>
      <c r="Q21" s="52">
        <f ca="1">MEDIAN(N18:N22)</f>
        <v>65</v>
      </c>
      <c r="AF21" s="52">
        <v>28</v>
      </c>
      <c r="AG21" s="46">
        <f t="shared" si="8"/>
        <v>66</v>
      </c>
      <c r="AH21" s="51"/>
      <c r="AI21" s="51"/>
      <c r="AJ21" s="51"/>
      <c r="AK21" s="103"/>
      <c r="AL21" s="103"/>
    </row>
    <row r="22" spans="1:38" ht="13.8" customHeight="1" x14ac:dyDescent="0.25">
      <c r="A22" s="35">
        <v>20</v>
      </c>
      <c r="B22" s="36">
        <v>4</v>
      </c>
      <c r="C22" s="37" t="s">
        <v>61</v>
      </c>
      <c r="D22" s="37">
        <v>64</v>
      </c>
      <c r="E22" s="38"/>
      <c r="M22" s="52">
        <f t="shared" ca="1" si="7"/>
        <v>29</v>
      </c>
      <c r="N22" s="52">
        <f t="shared" ca="1" si="6"/>
        <v>65</v>
      </c>
      <c r="O22" s="112"/>
      <c r="P22" s="112"/>
      <c r="Q22" s="52"/>
      <c r="AF22" s="52">
        <v>29</v>
      </c>
      <c r="AG22" s="46">
        <f t="shared" si="8"/>
        <v>71</v>
      </c>
      <c r="AH22" s="51"/>
      <c r="AI22" s="51"/>
      <c r="AJ22" s="51"/>
      <c r="AK22" s="103"/>
      <c r="AL22" s="103"/>
    </row>
    <row r="23" spans="1:38" ht="15" customHeight="1" x14ac:dyDescent="0.25">
      <c r="A23" s="35">
        <v>21</v>
      </c>
      <c r="B23" s="36">
        <v>4</v>
      </c>
      <c r="C23" s="37" t="s">
        <v>64</v>
      </c>
      <c r="D23" s="37">
        <v>76</v>
      </c>
      <c r="E23" s="38"/>
      <c r="M23" s="121"/>
      <c r="N23" s="121"/>
      <c r="O23" s="121"/>
      <c r="P23" s="121"/>
      <c r="Q23" s="122"/>
      <c r="AF23" s="52">
        <v>30</v>
      </c>
      <c r="AG23" s="46">
        <f t="shared" si="8"/>
        <v>65</v>
      </c>
      <c r="AH23" s="51"/>
      <c r="AI23" s="51"/>
      <c r="AJ23" s="51"/>
      <c r="AK23" s="103"/>
      <c r="AL23" s="103"/>
    </row>
    <row r="24" spans="1:38" ht="15" customHeight="1" x14ac:dyDescent="0.25">
      <c r="A24" s="35">
        <v>22</v>
      </c>
      <c r="B24" s="36">
        <v>4</v>
      </c>
      <c r="C24" s="37" t="s">
        <v>64</v>
      </c>
      <c r="D24" s="37">
        <v>74</v>
      </c>
      <c r="E24" s="38"/>
      <c r="M24" s="121"/>
      <c r="N24" s="121"/>
      <c r="O24" s="121"/>
      <c r="P24" s="121"/>
      <c r="Q24" s="121"/>
      <c r="AF24" s="45"/>
      <c r="AG24" s="45"/>
      <c r="AH24" s="45"/>
      <c r="AI24" s="45"/>
      <c r="AJ24" s="45"/>
      <c r="AK24" s="45"/>
      <c r="AL24" s="45"/>
    </row>
    <row r="25" spans="1:38" ht="15" customHeight="1" x14ac:dyDescent="0.25">
      <c r="A25" s="35">
        <v>23</v>
      </c>
      <c r="B25" s="36">
        <v>4</v>
      </c>
      <c r="C25" s="37" t="s">
        <v>61</v>
      </c>
      <c r="D25" s="37">
        <v>64</v>
      </c>
      <c r="E25" s="38"/>
      <c r="M25" s="121"/>
      <c r="N25" s="121"/>
      <c r="O25" s="121"/>
      <c r="P25" s="121"/>
      <c r="Q25" s="121"/>
      <c r="AF25" s="45"/>
      <c r="AG25" s="45"/>
      <c r="AH25" s="45"/>
      <c r="AI25" s="45"/>
      <c r="AJ25" s="45"/>
      <c r="AK25" s="45"/>
      <c r="AL25" s="45"/>
    </row>
    <row r="26" spans="1:38" ht="15" customHeight="1" x14ac:dyDescent="0.25">
      <c r="A26" s="35">
        <v>24</v>
      </c>
      <c r="B26" s="36">
        <v>4</v>
      </c>
      <c r="C26" s="37" t="s">
        <v>64</v>
      </c>
      <c r="D26" s="37">
        <v>71</v>
      </c>
      <c r="E26" s="38"/>
      <c r="M26" s="121"/>
      <c r="N26" s="121"/>
      <c r="O26" s="121"/>
      <c r="P26" s="121"/>
      <c r="Q26" s="121"/>
    </row>
    <row r="27" spans="1:38" ht="15" customHeight="1" x14ac:dyDescent="0.25">
      <c r="A27" s="35">
        <v>25</v>
      </c>
      <c r="B27" s="36">
        <v>5</v>
      </c>
      <c r="C27" s="37" t="s">
        <v>64</v>
      </c>
      <c r="D27" s="37">
        <v>73</v>
      </c>
      <c r="E27" s="38"/>
      <c r="M27" s="121"/>
      <c r="N27" s="121"/>
      <c r="O27" s="121"/>
      <c r="P27" s="121"/>
      <c r="Q27" s="121"/>
    </row>
    <row r="28" spans="1:38" ht="15" customHeight="1" x14ac:dyDescent="0.25">
      <c r="A28" s="35">
        <v>26</v>
      </c>
      <c r="B28" s="36">
        <v>5</v>
      </c>
      <c r="C28" s="37" t="s">
        <v>64</v>
      </c>
      <c r="D28" s="37">
        <v>71</v>
      </c>
      <c r="E28" s="38"/>
      <c r="M28" s="121"/>
      <c r="N28" s="121"/>
      <c r="O28" s="121"/>
      <c r="P28" s="121"/>
      <c r="Q28" s="121"/>
    </row>
    <row r="29" spans="1:38" ht="15" customHeight="1" x14ac:dyDescent="0.25">
      <c r="A29" s="35">
        <v>27</v>
      </c>
      <c r="B29" s="36">
        <v>5</v>
      </c>
      <c r="C29" s="37" t="s">
        <v>64</v>
      </c>
      <c r="D29" s="37">
        <v>72</v>
      </c>
      <c r="E29" s="38"/>
      <c r="M29" s="121"/>
      <c r="N29" s="121"/>
      <c r="O29" s="121"/>
      <c r="P29" s="121"/>
      <c r="Q29" s="121"/>
    </row>
    <row r="30" spans="1:38" ht="15" customHeight="1" x14ac:dyDescent="0.25">
      <c r="A30" s="35">
        <v>28</v>
      </c>
      <c r="B30" s="36">
        <v>5</v>
      </c>
      <c r="C30" s="37" t="s">
        <v>64</v>
      </c>
      <c r="D30" s="37">
        <v>66</v>
      </c>
      <c r="E30" s="38"/>
      <c r="M30" s="121"/>
      <c r="N30" s="121"/>
      <c r="O30" s="121"/>
      <c r="P30" s="121"/>
      <c r="Q30" s="121"/>
    </row>
    <row r="31" spans="1:38" ht="15" customHeight="1" x14ac:dyDescent="0.25">
      <c r="A31" s="35">
        <v>29</v>
      </c>
      <c r="B31" s="36">
        <v>5</v>
      </c>
      <c r="C31" s="37" t="s">
        <v>64</v>
      </c>
      <c r="D31" s="37">
        <v>71</v>
      </c>
      <c r="E31" s="38"/>
      <c r="M31" s="121"/>
      <c r="N31" s="121"/>
      <c r="O31" s="121"/>
      <c r="P31" s="121"/>
      <c r="Q31" s="121"/>
    </row>
    <row r="32" spans="1:38" ht="15" customHeight="1" x14ac:dyDescent="0.25">
      <c r="A32" s="35">
        <v>30</v>
      </c>
      <c r="B32" s="36">
        <v>5</v>
      </c>
      <c r="C32" s="37" t="s">
        <v>61</v>
      </c>
      <c r="D32" s="37">
        <v>65</v>
      </c>
      <c r="E32" s="38"/>
      <c r="M32" s="121"/>
      <c r="N32" s="121"/>
      <c r="O32" s="121"/>
      <c r="P32" s="121"/>
      <c r="Q32" s="121"/>
    </row>
    <row r="33" spans="1:17" ht="15" customHeight="1" x14ac:dyDescent="0.25">
      <c r="A33" s="35">
        <v>31</v>
      </c>
      <c r="B33" s="36">
        <v>6</v>
      </c>
      <c r="C33" s="37" t="s">
        <v>64</v>
      </c>
      <c r="D33" s="37">
        <v>71</v>
      </c>
      <c r="E33" s="38"/>
      <c r="M33" s="121"/>
      <c r="N33" s="121"/>
      <c r="O33" s="121"/>
      <c r="P33" s="121"/>
      <c r="Q33" s="121"/>
    </row>
    <row r="34" spans="1:17" ht="15" customHeight="1" x14ac:dyDescent="0.25">
      <c r="A34" s="35">
        <v>32</v>
      </c>
      <c r="B34" s="36">
        <v>6</v>
      </c>
      <c r="C34" s="37" t="s">
        <v>64</v>
      </c>
      <c r="D34" s="37">
        <v>71</v>
      </c>
      <c r="E34" s="38"/>
      <c r="M34" s="121"/>
      <c r="N34" s="121"/>
      <c r="O34" s="121"/>
      <c r="P34" s="121"/>
      <c r="Q34" s="121"/>
    </row>
    <row r="35" spans="1:17" ht="15" customHeight="1" x14ac:dyDescent="0.25">
      <c r="A35" s="35">
        <v>33</v>
      </c>
      <c r="B35" s="36">
        <v>6</v>
      </c>
      <c r="C35" s="37" t="s">
        <v>61</v>
      </c>
      <c r="D35" s="37">
        <v>65</v>
      </c>
      <c r="E35" s="38"/>
      <c r="M35" s="121"/>
      <c r="N35" s="121"/>
      <c r="O35" s="121"/>
      <c r="P35" s="121"/>
      <c r="Q35" s="121"/>
    </row>
    <row r="36" spans="1:17" ht="15" customHeight="1" x14ac:dyDescent="0.25">
      <c r="A36" s="35">
        <v>34</v>
      </c>
      <c r="B36" s="36">
        <v>6</v>
      </c>
      <c r="C36" s="37" t="s">
        <v>61</v>
      </c>
      <c r="D36" s="37">
        <v>63</v>
      </c>
      <c r="E36" s="38"/>
      <c r="M36" s="121"/>
      <c r="N36" s="121"/>
      <c r="O36" s="121"/>
      <c r="P36" s="121"/>
      <c r="Q36" s="121"/>
    </row>
    <row r="37" spans="1:17" ht="15" customHeight="1" x14ac:dyDescent="0.25">
      <c r="A37" s="35">
        <v>35</v>
      </c>
      <c r="B37" s="36">
        <v>6</v>
      </c>
      <c r="C37" s="37" t="s">
        <v>64</v>
      </c>
      <c r="D37" s="37">
        <v>72</v>
      </c>
      <c r="E37" s="38"/>
      <c r="M37" s="121"/>
      <c r="N37" s="121"/>
      <c r="O37" s="121"/>
      <c r="P37" s="121"/>
      <c r="Q37" s="121"/>
    </row>
    <row r="38" spans="1:17" ht="15" customHeight="1" x14ac:dyDescent="0.25">
      <c r="A38" s="35"/>
      <c r="B38" s="35"/>
      <c r="C38" s="35"/>
      <c r="D38" s="35"/>
      <c r="E38" s="38"/>
      <c r="M38" s="121"/>
      <c r="N38" s="121"/>
      <c r="O38" s="121"/>
      <c r="P38" s="121"/>
      <c r="Q38" s="121"/>
    </row>
    <row r="39" spans="1:17" ht="15" customHeight="1" x14ac:dyDescent="0.25">
      <c r="A39" s="35"/>
      <c r="B39" s="35"/>
      <c r="C39" s="35"/>
      <c r="D39" s="35"/>
      <c r="E39" s="38"/>
      <c r="M39" s="121"/>
      <c r="N39" s="121"/>
      <c r="O39" s="121"/>
      <c r="P39" s="121"/>
      <c r="Q39" s="121"/>
    </row>
    <row r="40" spans="1:17" ht="15" customHeight="1" x14ac:dyDescent="0.25">
      <c r="A40" s="35"/>
      <c r="B40" s="35"/>
      <c r="C40" s="35"/>
      <c r="D40" s="35"/>
      <c r="E40" s="38"/>
      <c r="M40" s="121"/>
      <c r="N40" s="121"/>
      <c r="O40" s="121"/>
      <c r="P40" s="121"/>
      <c r="Q40" s="121"/>
    </row>
    <row r="41" spans="1:17" ht="15" customHeight="1" x14ac:dyDescent="0.25">
      <c r="A41" s="35"/>
      <c r="B41" s="35"/>
      <c r="C41" s="35"/>
      <c r="D41" s="35"/>
      <c r="E41" s="38"/>
      <c r="M41" s="121"/>
      <c r="N41" s="121"/>
      <c r="O41" s="121"/>
      <c r="P41" s="121"/>
      <c r="Q41" s="121"/>
    </row>
    <row r="42" spans="1:17" ht="15" customHeight="1" x14ac:dyDescent="0.25">
      <c r="A42" s="35"/>
      <c r="B42" s="35"/>
      <c r="C42" s="35"/>
      <c r="D42" s="35"/>
      <c r="E42" s="38"/>
      <c r="M42" s="121"/>
      <c r="N42" s="121"/>
      <c r="O42" s="121"/>
      <c r="P42" s="121"/>
      <c r="Q42" s="121"/>
    </row>
    <row r="43" spans="1:17" ht="15" customHeight="1" x14ac:dyDescent="0.25">
      <c r="A43" s="35"/>
      <c r="B43" s="35"/>
      <c r="C43" s="35"/>
      <c r="D43" s="35"/>
      <c r="E43" s="38"/>
      <c r="M43" s="121"/>
      <c r="N43" s="121"/>
      <c r="O43" s="121"/>
      <c r="P43" s="121"/>
      <c r="Q43" s="121"/>
    </row>
    <row r="44" spans="1:17" ht="15" customHeight="1" x14ac:dyDescent="0.25">
      <c r="A44" s="35"/>
      <c r="B44" s="35"/>
      <c r="C44" s="35"/>
      <c r="D44" s="35"/>
      <c r="E44" s="38"/>
      <c r="M44" s="121"/>
      <c r="N44" s="121"/>
      <c r="O44" s="121"/>
      <c r="P44" s="121"/>
      <c r="Q44" s="121"/>
    </row>
    <row r="45" spans="1:17" ht="15" customHeight="1" x14ac:dyDescent="0.25">
      <c r="A45" s="35"/>
      <c r="B45" s="35"/>
      <c r="C45" s="35"/>
      <c r="D45" s="35"/>
      <c r="E45" s="38"/>
      <c r="M45" s="121"/>
      <c r="N45" s="121"/>
      <c r="O45" s="121"/>
      <c r="P45" s="121"/>
      <c r="Q45" s="121"/>
    </row>
    <row r="46" spans="1:17" ht="15" customHeight="1" x14ac:dyDescent="0.25">
      <c r="A46" s="35"/>
      <c r="B46" s="35"/>
      <c r="C46" s="35"/>
      <c r="D46" s="35"/>
      <c r="E46" s="38"/>
      <c r="M46" s="121"/>
      <c r="N46" s="121"/>
      <c r="O46" s="121"/>
      <c r="P46" s="121"/>
      <c r="Q46" s="121"/>
    </row>
    <row r="47" spans="1:17" ht="15" customHeight="1" x14ac:dyDescent="0.25">
      <c r="A47" s="35"/>
      <c r="B47" s="35"/>
      <c r="C47" s="35"/>
      <c r="D47" s="35"/>
      <c r="E47" s="38"/>
      <c r="M47" s="121"/>
      <c r="N47" s="121"/>
      <c r="O47" s="121"/>
      <c r="P47" s="121"/>
      <c r="Q47" s="121"/>
    </row>
    <row r="48" spans="1:17" ht="15" customHeight="1" x14ac:dyDescent="0.25">
      <c r="A48" s="35"/>
      <c r="B48" s="35"/>
      <c r="C48" s="35"/>
      <c r="D48" s="35"/>
      <c r="E48" s="38"/>
      <c r="M48" s="121"/>
      <c r="N48" s="121"/>
      <c r="O48" s="121"/>
      <c r="P48" s="121"/>
      <c r="Q48" s="121"/>
    </row>
    <row r="49" spans="1:17" ht="15" customHeight="1" x14ac:dyDescent="0.25">
      <c r="A49" s="35"/>
      <c r="B49" s="35"/>
      <c r="C49" s="35"/>
      <c r="D49" s="35"/>
      <c r="E49" s="38"/>
      <c r="M49" s="121"/>
      <c r="N49" s="121"/>
      <c r="O49" s="121"/>
      <c r="P49" s="121"/>
      <c r="Q49" s="121"/>
    </row>
    <row r="50" spans="1:17" ht="15" customHeight="1" x14ac:dyDescent="0.25">
      <c r="A50" s="35"/>
      <c r="B50" s="35"/>
      <c r="C50" s="35"/>
      <c r="D50" s="35"/>
      <c r="E50" s="38"/>
      <c r="M50" s="121"/>
      <c r="N50" s="121"/>
      <c r="O50" s="121"/>
      <c r="P50" s="121"/>
      <c r="Q50" s="121"/>
    </row>
    <row r="51" spans="1:17" ht="15" customHeight="1" x14ac:dyDescent="0.25">
      <c r="A51" s="35"/>
      <c r="B51" s="35"/>
      <c r="C51" s="35"/>
      <c r="D51" s="35"/>
      <c r="E51" s="38"/>
      <c r="M51" s="121"/>
      <c r="N51" s="121"/>
      <c r="O51" s="121"/>
      <c r="P51" s="121"/>
      <c r="Q51" s="121"/>
    </row>
    <row r="52" spans="1:17" ht="15" customHeight="1" x14ac:dyDescent="0.25">
      <c r="A52" s="35"/>
      <c r="B52" s="35"/>
      <c r="C52" s="35"/>
      <c r="D52" s="35"/>
      <c r="E52" s="38"/>
    </row>
    <row r="53" spans="1:17" ht="15" customHeight="1" x14ac:dyDescent="0.25">
      <c r="A53" s="35"/>
      <c r="B53" s="35"/>
      <c r="C53" s="35"/>
      <c r="D53" s="35"/>
      <c r="E53" s="38"/>
    </row>
    <row r="54" spans="1:17" ht="18" customHeight="1" x14ac:dyDescent="0.3">
      <c r="A54" s="38"/>
      <c r="B54" s="61"/>
      <c r="C54" s="61"/>
      <c r="D54" s="61"/>
      <c r="E54" s="38"/>
    </row>
    <row r="56" spans="1:17" x14ac:dyDescent="0.25">
      <c r="A56" s="86" t="s">
        <v>73</v>
      </c>
      <c r="B56" s="86"/>
      <c r="C56" s="86"/>
      <c r="D56" s="86"/>
      <c r="E56" s="86"/>
      <c r="F56" s="86"/>
      <c r="G56" s="86"/>
    </row>
    <row r="57" spans="1:17" x14ac:dyDescent="0.25">
      <c r="A57" s="86"/>
      <c r="B57" s="86"/>
      <c r="C57" s="86"/>
      <c r="D57" s="86"/>
      <c r="E57" s="86"/>
      <c r="F57" s="86"/>
      <c r="G57" s="86"/>
    </row>
    <row r="58" spans="1:17" x14ac:dyDescent="0.25">
      <c r="A58" s="86"/>
      <c r="B58" s="86"/>
      <c r="C58" s="86"/>
      <c r="D58" s="86"/>
      <c r="E58" s="86"/>
      <c r="F58" s="86"/>
      <c r="G58" s="86"/>
    </row>
    <row r="59" spans="1:17" x14ac:dyDescent="0.25">
      <c r="A59" s="86"/>
      <c r="B59" s="86"/>
      <c r="C59" s="86"/>
      <c r="D59" s="86"/>
      <c r="E59" s="86"/>
      <c r="F59" s="86"/>
      <c r="G59" s="86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88</v>
      </c>
      <c r="I1" t="s">
        <v>86</v>
      </c>
      <c r="K1" t="s">
        <v>9</v>
      </c>
    </row>
    <row r="2" spans="1:11" ht="15.6" x14ac:dyDescent="0.3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6" x14ac:dyDescent="0.3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89</v>
      </c>
    </row>
    <row r="5" spans="1:11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65</v>
      </c>
      <c r="K8">
        <f>SQRT(K2/K5)</f>
        <v>3.3911649915626341</v>
      </c>
    </row>
    <row r="9" spans="1:11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65</v>
      </c>
      <c r="K10">
        <f>STDEV(D2:D26)</f>
        <v>3.3911649915626341</v>
      </c>
    </row>
    <row r="11" spans="1:11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2" thickBot="1" x14ac:dyDescent="0.3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2" thickBot="1" x14ac:dyDescent="0.3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2" thickBot="1" x14ac:dyDescent="0.3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91</v>
      </c>
    </row>
    <row r="24" spans="1:13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92</v>
      </c>
      <c r="M24" s="9" t="s">
        <v>21</v>
      </c>
    </row>
    <row r="25" spans="1:13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62">
        <v>63</v>
      </c>
      <c r="M25" s="7">
        <v>1</v>
      </c>
    </row>
    <row r="26" spans="1:13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62">
        <v>65</v>
      </c>
      <c r="M26" s="7">
        <v>2</v>
      </c>
    </row>
    <row r="27" spans="1:13" ht="17.399999999999999" x14ac:dyDescent="0.3">
      <c r="A27" s="3"/>
      <c r="B27" s="4"/>
      <c r="C27" s="4"/>
      <c r="D27" s="4"/>
      <c r="I27">
        <v>67</v>
      </c>
      <c r="L27" s="62">
        <v>67</v>
      </c>
      <c r="M27" s="7">
        <v>4</v>
      </c>
    </row>
    <row r="28" spans="1:13" x14ac:dyDescent="0.3">
      <c r="I28">
        <v>69</v>
      </c>
      <c r="L28" s="62">
        <v>69</v>
      </c>
      <c r="M28" s="7">
        <v>8</v>
      </c>
    </row>
    <row r="29" spans="1:13" x14ac:dyDescent="0.3">
      <c r="I29">
        <v>71</v>
      </c>
      <c r="L29" s="62">
        <v>71</v>
      </c>
      <c r="M29" s="7">
        <v>4</v>
      </c>
    </row>
    <row r="30" spans="1:13" ht="15" thickBot="1" x14ac:dyDescent="0.35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"/>
    </sheetView>
  </sheetViews>
  <sheetFormatPr defaultRowHeight="14.4" x14ac:dyDescent="0.3"/>
  <cols>
    <col min="5" max="6" width="24.109375" customWidth="1"/>
    <col min="7" max="7" width="4.6640625" customWidth="1"/>
    <col min="8" max="8" width="33.109375" customWidth="1"/>
    <col min="9" max="9" width="23.33203125" customWidth="1"/>
    <col min="10" max="10" width="26.5546875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6" x14ac:dyDescent="0.3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6" x14ac:dyDescent="0.3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90</v>
      </c>
      <c r="I8" s="5" t="s">
        <v>53</v>
      </c>
      <c r="J8">
        <f>J7/SQRT(J5)</f>
        <v>0.76140221521435925</v>
      </c>
    </row>
    <row r="9" spans="1:10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6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6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6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7.399999999999999" x14ac:dyDescent="0.3">
      <c r="A27" s="3"/>
      <c r="B27" s="4"/>
      <c r="C27" s="4"/>
      <c r="D27" s="4"/>
      <c r="H27" s="17" t="s">
        <v>50</v>
      </c>
      <c r="I27" s="17"/>
      <c r="J27" s="18"/>
    </row>
    <row r="28" spans="1:10" x14ac:dyDescent="0.3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3">
      <c r="H29" s="15" t="s">
        <v>49</v>
      </c>
      <c r="I29" s="15"/>
      <c r="J29" s="19">
        <f>CONFIDENCE(J11,J7,J5)</f>
        <v>0.97577620091708894</v>
      </c>
    </row>
    <row r="30" spans="1:10" x14ac:dyDescent="0.3">
      <c r="H30" s="15"/>
      <c r="I30" s="15"/>
      <c r="J30" s="19"/>
    </row>
    <row r="31" spans="1:10" x14ac:dyDescent="0.3">
      <c r="H31" s="15" t="s">
        <v>47</v>
      </c>
      <c r="I31" s="15"/>
      <c r="J31" s="19">
        <f>J2+J29</f>
        <v>70.05577620091708</v>
      </c>
    </row>
    <row r="32" spans="1:10" x14ac:dyDescent="0.3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" sqref="F2"/>
    </sheetView>
  </sheetViews>
  <sheetFormatPr defaultRowHeight="14.4" x14ac:dyDescent="0.3"/>
  <cols>
    <col min="7" max="7" width="16.5546875" customWidth="1"/>
    <col min="8" max="8" width="16.109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6" x14ac:dyDescent="0.3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6" x14ac:dyDescent="0.3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6" x14ac:dyDescent="0.3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6" x14ac:dyDescent="0.3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2" thickBot="1" x14ac:dyDescent="0.35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8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8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8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8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8" ht="16.2" thickBot="1" x14ac:dyDescent="0.35">
      <c r="A13" s="2">
        <v>12</v>
      </c>
      <c r="B13" s="2">
        <v>3</v>
      </c>
      <c r="C13" s="2" t="s">
        <v>5</v>
      </c>
      <c r="D13" s="2">
        <v>66</v>
      </c>
    </row>
    <row r="14" spans="1:8" ht="15.6" x14ac:dyDescent="0.3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6" x14ac:dyDescent="0.3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6" x14ac:dyDescent="0.3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6" x14ac:dyDescent="0.3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6" x14ac:dyDescent="0.3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6" x14ac:dyDescent="0.3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6" x14ac:dyDescent="0.3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6" x14ac:dyDescent="0.3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6" x14ac:dyDescent="0.3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6" x14ac:dyDescent="0.3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6" x14ac:dyDescent="0.3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6" x14ac:dyDescent="0.3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6" x14ac:dyDescent="0.3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7.399999999999999" x14ac:dyDescent="0.3">
      <c r="A27" s="3"/>
      <c r="B27" s="4"/>
      <c r="C27" s="4"/>
      <c r="D27" s="4"/>
      <c r="G27" s="7" t="s">
        <v>34</v>
      </c>
      <c r="H27" s="7">
        <v>1725</v>
      </c>
    </row>
    <row r="28" spans="1:8" x14ac:dyDescent="0.3">
      <c r="G28" s="7" t="s">
        <v>35</v>
      </c>
      <c r="H28" s="7">
        <v>25</v>
      </c>
    </row>
    <row r="29" spans="1:8" ht="15" thickBot="1" x14ac:dyDescent="0.35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5" sqref="L5"/>
    </sheetView>
  </sheetViews>
  <sheetFormatPr defaultRowHeight="14.4" x14ac:dyDescent="0.3"/>
  <cols>
    <col min="6" max="6" width="2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6</v>
      </c>
      <c r="B2" s="2">
        <v>2</v>
      </c>
      <c r="C2" s="2" t="s">
        <v>5</v>
      </c>
      <c r="D2" s="2">
        <v>67</v>
      </c>
      <c r="F2" t="s">
        <v>74</v>
      </c>
    </row>
    <row r="3" spans="1:8" ht="16.2" thickBot="1" x14ac:dyDescent="0.35">
      <c r="A3" s="2">
        <v>7</v>
      </c>
      <c r="B3" s="2">
        <v>2</v>
      </c>
      <c r="C3" s="2" t="s">
        <v>5</v>
      </c>
      <c r="D3" s="2">
        <v>64</v>
      </c>
    </row>
    <row r="4" spans="1:8" ht="15.6" x14ac:dyDescent="0.3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75</v>
      </c>
      <c r="H4" s="9" t="s">
        <v>76</v>
      </c>
    </row>
    <row r="5" spans="1:8" ht="15.6" x14ac:dyDescent="0.3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6" x14ac:dyDescent="0.3">
      <c r="A6" s="2">
        <v>15</v>
      </c>
      <c r="B6" s="2">
        <v>4</v>
      </c>
      <c r="C6" s="2" t="s">
        <v>5</v>
      </c>
      <c r="D6" s="2">
        <v>69</v>
      </c>
      <c r="F6" s="7" t="s">
        <v>77</v>
      </c>
      <c r="G6" s="7">
        <v>6.8</v>
      </c>
      <c r="H6" s="7">
        <v>9.4970760233918554</v>
      </c>
    </row>
    <row r="7" spans="1:8" ht="15.6" x14ac:dyDescent="0.3">
      <c r="A7" s="2">
        <v>16</v>
      </c>
      <c r="B7" s="2">
        <v>4</v>
      </c>
      <c r="C7" s="2" t="s">
        <v>5</v>
      </c>
      <c r="D7" s="2">
        <v>62</v>
      </c>
      <c r="F7" s="7" t="s">
        <v>78</v>
      </c>
      <c r="G7" s="7">
        <v>6</v>
      </c>
      <c r="H7" s="7">
        <v>19</v>
      </c>
    </row>
    <row r="8" spans="1:8" ht="15.6" x14ac:dyDescent="0.3">
      <c r="A8" s="2">
        <v>1</v>
      </c>
      <c r="B8" s="2">
        <v>1</v>
      </c>
      <c r="C8" s="2" t="s">
        <v>4</v>
      </c>
      <c r="D8" s="2">
        <v>66</v>
      </c>
      <c r="F8" s="7" t="s">
        <v>79</v>
      </c>
      <c r="G8" s="7">
        <v>0</v>
      </c>
      <c r="H8" s="7"/>
    </row>
    <row r="9" spans="1:8" ht="15.6" x14ac:dyDescent="0.3">
      <c r="A9" s="2">
        <v>2</v>
      </c>
      <c r="B9" s="2">
        <v>1</v>
      </c>
      <c r="C9" s="2" t="s">
        <v>4</v>
      </c>
      <c r="D9" s="2">
        <v>67</v>
      </c>
      <c r="F9" s="7" t="s">
        <v>80</v>
      </c>
      <c r="G9" s="7">
        <v>10</v>
      </c>
      <c r="H9" s="7"/>
    </row>
    <row r="10" spans="1:8" ht="15.6" x14ac:dyDescent="0.3">
      <c r="A10" s="2">
        <v>3</v>
      </c>
      <c r="B10" s="2">
        <v>1</v>
      </c>
      <c r="C10" s="2" t="s">
        <v>4</v>
      </c>
      <c r="D10" s="2">
        <v>74</v>
      </c>
      <c r="F10" s="7" t="s">
        <v>81</v>
      </c>
      <c r="G10" s="7">
        <v>-3.0888065564609568</v>
      </c>
      <c r="H10" s="7"/>
    </row>
    <row r="11" spans="1:8" ht="15.6" x14ac:dyDescent="0.3">
      <c r="A11" s="2">
        <v>4</v>
      </c>
      <c r="B11" s="2">
        <v>1</v>
      </c>
      <c r="C11" s="2" t="s">
        <v>4</v>
      </c>
      <c r="D11" s="2">
        <v>71</v>
      </c>
      <c r="F11" s="7" t="s">
        <v>82</v>
      </c>
      <c r="G11" s="7">
        <v>5.7336317020506306E-3</v>
      </c>
      <c r="H11" s="7"/>
    </row>
    <row r="12" spans="1:8" ht="15.6" x14ac:dyDescent="0.3">
      <c r="A12" s="2">
        <v>5</v>
      </c>
      <c r="B12" s="2">
        <v>1</v>
      </c>
      <c r="C12" s="2" t="s">
        <v>4</v>
      </c>
      <c r="D12" s="2">
        <v>68</v>
      </c>
      <c r="F12" s="7" t="s">
        <v>83</v>
      </c>
      <c r="G12" s="7">
        <v>1.8124611021972235</v>
      </c>
      <c r="H12" s="7"/>
    </row>
    <row r="13" spans="1:8" ht="15.6" x14ac:dyDescent="0.3">
      <c r="A13" s="2">
        <v>8</v>
      </c>
      <c r="B13" s="2">
        <v>2</v>
      </c>
      <c r="C13" s="2" t="s">
        <v>4</v>
      </c>
      <c r="D13" s="2">
        <v>73</v>
      </c>
      <c r="F13" s="7" t="s">
        <v>84</v>
      </c>
      <c r="G13" s="7">
        <v>1.1467263404101261E-2</v>
      </c>
      <c r="H13" s="7"/>
    </row>
    <row r="14" spans="1:8" ht="16.2" thickBot="1" x14ac:dyDescent="0.35">
      <c r="A14" s="2">
        <v>9</v>
      </c>
      <c r="B14" s="2">
        <v>2</v>
      </c>
      <c r="C14" s="2" t="s">
        <v>4</v>
      </c>
      <c r="D14" s="2">
        <v>75</v>
      </c>
      <c r="F14" s="8" t="s">
        <v>85</v>
      </c>
      <c r="G14" s="8">
        <v>2.2281388424258681</v>
      </c>
      <c r="H14" s="8"/>
    </row>
    <row r="15" spans="1:8" ht="15.6" x14ac:dyDescent="0.3">
      <c r="A15" s="2">
        <v>10</v>
      </c>
      <c r="B15" s="2">
        <v>2</v>
      </c>
      <c r="C15" s="2" t="s">
        <v>4</v>
      </c>
      <c r="D15" s="2">
        <v>68</v>
      </c>
    </row>
    <row r="16" spans="1:8" ht="15.6" x14ac:dyDescent="0.3">
      <c r="A16" s="2">
        <v>13</v>
      </c>
      <c r="B16" s="2">
        <v>3</v>
      </c>
      <c r="C16" s="2" t="s">
        <v>4</v>
      </c>
      <c r="D16" s="2">
        <v>69</v>
      </c>
    </row>
    <row r="17" spans="1:4" ht="15.6" x14ac:dyDescent="0.3">
      <c r="A17" s="2">
        <v>14</v>
      </c>
      <c r="B17" s="2">
        <v>3</v>
      </c>
      <c r="C17" s="2" t="s">
        <v>4</v>
      </c>
      <c r="D17" s="2">
        <v>65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  <row r="27" spans="1:4" ht="17.399999999999999" x14ac:dyDescent="0.3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7" sqref="D27"/>
    </sheetView>
  </sheetViews>
  <sheetFormatPr defaultRowHeight="14.4" x14ac:dyDescent="0.3"/>
  <cols>
    <col min="1" max="1" width="20.6640625" customWidth="1"/>
  </cols>
  <sheetData>
    <row r="1" spans="1:5" ht="15" thickBot="1" x14ac:dyDescent="0.35">
      <c r="A1" t="s">
        <v>93</v>
      </c>
      <c r="D1" t="s">
        <v>94</v>
      </c>
    </row>
    <row r="2" spans="1:5" x14ac:dyDescent="0.3">
      <c r="A2">
        <v>1</v>
      </c>
      <c r="B2">
        <f ca="1">RAND()</f>
        <v>0.47356723723590244</v>
      </c>
      <c r="D2" s="9" t="s">
        <v>19</v>
      </c>
      <c r="E2" s="63"/>
    </row>
    <row r="3" spans="1:5" x14ac:dyDescent="0.3">
      <c r="A3">
        <v>2</v>
      </c>
      <c r="B3">
        <f t="shared" ref="B3:B51" ca="1" si="0">RAND()</f>
        <v>0.41536034956490608</v>
      </c>
      <c r="D3" s="7">
        <v>0.1</v>
      </c>
      <c r="E3" s="7"/>
    </row>
    <row r="4" spans="1:5" x14ac:dyDescent="0.3">
      <c r="A4">
        <v>3</v>
      </c>
      <c r="B4">
        <f t="shared" ca="1" si="0"/>
        <v>0.28894693982148167</v>
      </c>
      <c r="D4" s="7">
        <v>0.2</v>
      </c>
      <c r="E4" s="7"/>
    </row>
    <row r="5" spans="1:5" x14ac:dyDescent="0.3">
      <c r="A5">
        <v>4</v>
      </c>
      <c r="B5">
        <f t="shared" ca="1" si="0"/>
        <v>0.49664467536114898</v>
      </c>
      <c r="D5" s="7">
        <v>0.3</v>
      </c>
      <c r="E5" s="7"/>
    </row>
    <row r="6" spans="1:5" x14ac:dyDescent="0.3">
      <c r="A6">
        <v>5</v>
      </c>
      <c r="B6">
        <f t="shared" ca="1" si="0"/>
        <v>0.84145432273605192</v>
      </c>
      <c r="D6" s="7">
        <v>0.4</v>
      </c>
      <c r="E6" s="7"/>
    </row>
    <row r="7" spans="1:5" x14ac:dyDescent="0.3">
      <c r="A7">
        <v>6</v>
      </c>
      <c r="B7">
        <f t="shared" ca="1" si="0"/>
        <v>0.66203549488150903</v>
      </c>
      <c r="D7" s="7">
        <v>0.5</v>
      </c>
      <c r="E7" s="7"/>
    </row>
    <row r="8" spans="1:5" x14ac:dyDescent="0.3">
      <c r="A8">
        <v>7</v>
      </c>
      <c r="B8">
        <f t="shared" ca="1" si="0"/>
        <v>0.87770094986710023</v>
      </c>
      <c r="D8" s="7">
        <v>0.6</v>
      </c>
      <c r="E8" s="7"/>
    </row>
    <row r="9" spans="1:5" x14ac:dyDescent="0.3">
      <c r="A9">
        <v>8</v>
      </c>
      <c r="B9">
        <f t="shared" ca="1" si="0"/>
        <v>0.42243499008712804</v>
      </c>
      <c r="D9" s="7">
        <v>0.7</v>
      </c>
      <c r="E9" s="7"/>
    </row>
    <row r="10" spans="1:5" x14ac:dyDescent="0.3">
      <c r="A10">
        <v>9</v>
      </c>
      <c r="B10">
        <f t="shared" ca="1" si="0"/>
        <v>0.85324717651483428</v>
      </c>
      <c r="D10" s="7">
        <v>0.8</v>
      </c>
      <c r="E10" s="7"/>
    </row>
    <row r="11" spans="1:5" x14ac:dyDescent="0.3">
      <c r="A11">
        <v>10</v>
      </c>
      <c r="B11">
        <f t="shared" ca="1" si="0"/>
        <v>0.79951695941728251</v>
      </c>
      <c r="D11" s="7">
        <v>0.9</v>
      </c>
      <c r="E11" s="3"/>
    </row>
    <row r="12" spans="1:5" ht="15" thickBot="1" x14ac:dyDescent="0.35">
      <c r="A12">
        <v>11</v>
      </c>
      <c r="B12">
        <f t="shared" ca="1" si="0"/>
        <v>0.93565969719372288</v>
      </c>
    </row>
    <row r="13" spans="1:5" x14ac:dyDescent="0.3">
      <c r="A13">
        <v>12</v>
      </c>
      <c r="B13">
        <f t="shared" ca="1" si="0"/>
        <v>0.13894279683309219</v>
      </c>
      <c r="D13" s="9" t="s">
        <v>19</v>
      </c>
      <c r="E13" s="9" t="s">
        <v>21</v>
      </c>
    </row>
    <row r="14" spans="1:5" x14ac:dyDescent="0.3">
      <c r="A14">
        <v>13</v>
      </c>
      <c r="B14">
        <f t="shared" ca="1" si="0"/>
        <v>0.78449656641338106</v>
      </c>
      <c r="D14" s="62">
        <v>0.1</v>
      </c>
      <c r="E14" s="7">
        <v>8</v>
      </c>
    </row>
    <row r="15" spans="1:5" x14ac:dyDescent="0.3">
      <c r="A15">
        <v>14</v>
      </c>
      <c r="B15">
        <f t="shared" ca="1" si="0"/>
        <v>0.40126160132340827</v>
      </c>
      <c r="D15" s="62">
        <v>0.2</v>
      </c>
      <c r="E15" s="7">
        <v>3</v>
      </c>
    </row>
    <row r="16" spans="1:5" x14ac:dyDescent="0.3">
      <c r="A16">
        <v>15</v>
      </c>
      <c r="B16">
        <f t="shared" ca="1" si="0"/>
        <v>0.208923686703818</v>
      </c>
      <c r="D16" s="62">
        <v>0.3</v>
      </c>
      <c r="E16" s="7">
        <v>1</v>
      </c>
    </row>
    <row r="17" spans="1:5" x14ac:dyDescent="0.3">
      <c r="A17">
        <v>16</v>
      </c>
      <c r="B17">
        <f t="shared" ca="1" si="0"/>
        <v>0.86993052293901107</v>
      </c>
      <c r="D17" s="62">
        <v>0.4</v>
      </c>
      <c r="E17" s="7">
        <v>8</v>
      </c>
    </row>
    <row r="18" spans="1:5" x14ac:dyDescent="0.3">
      <c r="A18">
        <v>17</v>
      </c>
      <c r="B18">
        <f t="shared" ca="1" si="0"/>
        <v>0.3420922952455443</v>
      </c>
      <c r="D18" s="62">
        <v>0.5</v>
      </c>
      <c r="E18" s="7">
        <v>8</v>
      </c>
    </row>
    <row r="19" spans="1:5" x14ac:dyDescent="0.3">
      <c r="A19">
        <v>18</v>
      </c>
      <c r="B19">
        <f t="shared" ca="1" si="0"/>
        <v>0.98476130417310814</v>
      </c>
      <c r="D19" s="62">
        <v>0.6</v>
      </c>
      <c r="E19" s="7">
        <v>5</v>
      </c>
    </row>
    <row r="20" spans="1:5" x14ac:dyDescent="0.3">
      <c r="A20">
        <v>19</v>
      </c>
      <c r="B20">
        <f t="shared" ca="1" si="0"/>
        <v>0.62398123977372777</v>
      </c>
      <c r="D20" s="62">
        <v>0.7</v>
      </c>
      <c r="E20" s="7">
        <v>2</v>
      </c>
    </row>
    <row r="21" spans="1:5" x14ac:dyDescent="0.3">
      <c r="A21">
        <v>20</v>
      </c>
      <c r="B21">
        <f t="shared" ca="1" si="0"/>
        <v>0.2535544514384066</v>
      </c>
      <c r="D21" s="62">
        <v>0.8</v>
      </c>
      <c r="E21" s="7">
        <v>6</v>
      </c>
    </row>
    <row r="22" spans="1:5" x14ac:dyDescent="0.3">
      <c r="A22">
        <v>21</v>
      </c>
      <c r="B22">
        <f t="shared" ca="1" si="0"/>
        <v>0.12223758917343508</v>
      </c>
      <c r="D22" s="62">
        <v>0.9</v>
      </c>
      <c r="E22" s="7">
        <v>3</v>
      </c>
    </row>
    <row r="23" spans="1:5" ht="15" thickBot="1" x14ac:dyDescent="0.35">
      <c r="A23">
        <v>22</v>
      </c>
      <c r="B23">
        <f t="shared" ca="1" si="0"/>
        <v>0.86202098867205879</v>
      </c>
      <c r="D23" s="8" t="s">
        <v>20</v>
      </c>
      <c r="E23" s="8">
        <v>5</v>
      </c>
    </row>
    <row r="24" spans="1:5" x14ac:dyDescent="0.3">
      <c r="A24">
        <v>23</v>
      </c>
      <c r="B24">
        <f t="shared" ca="1" si="0"/>
        <v>0.12352942634381858</v>
      </c>
    </row>
    <row r="25" spans="1:5" x14ac:dyDescent="0.3">
      <c r="A25">
        <v>24</v>
      </c>
      <c r="B25">
        <f t="shared" ca="1" si="0"/>
        <v>0.90909513329362956</v>
      </c>
    </row>
    <row r="26" spans="1:5" x14ac:dyDescent="0.3">
      <c r="A26">
        <v>25</v>
      </c>
      <c r="B26">
        <f t="shared" ca="1" si="0"/>
        <v>0.6567908228234004</v>
      </c>
    </row>
    <row r="27" spans="1:5" x14ac:dyDescent="0.3">
      <c r="A27">
        <v>26</v>
      </c>
      <c r="B27">
        <f t="shared" ca="1" si="0"/>
        <v>0.6000701358664533</v>
      </c>
    </row>
    <row r="28" spans="1:5" x14ac:dyDescent="0.3">
      <c r="A28">
        <v>27</v>
      </c>
      <c r="B28">
        <f t="shared" ca="1" si="0"/>
        <v>0.39637653156155173</v>
      </c>
    </row>
    <row r="29" spans="1:5" x14ac:dyDescent="0.3">
      <c r="A29">
        <v>28</v>
      </c>
      <c r="B29">
        <f t="shared" ca="1" si="0"/>
        <v>0.13571839236048211</v>
      </c>
    </row>
    <row r="30" spans="1:5" x14ac:dyDescent="0.3">
      <c r="A30">
        <v>29</v>
      </c>
      <c r="B30">
        <f t="shared" ca="1" si="0"/>
        <v>0.22301827917759531</v>
      </c>
    </row>
    <row r="31" spans="1:5" x14ac:dyDescent="0.3">
      <c r="A31">
        <v>30</v>
      </c>
      <c r="B31">
        <f t="shared" ca="1" si="0"/>
        <v>0.66549296167618432</v>
      </c>
    </row>
    <row r="32" spans="1:5" x14ac:dyDescent="0.3">
      <c r="A32">
        <v>31</v>
      </c>
      <c r="B32">
        <f t="shared" ca="1" si="0"/>
        <v>0.30632412725971336</v>
      </c>
    </row>
    <row r="33" spans="1:2" x14ac:dyDescent="0.3">
      <c r="A33">
        <v>32</v>
      </c>
      <c r="B33">
        <f t="shared" ca="1" si="0"/>
        <v>0.56780499588337952</v>
      </c>
    </row>
    <row r="34" spans="1:2" x14ac:dyDescent="0.3">
      <c r="A34">
        <v>33</v>
      </c>
      <c r="B34">
        <f t="shared" ca="1" si="0"/>
        <v>0.97041032002475336</v>
      </c>
    </row>
    <row r="35" spans="1:2" x14ac:dyDescent="0.3">
      <c r="A35">
        <v>34</v>
      </c>
      <c r="B35">
        <f t="shared" ca="1" si="0"/>
        <v>0.28205414173940757</v>
      </c>
    </row>
    <row r="36" spans="1:2" x14ac:dyDescent="0.3">
      <c r="A36">
        <v>35</v>
      </c>
      <c r="B36">
        <f t="shared" ca="1" si="0"/>
        <v>0.90543821898553467</v>
      </c>
    </row>
    <row r="37" spans="1:2" x14ac:dyDescent="0.3">
      <c r="A37">
        <v>36</v>
      </c>
      <c r="B37">
        <f t="shared" ca="1" si="0"/>
        <v>0.49150267933989034</v>
      </c>
    </row>
    <row r="38" spans="1:2" x14ac:dyDescent="0.3">
      <c r="A38">
        <v>37</v>
      </c>
      <c r="B38">
        <f t="shared" ca="1" si="0"/>
        <v>2.7033314696953692E-3</v>
      </c>
    </row>
    <row r="39" spans="1:2" x14ac:dyDescent="0.3">
      <c r="A39">
        <v>38</v>
      </c>
      <c r="B39">
        <f t="shared" ca="1" si="0"/>
        <v>0.95810670973124612</v>
      </c>
    </row>
    <row r="40" spans="1:2" x14ac:dyDescent="0.3">
      <c r="A40">
        <v>39</v>
      </c>
      <c r="B40">
        <f t="shared" ca="1" si="0"/>
        <v>0.59034809660162402</v>
      </c>
    </row>
    <row r="41" spans="1:2" x14ac:dyDescent="0.3">
      <c r="A41">
        <v>40</v>
      </c>
      <c r="B41">
        <f t="shared" ca="1" si="0"/>
        <v>0.50964097646471029</v>
      </c>
    </row>
    <row r="42" spans="1:2" x14ac:dyDescent="0.3">
      <c r="A42">
        <v>41</v>
      </c>
      <c r="B42">
        <f t="shared" ca="1" si="0"/>
        <v>0.18857963866786231</v>
      </c>
    </row>
    <row r="43" spans="1:2" x14ac:dyDescent="0.3">
      <c r="A43">
        <v>42</v>
      </c>
      <c r="B43">
        <f t="shared" ca="1" si="0"/>
        <v>0.63545333140133364</v>
      </c>
    </row>
    <row r="44" spans="1:2" x14ac:dyDescent="0.3">
      <c r="A44">
        <v>43</v>
      </c>
      <c r="B44">
        <f t="shared" ca="1" si="0"/>
        <v>0.10911019846605163</v>
      </c>
    </row>
    <row r="45" spans="1:2" x14ac:dyDescent="0.3">
      <c r="A45">
        <v>44</v>
      </c>
      <c r="B45">
        <f t="shared" ca="1" si="0"/>
        <v>0.35885670735779074</v>
      </c>
    </row>
    <row r="46" spans="1:2" x14ac:dyDescent="0.3">
      <c r="A46">
        <v>45</v>
      </c>
      <c r="B46">
        <f t="shared" ca="1" si="0"/>
        <v>0.40911097207714742</v>
      </c>
    </row>
    <row r="47" spans="1:2" x14ac:dyDescent="0.3">
      <c r="A47">
        <v>46</v>
      </c>
      <c r="B47">
        <f t="shared" ca="1" si="0"/>
        <v>0.90072395996104437</v>
      </c>
    </row>
    <row r="48" spans="1:2" x14ac:dyDescent="0.3">
      <c r="A48">
        <v>47</v>
      </c>
      <c r="B48">
        <f t="shared" ca="1" si="0"/>
        <v>0.56425964074627266</v>
      </c>
    </row>
    <row r="49" spans="1:2" x14ac:dyDescent="0.3">
      <c r="A49">
        <v>48</v>
      </c>
      <c r="B49">
        <f t="shared" ca="1" si="0"/>
        <v>0.90621053268278884</v>
      </c>
    </row>
    <row r="50" spans="1:2" x14ac:dyDescent="0.3">
      <c r="A50">
        <v>49</v>
      </c>
      <c r="B50">
        <f t="shared" ca="1" si="0"/>
        <v>0.91400648458270528</v>
      </c>
    </row>
    <row r="51" spans="1:2" x14ac:dyDescent="0.3">
      <c r="A51">
        <v>50</v>
      </c>
      <c r="B51">
        <f t="shared" ca="1" si="0"/>
        <v>0.11769329634757442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E22" sqref="E22"/>
    </sheetView>
  </sheetViews>
  <sheetFormatPr defaultRowHeight="14.4" x14ac:dyDescent="0.3"/>
  <cols>
    <col min="1" max="1" width="2.6640625" style="64" customWidth="1"/>
    <col min="2" max="2" width="13.33203125" style="70" customWidth="1"/>
    <col min="3" max="3" width="14.5546875" customWidth="1"/>
    <col min="7" max="7" width="15.6640625" customWidth="1"/>
    <col min="8" max="8" width="19.6640625" customWidth="1"/>
  </cols>
  <sheetData>
    <row r="1" spans="1:27" s="64" customFormat="1" x14ac:dyDescent="0.3">
      <c r="A1" s="71"/>
      <c r="B1" s="72"/>
      <c r="C1" s="72"/>
      <c r="D1" s="72"/>
      <c r="E1" s="72"/>
      <c r="F1" s="72"/>
      <c r="G1" s="72"/>
      <c r="H1" s="72"/>
    </row>
    <row r="2" spans="1:27" s="64" customFormat="1" ht="36" customHeight="1" x14ac:dyDescent="0.3">
      <c r="A2" s="71"/>
      <c r="B2" s="91" t="s">
        <v>99</v>
      </c>
      <c r="C2" s="92"/>
      <c r="D2" s="92"/>
      <c r="E2" s="92"/>
      <c r="F2" s="92"/>
      <c r="G2" s="92"/>
      <c r="H2" s="93"/>
    </row>
    <row r="3" spans="1:27" ht="40.5" customHeight="1" x14ac:dyDescent="0.3">
      <c r="A3" s="72"/>
      <c r="B3" s="94" t="s">
        <v>100</v>
      </c>
      <c r="C3" s="95"/>
      <c r="D3" s="95"/>
      <c r="E3" s="95"/>
      <c r="F3" s="95"/>
      <c r="G3" s="95"/>
      <c r="H3" s="96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27.75" customHeight="1" x14ac:dyDescent="0.3"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B5" s="66" t="s">
        <v>93</v>
      </c>
      <c r="C5" s="66" t="s">
        <v>96</v>
      </c>
      <c r="D5" s="64"/>
      <c r="E5" s="97" t="s">
        <v>91</v>
      </c>
      <c r="F5" s="98"/>
      <c r="G5" s="67" t="s">
        <v>97</v>
      </c>
      <c r="H5" s="67" t="s">
        <v>98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B6" s="68" t="s">
        <v>101</v>
      </c>
      <c r="C6" s="73">
        <v>5.0599999999999999E-2</v>
      </c>
      <c r="D6" s="64"/>
      <c r="E6" s="74"/>
      <c r="F6" s="75">
        <f>E7</f>
        <v>0.05</v>
      </c>
      <c r="G6" s="69" t="str">
        <f>CONCATENATE(" &lt; ",F6)</f>
        <v xml:space="preserve"> &lt; 0.05</v>
      </c>
      <c r="H6" s="69">
        <f>COUNTIFS(C6:C55,"&lt;" &amp; F6)</f>
        <v>1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B7" s="68" t="s">
        <v>102</v>
      </c>
      <c r="C7" s="73">
        <v>0.1321</v>
      </c>
      <c r="D7" s="64"/>
      <c r="E7" s="76">
        <v>0.05</v>
      </c>
      <c r="F7" s="75">
        <f>E8</f>
        <v>0.15</v>
      </c>
      <c r="G7" s="69" t="str">
        <f t="shared" ref="G7:G14" si="0">CONCATENATE(E7," - ",F7)</f>
        <v>0.05 - 0.15</v>
      </c>
      <c r="H7" s="69">
        <f t="shared" ref="H7:H14" si="1">COUNTIFS(C7:C56,"&lt;" &amp; F7,C7:C56,"&gt;" &amp; E7)</f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B8" s="68" t="s">
        <v>103</v>
      </c>
      <c r="C8" s="73">
        <v>0.1081</v>
      </c>
      <c r="D8" s="64"/>
      <c r="E8" s="76">
        <v>0.15</v>
      </c>
      <c r="F8" s="75">
        <v>0.4</v>
      </c>
      <c r="G8" s="69" t="str">
        <f t="shared" si="0"/>
        <v>0.15 - 0.4</v>
      </c>
      <c r="H8" s="69">
        <f t="shared" si="1"/>
        <v>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B9" s="68" t="s">
        <v>104</v>
      </c>
      <c r="C9" s="73">
        <v>0.1331</v>
      </c>
      <c r="D9" s="64"/>
      <c r="E9" s="76">
        <v>0.3</v>
      </c>
      <c r="F9" s="75">
        <f t="shared" ref="F9:F14" si="2">E10</f>
        <v>0.45</v>
      </c>
      <c r="G9" s="69" t="str">
        <f t="shared" si="0"/>
        <v>0.3 - 0.45</v>
      </c>
      <c r="H9" s="69">
        <f t="shared" si="1"/>
        <v>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B10" s="68" t="s">
        <v>105</v>
      </c>
      <c r="C10" s="73">
        <v>0.45019999999999999</v>
      </c>
      <c r="D10" s="64"/>
      <c r="E10" s="76">
        <v>0.45</v>
      </c>
      <c r="F10" s="75">
        <f t="shared" si="2"/>
        <v>0.6</v>
      </c>
      <c r="G10" s="69" t="str">
        <f t="shared" si="0"/>
        <v>0.45 - 0.6</v>
      </c>
      <c r="H10" s="69">
        <f t="shared" si="1"/>
        <v>2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B11" s="68" t="s">
        <v>106</v>
      </c>
      <c r="C11" s="73">
        <v>0.11799999999999999</v>
      </c>
      <c r="D11" s="64"/>
      <c r="E11" s="76">
        <v>0.6</v>
      </c>
      <c r="F11" s="75">
        <f t="shared" si="2"/>
        <v>0.75</v>
      </c>
      <c r="G11" s="69" t="str">
        <f t="shared" si="0"/>
        <v>0.6 - 0.75</v>
      </c>
      <c r="H11" s="69">
        <f t="shared" si="1"/>
        <v>4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B12" s="68" t="s">
        <v>107</v>
      </c>
      <c r="C12" s="73">
        <v>0.88900000000000001</v>
      </c>
      <c r="D12" s="64"/>
      <c r="E12" s="76">
        <v>0.75</v>
      </c>
      <c r="F12" s="75">
        <f t="shared" si="2"/>
        <v>0.9</v>
      </c>
      <c r="G12" s="69" t="str">
        <f t="shared" si="0"/>
        <v>0.75 - 0.9</v>
      </c>
      <c r="H12" s="69">
        <f t="shared" si="1"/>
        <v>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B13" s="68" t="s">
        <v>108</v>
      </c>
      <c r="C13" s="73">
        <v>0.23039999999999999</v>
      </c>
      <c r="D13" s="64"/>
      <c r="E13" s="76">
        <v>0.9</v>
      </c>
      <c r="F13" s="75">
        <f t="shared" si="2"/>
        <v>1.05</v>
      </c>
      <c r="G13" s="69" t="str">
        <f t="shared" si="0"/>
        <v>0.9 - 1.05</v>
      </c>
      <c r="H13" s="69">
        <f t="shared" si="1"/>
        <v>1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B14" s="68" t="s">
        <v>109</v>
      </c>
      <c r="C14" s="73">
        <v>0.6694</v>
      </c>
      <c r="D14" s="64"/>
      <c r="E14" s="76">
        <v>1.05</v>
      </c>
      <c r="F14" s="75">
        <f t="shared" si="2"/>
        <v>1.1499999999999999</v>
      </c>
      <c r="G14" s="69" t="str">
        <f t="shared" si="0"/>
        <v>1.05 - 1.15</v>
      </c>
      <c r="H14" s="69">
        <f t="shared" si="1"/>
        <v>2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B15" s="68" t="s">
        <v>110</v>
      </c>
      <c r="C15" s="73">
        <v>0.73939999999999995</v>
      </c>
      <c r="D15" s="64"/>
      <c r="E15" s="76">
        <v>1.1499999999999999</v>
      </c>
      <c r="F15" s="74"/>
      <c r="G15" s="69" t="str">
        <f>CONCATENATE(" &gt; ",E15)</f>
        <v xml:space="preserve"> &gt; 1.15</v>
      </c>
      <c r="H15" s="69">
        <f>COUNTIFS(C15:C64,"&gt;" &amp; E15)</f>
        <v>1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B16" s="68" t="s">
        <v>111</v>
      </c>
      <c r="C16" s="73">
        <v>0.23080000000000001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2:27" x14ac:dyDescent="0.3">
      <c r="B17" s="68" t="s">
        <v>112</v>
      </c>
      <c r="C17" s="73">
        <v>0.1051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2:27" x14ac:dyDescent="0.3">
      <c r="B18" s="68" t="s">
        <v>113</v>
      </c>
      <c r="C18" s="73">
        <v>4.6699999999999998E-2</v>
      </c>
      <c r="D18" s="64"/>
      <c r="E18" s="64"/>
      <c r="F18" s="67" t="s">
        <v>23</v>
      </c>
      <c r="G18" s="77">
        <f>AVERAGE(C6:C34)</f>
        <v>0.54525517241379307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2:27" x14ac:dyDescent="0.3">
      <c r="B19" s="68" t="s">
        <v>114</v>
      </c>
      <c r="C19" s="73">
        <v>0.37759999999999999</v>
      </c>
      <c r="D19" s="64"/>
      <c r="E19" s="64"/>
      <c r="F19" s="67" t="s">
        <v>25</v>
      </c>
      <c r="G19" s="77">
        <f>MEDIAN(C6:C34)</f>
        <v>0.55879999999999996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2:27" x14ac:dyDescent="0.3">
      <c r="B20" s="68" t="s">
        <v>115</v>
      </c>
      <c r="C20" s="73">
        <v>1.135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2:27" x14ac:dyDescent="0.3">
      <c r="B21" s="68" t="s">
        <v>116</v>
      </c>
      <c r="C21" s="73">
        <v>0.83830000000000005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2:27" x14ac:dyDescent="0.3">
      <c r="B22" s="68" t="s">
        <v>117</v>
      </c>
      <c r="C22" s="73">
        <v>7.3200000000000001E-2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2:27" x14ac:dyDescent="0.3">
      <c r="B23" s="68" t="s">
        <v>118</v>
      </c>
      <c r="C23" s="73">
        <v>0.28129999999999999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2:27" x14ac:dyDescent="0.3">
      <c r="B24" s="68" t="s">
        <v>119</v>
      </c>
      <c r="C24" s="73">
        <v>0.36149999999999999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2:27" x14ac:dyDescent="0.3">
      <c r="B25" s="68" t="s">
        <v>120</v>
      </c>
      <c r="C25" s="73">
        <v>1.0642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2:27" x14ac:dyDescent="0.3">
      <c r="B26" s="68" t="s">
        <v>121</v>
      </c>
      <c r="C26" s="73">
        <v>1.0309999999999999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2:27" x14ac:dyDescent="0.3">
      <c r="B27" s="68" t="s">
        <v>122</v>
      </c>
      <c r="C27" s="73">
        <v>0.73180000000000001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2:27" x14ac:dyDescent="0.3">
      <c r="B28" s="68" t="s">
        <v>123</v>
      </c>
      <c r="C28" s="73">
        <v>1.38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2:27" x14ac:dyDescent="0.3">
      <c r="B29" s="68" t="s">
        <v>124</v>
      </c>
      <c r="C29" s="73">
        <v>0.55879999999999996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2:27" x14ac:dyDescent="0.3">
      <c r="B30" s="68" t="s">
        <v>125</v>
      </c>
      <c r="C30" s="73">
        <v>0.83420000000000005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2:27" x14ac:dyDescent="0.3">
      <c r="B31" s="68" t="s">
        <v>126</v>
      </c>
      <c r="C31" s="73">
        <v>0.73409999999999997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2:27" x14ac:dyDescent="0.3">
      <c r="B32" s="68" t="s">
        <v>127</v>
      </c>
      <c r="C32" s="73">
        <v>0.83819999999999995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2:27" x14ac:dyDescent="0.3">
      <c r="B33" s="68" t="s">
        <v>128</v>
      </c>
      <c r="C33" s="73">
        <v>0.79500000000000004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2:27" x14ac:dyDescent="0.3">
      <c r="B34" s="68" t="s">
        <v>129</v>
      </c>
      <c r="C34" s="73">
        <v>0.87529999999999997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2:27" x14ac:dyDescent="0.3">
      <c r="B35" s="68"/>
      <c r="C35" s="7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2:27" x14ac:dyDescent="0.3">
      <c r="B36" s="68"/>
      <c r="C36" s="7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2:27" x14ac:dyDescent="0.3">
      <c r="B37" s="68"/>
      <c r="C37" s="7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2:27" x14ac:dyDescent="0.3">
      <c r="B38" s="68"/>
      <c r="C38" s="7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2:27" x14ac:dyDescent="0.3">
      <c r="B39" s="68"/>
      <c r="C39" s="7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2:27" x14ac:dyDescent="0.3">
      <c r="B40" s="68"/>
      <c r="C40" s="7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2:27" x14ac:dyDescent="0.3">
      <c r="B41" s="68"/>
      <c r="C41" s="7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2:27" x14ac:dyDescent="0.3">
      <c r="B42" s="68"/>
      <c r="C42" s="7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2:27" x14ac:dyDescent="0.3">
      <c r="B43" s="68"/>
      <c r="C43" s="7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2:27" x14ac:dyDescent="0.3">
      <c r="B44" s="68"/>
      <c r="C44" s="7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2:27" x14ac:dyDescent="0.3">
      <c r="B45" s="68"/>
      <c r="C45" s="7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2:27" x14ac:dyDescent="0.3">
      <c r="B46" s="68"/>
      <c r="C46" s="68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2:27" x14ac:dyDescent="0.3">
      <c r="B47" s="68"/>
      <c r="C47" s="6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2:27" x14ac:dyDescent="0.3">
      <c r="B48" s="68"/>
      <c r="C48" s="6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2:27" x14ac:dyDescent="0.3">
      <c r="B49" s="68"/>
      <c r="C49" s="6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2:27" x14ac:dyDescent="0.3">
      <c r="B50" s="68"/>
      <c r="C50" s="6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27" x14ac:dyDescent="0.3">
      <c r="B51" s="68"/>
      <c r="C51" s="6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27" x14ac:dyDescent="0.3">
      <c r="B52" s="68"/>
      <c r="C52" s="6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27" x14ac:dyDescent="0.3">
      <c r="B53" s="68"/>
      <c r="C53" s="6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27" x14ac:dyDescent="0.3">
      <c r="B54" s="68"/>
      <c r="C54" s="6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27" x14ac:dyDescent="0.3">
      <c r="B55" s="68"/>
      <c r="C55" s="6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2:27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27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27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27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27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27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27" x14ac:dyDescent="0.3">
      <c r="B62" s="65"/>
      <c r="C62" s="64"/>
      <c r="D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G19" sqref="G19"/>
    </sheetView>
  </sheetViews>
  <sheetFormatPr defaultRowHeight="14.4" x14ac:dyDescent="0.3"/>
  <cols>
    <col min="2" max="2" width="15.6640625" style="70" customWidth="1"/>
    <col min="3" max="3" width="14.5546875" customWidth="1"/>
    <col min="7" max="7" width="15.6640625" customWidth="1"/>
    <col min="8" max="8" width="19.6640625" customWidth="1"/>
  </cols>
  <sheetData>
    <row r="1" spans="1:27" x14ac:dyDescent="0.3">
      <c r="A1" s="99" t="s">
        <v>95</v>
      </c>
      <c r="B1" s="99"/>
      <c r="C1" s="99"/>
      <c r="D1" s="99"/>
      <c r="E1" s="99"/>
      <c r="F1" s="99"/>
      <c r="G1" s="99"/>
      <c r="H1" s="99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27.75" customHeight="1" x14ac:dyDescent="0.3">
      <c r="A2" s="99"/>
      <c r="B2" s="99"/>
      <c r="C2" s="99"/>
      <c r="D2" s="99"/>
      <c r="E2" s="99"/>
      <c r="F2" s="99"/>
      <c r="G2" s="99"/>
      <c r="H2" s="99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27.75" customHeight="1" x14ac:dyDescent="0.3">
      <c r="A3" s="64"/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x14ac:dyDescent="0.3">
      <c r="A4" s="64"/>
      <c r="B4" s="66" t="s">
        <v>93</v>
      </c>
      <c r="C4" s="67" t="s">
        <v>96</v>
      </c>
      <c r="D4" s="64"/>
      <c r="E4" s="97" t="s">
        <v>91</v>
      </c>
      <c r="F4" s="98"/>
      <c r="G4" s="67" t="s">
        <v>97</v>
      </c>
      <c r="H4" s="67" t="s">
        <v>98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A5" s="64"/>
      <c r="B5" s="68">
        <v>1</v>
      </c>
      <c r="C5" s="68">
        <f ca="1">RAND()</f>
        <v>0.87628610293963161</v>
      </c>
      <c r="D5" s="64"/>
      <c r="E5" s="68">
        <v>0</v>
      </c>
      <c r="F5" s="68">
        <v>0.1</v>
      </c>
      <c r="G5" s="69" t="str">
        <f>CONCATENATE(E5," - ",F5)</f>
        <v>0 - 0.1</v>
      </c>
      <c r="H5" s="69">
        <f ca="1">COUNTIFS(C5:C54,"&lt;" &amp; F5,C5:C54,"&gt;" &amp; E5)</f>
        <v>4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A6" s="64"/>
      <c r="B6" s="68">
        <v>2</v>
      </c>
      <c r="C6" s="68">
        <f t="shared" ref="C6:C54" ca="1" si="0">RAND()</f>
        <v>0.7534232845932981</v>
      </c>
      <c r="D6" s="64"/>
      <c r="E6" s="68">
        <v>0.1</v>
      </c>
      <c r="F6" s="68">
        <v>0.2</v>
      </c>
      <c r="G6" s="69" t="str">
        <f t="shared" ref="G6:G14" si="1">CONCATENATE(E6," - ",F6)</f>
        <v>0.1 - 0.2</v>
      </c>
      <c r="H6" s="69">
        <f t="shared" ref="H6:H14" ca="1" si="2">COUNTIFS(C6:C55,"&lt;" &amp; F6,C6:C55,"&gt;" &amp; E6)</f>
        <v>7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A7" s="64"/>
      <c r="B7" s="68">
        <v>3</v>
      </c>
      <c r="C7" s="68">
        <f t="shared" ca="1" si="0"/>
        <v>0.6399401114118608</v>
      </c>
      <c r="D7" s="64"/>
      <c r="E7" s="68">
        <v>0.2</v>
      </c>
      <c r="F7" s="68">
        <v>0.3</v>
      </c>
      <c r="G7" s="69" t="str">
        <f t="shared" si="1"/>
        <v>0.2 - 0.3</v>
      </c>
      <c r="H7" s="69">
        <f t="shared" ca="1" si="2"/>
        <v>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A8" s="64"/>
      <c r="B8" s="68">
        <v>4</v>
      </c>
      <c r="C8" s="68">
        <f t="shared" ca="1" si="0"/>
        <v>0.1188346819706767</v>
      </c>
      <c r="D8" s="64"/>
      <c r="E8" s="68">
        <v>0.3</v>
      </c>
      <c r="F8" s="68">
        <v>0.4</v>
      </c>
      <c r="G8" s="69" t="str">
        <f t="shared" si="1"/>
        <v>0.3 - 0.4</v>
      </c>
      <c r="H8" s="69">
        <f t="shared" ca="1" si="2"/>
        <v>3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A9" s="64"/>
      <c r="B9" s="68">
        <v>5</v>
      </c>
      <c r="C9" s="68">
        <f t="shared" ca="1" si="0"/>
        <v>0.61594864994839194</v>
      </c>
      <c r="D9" s="64"/>
      <c r="E9" s="68">
        <v>0.4</v>
      </c>
      <c r="F9" s="68">
        <v>0.5</v>
      </c>
      <c r="G9" s="69" t="str">
        <f t="shared" si="1"/>
        <v>0.4 - 0.5</v>
      </c>
      <c r="H9" s="69">
        <f t="shared" ca="1" si="2"/>
        <v>4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A10" s="64"/>
      <c r="B10" s="68">
        <v>6</v>
      </c>
      <c r="C10" s="68">
        <f t="shared" ca="1" si="0"/>
        <v>0.40714509925602338</v>
      </c>
      <c r="D10" s="64"/>
      <c r="E10" s="68">
        <v>0.5</v>
      </c>
      <c r="F10" s="68">
        <v>0.6</v>
      </c>
      <c r="G10" s="69" t="str">
        <f t="shared" si="1"/>
        <v>0.5 - 0.6</v>
      </c>
      <c r="H10" s="69">
        <f t="shared" ca="1" si="2"/>
        <v>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A11" s="64"/>
      <c r="B11" s="68">
        <v>7</v>
      </c>
      <c r="C11" s="68">
        <f t="shared" ca="1" si="0"/>
        <v>0.24946503814429299</v>
      </c>
      <c r="D11" s="64"/>
      <c r="E11" s="68">
        <v>0.6</v>
      </c>
      <c r="F11" s="68">
        <v>0.7</v>
      </c>
      <c r="G11" s="69" t="str">
        <f t="shared" si="1"/>
        <v>0.6 - 0.7</v>
      </c>
      <c r="H11" s="69">
        <f t="shared" ca="1" si="2"/>
        <v>9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A12" s="64"/>
      <c r="B12" s="68">
        <v>8</v>
      </c>
      <c r="C12" s="68">
        <f t="shared" ca="1" si="0"/>
        <v>0.10723410934097899</v>
      </c>
      <c r="D12" s="64"/>
      <c r="E12" s="68">
        <v>0.7</v>
      </c>
      <c r="F12" s="68">
        <v>0.8</v>
      </c>
      <c r="G12" s="69" t="str">
        <f t="shared" si="1"/>
        <v>0.7 - 0.8</v>
      </c>
      <c r="H12" s="69">
        <f t="shared" ca="1" si="2"/>
        <v>3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A13" s="64"/>
      <c r="B13" s="68">
        <v>9</v>
      </c>
      <c r="C13" s="68">
        <f t="shared" ca="1" si="0"/>
        <v>0.33832394140127942</v>
      </c>
      <c r="D13" s="64"/>
      <c r="E13" s="68">
        <v>0.8</v>
      </c>
      <c r="F13" s="68">
        <v>0.9</v>
      </c>
      <c r="G13" s="69" t="str">
        <f t="shared" si="1"/>
        <v>0.8 - 0.9</v>
      </c>
      <c r="H13" s="69">
        <f t="shared" ca="1" si="2"/>
        <v>3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4"/>
      <c r="B14" s="68">
        <v>10</v>
      </c>
      <c r="C14" s="68">
        <f t="shared" ca="1" si="0"/>
        <v>0.22242143719298935</v>
      </c>
      <c r="D14" s="64"/>
      <c r="E14" s="68">
        <v>0.9</v>
      </c>
      <c r="F14" s="68">
        <v>1</v>
      </c>
      <c r="G14" s="69" t="str">
        <f t="shared" si="1"/>
        <v>0.9 - 1</v>
      </c>
      <c r="H14" s="69">
        <f t="shared" ca="1" si="2"/>
        <v>3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A15" s="64"/>
      <c r="B15" s="68">
        <v>11</v>
      </c>
      <c r="C15" s="68">
        <f t="shared" ca="1" si="0"/>
        <v>0.85332417985264708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A16" s="64"/>
      <c r="B16" s="68">
        <v>12</v>
      </c>
      <c r="C16" s="68">
        <f t="shared" ca="1" si="0"/>
        <v>0.92254115997156261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x14ac:dyDescent="0.3">
      <c r="A17" s="64"/>
      <c r="B17" s="68">
        <v>13</v>
      </c>
      <c r="C17" s="68">
        <f t="shared" ca="1" si="0"/>
        <v>0.68857293659418373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x14ac:dyDescent="0.3">
      <c r="A18" s="64"/>
      <c r="B18" s="68">
        <v>14</v>
      </c>
      <c r="C18" s="68">
        <f t="shared" ca="1" si="0"/>
        <v>0.27673711437404036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x14ac:dyDescent="0.3">
      <c r="A19" s="64"/>
      <c r="B19" s="68">
        <v>15</v>
      </c>
      <c r="C19" s="68">
        <f t="shared" ca="1" si="0"/>
        <v>0.59669461615654407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x14ac:dyDescent="0.3">
      <c r="A20" s="64"/>
      <c r="B20" s="68">
        <v>16</v>
      </c>
      <c r="C20" s="68">
        <f t="shared" ca="1" si="0"/>
        <v>0.49398617734525385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x14ac:dyDescent="0.3">
      <c r="A21" s="64"/>
      <c r="B21" s="68">
        <v>17</v>
      </c>
      <c r="C21" s="68">
        <f t="shared" ca="1" si="0"/>
        <v>0.14228147452408202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x14ac:dyDescent="0.3">
      <c r="A22" s="64"/>
      <c r="B22" s="68">
        <v>18</v>
      </c>
      <c r="C22" s="68">
        <f t="shared" ca="1" si="0"/>
        <v>0.61458436498884939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x14ac:dyDescent="0.3">
      <c r="A23" s="64"/>
      <c r="B23" s="68">
        <v>19</v>
      </c>
      <c r="C23" s="68">
        <f t="shared" ca="1" si="0"/>
        <v>3.8749528462161731E-2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x14ac:dyDescent="0.3">
      <c r="A24" s="64"/>
      <c r="B24" s="68">
        <v>20</v>
      </c>
      <c r="C24" s="68">
        <f t="shared" ca="1" si="0"/>
        <v>0.91610217994533305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x14ac:dyDescent="0.3">
      <c r="A25" s="64"/>
      <c r="B25" s="68">
        <v>21</v>
      </c>
      <c r="C25" s="68">
        <f t="shared" ca="1" si="0"/>
        <v>0.81238062059487803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x14ac:dyDescent="0.3">
      <c r="A26" s="64"/>
      <c r="B26" s="68">
        <v>22</v>
      </c>
      <c r="C26" s="68">
        <f t="shared" ca="1" si="0"/>
        <v>0.15000823671556263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x14ac:dyDescent="0.3">
      <c r="A27" s="64"/>
      <c r="B27" s="68">
        <v>23</v>
      </c>
      <c r="C27" s="68">
        <f t="shared" ca="1" si="0"/>
        <v>0.22878622119825454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x14ac:dyDescent="0.3">
      <c r="A28" s="64"/>
      <c r="B28" s="68">
        <v>24</v>
      </c>
      <c r="C28" s="68">
        <f t="shared" ca="1" si="0"/>
        <v>0.68115672038900787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x14ac:dyDescent="0.3">
      <c r="A29" s="64"/>
      <c r="B29" s="68">
        <v>25</v>
      </c>
      <c r="C29" s="68">
        <f t="shared" ca="1" si="0"/>
        <v>0.65128568522641683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x14ac:dyDescent="0.3">
      <c r="A30" s="64"/>
      <c r="B30" s="68">
        <v>26</v>
      </c>
      <c r="C30" s="68">
        <f t="shared" ca="1" si="0"/>
        <v>0.66028043826414462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x14ac:dyDescent="0.3">
      <c r="A31" s="64"/>
      <c r="B31" s="68">
        <v>27</v>
      </c>
      <c r="C31" s="68">
        <f t="shared" ca="1" si="0"/>
        <v>0.52292304623434804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x14ac:dyDescent="0.3">
      <c r="A32" s="64"/>
      <c r="B32" s="68">
        <v>28</v>
      </c>
      <c r="C32" s="68">
        <f t="shared" ca="1" si="0"/>
        <v>7.7526437430933348E-2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x14ac:dyDescent="0.3">
      <c r="A33" s="64"/>
      <c r="B33" s="68">
        <v>29</v>
      </c>
      <c r="C33" s="68">
        <f t="shared" ca="1" si="0"/>
        <v>0.76747525031776653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x14ac:dyDescent="0.3">
      <c r="A34" s="64"/>
      <c r="B34" s="68">
        <v>30</v>
      </c>
      <c r="C34" s="68">
        <f t="shared" ca="1" si="0"/>
        <v>0.63985026288356883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x14ac:dyDescent="0.3">
      <c r="A35" s="64"/>
      <c r="B35" s="68">
        <v>31</v>
      </c>
      <c r="C35" s="68">
        <f t="shared" ca="1" si="0"/>
        <v>0.35876859420801144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x14ac:dyDescent="0.3">
      <c r="A36" s="64"/>
      <c r="B36" s="68">
        <v>32</v>
      </c>
      <c r="C36" s="68">
        <f t="shared" ca="1" si="0"/>
        <v>0.45327327611471868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x14ac:dyDescent="0.3">
      <c r="A37" s="64"/>
      <c r="B37" s="68">
        <v>33</v>
      </c>
      <c r="C37" s="68">
        <f t="shared" ca="1" si="0"/>
        <v>0.56729423406322566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3">
      <c r="A38" s="64"/>
      <c r="B38" s="68">
        <v>34</v>
      </c>
      <c r="C38" s="68">
        <f t="shared" ca="1" si="0"/>
        <v>0.13054719645428992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x14ac:dyDescent="0.3">
      <c r="A39" s="64"/>
      <c r="B39" s="68">
        <v>35</v>
      </c>
      <c r="C39" s="68">
        <f t="shared" ca="1" si="0"/>
        <v>0.59494558147615006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x14ac:dyDescent="0.3">
      <c r="A40" s="64"/>
      <c r="B40" s="68">
        <v>36</v>
      </c>
      <c r="C40" s="68">
        <f t="shared" ca="1" si="0"/>
        <v>0.27664111189072427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x14ac:dyDescent="0.3">
      <c r="A41" s="64"/>
      <c r="B41" s="68">
        <v>37</v>
      </c>
      <c r="C41" s="68">
        <f t="shared" ca="1" si="0"/>
        <v>0.69900047096418172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x14ac:dyDescent="0.3">
      <c r="A42" s="64"/>
      <c r="B42" s="68">
        <v>38</v>
      </c>
      <c r="C42" s="68">
        <f t="shared" ca="1" si="0"/>
        <v>0.31255508613078842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x14ac:dyDescent="0.3">
      <c r="A43" s="64"/>
      <c r="B43" s="68">
        <v>39</v>
      </c>
      <c r="C43" s="68">
        <f t="shared" ca="1" si="0"/>
        <v>0.87668788582321322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x14ac:dyDescent="0.3">
      <c r="A44" s="64"/>
      <c r="B44" s="68">
        <v>40</v>
      </c>
      <c r="C44" s="68">
        <f t="shared" ca="1" si="0"/>
        <v>0.68344066044494678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x14ac:dyDescent="0.3">
      <c r="A45" s="64"/>
      <c r="B45" s="68">
        <v>41</v>
      </c>
      <c r="C45" s="68">
        <f t="shared" ca="1" si="0"/>
        <v>5.2435268185310191E-2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x14ac:dyDescent="0.3">
      <c r="A46" s="64"/>
      <c r="B46" s="68">
        <v>42</v>
      </c>
      <c r="C46" s="68">
        <f t="shared" ca="1" si="0"/>
        <v>0.4409355176896339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x14ac:dyDescent="0.3">
      <c r="A47" s="64"/>
      <c r="B47" s="68">
        <v>43</v>
      </c>
      <c r="C47" s="68">
        <f t="shared" ca="1" si="0"/>
        <v>0.90729115950310779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x14ac:dyDescent="0.3">
      <c r="A48" s="64"/>
      <c r="B48" s="68">
        <v>44</v>
      </c>
      <c r="C48" s="68">
        <f t="shared" ca="1" si="0"/>
        <v>0.11483497667240727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x14ac:dyDescent="0.3">
      <c r="A49" s="64"/>
      <c r="B49" s="68">
        <v>45</v>
      </c>
      <c r="C49" s="68">
        <f t="shared" ca="1" si="0"/>
        <v>0.76754482346060182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x14ac:dyDescent="0.3">
      <c r="A50" s="64"/>
      <c r="B50" s="68">
        <v>46</v>
      </c>
      <c r="C50" s="68">
        <f t="shared" ca="1" si="0"/>
        <v>0.57110317686427514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x14ac:dyDescent="0.3">
      <c r="A51" s="64"/>
      <c r="B51" s="68">
        <v>47</v>
      </c>
      <c r="C51" s="68">
        <f t="shared" ca="1" si="0"/>
        <v>0.76948411228617863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x14ac:dyDescent="0.3">
      <c r="A52" s="64"/>
      <c r="B52" s="68">
        <v>48</v>
      </c>
      <c r="C52" s="68">
        <f t="shared" ca="1" si="0"/>
        <v>0.62406851899368609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x14ac:dyDescent="0.3">
      <c r="A53" s="64"/>
      <c r="B53" s="68">
        <v>49</v>
      </c>
      <c r="C53" s="68">
        <f t="shared" ca="1" si="0"/>
        <v>5.0525754404910805E-2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x14ac:dyDescent="0.3">
      <c r="A54" s="64"/>
      <c r="B54" s="68">
        <v>50</v>
      </c>
      <c r="C54" s="68">
        <f t="shared" ca="1" si="0"/>
        <v>0.17580037914470092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x14ac:dyDescent="0.3">
      <c r="A55" s="64"/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x14ac:dyDescent="0.3">
      <c r="A56" s="64"/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x14ac:dyDescent="0.3">
      <c r="A57" s="64"/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x14ac:dyDescent="0.3">
      <c r="A58" s="64"/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x14ac:dyDescent="0.3">
      <c r="A59" s="64"/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x14ac:dyDescent="0.3">
      <c r="A60" s="64"/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x14ac:dyDescent="0.3">
      <c r="A61" s="64"/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</sheetData>
  <mergeCells count="2">
    <mergeCell ref="A1:H2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Sampling ht. -class participat</vt:lpstr>
      <vt:lpstr>Data_plus</vt:lpstr>
      <vt:lpstr>Summary stats_hand answers</vt:lpstr>
      <vt:lpstr>Summary stats_data analysis</vt:lpstr>
      <vt:lpstr>Sheet1</vt:lpstr>
      <vt:lpstr>Histogram - Data Analysis</vt:lpstr>
      <vt:lpstr>Histrogram - example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2016-02-11T15:22:36Z</dcterms:modified>
</cp:coreProperties>
</file>