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trostats_papers\"/>
    </mc:Choice>
  </mc:AlternateContent>
  <bookViews>
    <workbookView xWindow="-12" yWindow="-12" windowWidth="10800" windowHeight="10260" activeTab="1"/>
  </bookViews>
  <sheets>
    <sheet name="DATA" sheetId="7" r:id="rId1"/>
    <sheet name="Sampling ht. -class participat" sheetId="6" r:id="rId2"/>
    <sheet name="Data_plus" sheetId="1" r:id="rId3"/>
    <sheet name="Summary stats_hand answers" sheetId="4" r:id="rId4"/>
    <sheet name="Summary stats_data analysis" sheetId="2" r:id="rId5"/>
    <sheet name="Sheet1" sheetId="5" r:id="rId6"/>
    <sheet name="Histogram - Data Analysis" sheetId="8" r:id="rId7"/>
    <sheet name="Histrogram - example" sheetId="10" r:id="rId8"/>
    <sheet name="Histrogram" sheetId="9" r:id="rId9"/>
    <sheet name="Box Plot" sheetId="11" r:id="rId10"/>
    <sheet name="Indiv pedon graphs" sheetId="12" r:id="rId11"/>
  </sheets>
  <calcPr calcId="152511"/>
</workbook>
</file>

<file path=xl/calcChain.xml><?xml version="1.0" encoding="utf-8"?>
<calcChain xmlns="http://schemas.openxmlformats.org/spreadsheetml/2006/main"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8" i="11" l="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2" i="1"/>
  <c r="F2" i="1" s="1"/>
  <c r="E25" i="1"/>
  <c r="F25" i="1" s="1"/>
  <c r="E24" i="1"/>
  <c r="F24" i="1" s="1"/>
  <c r="E21" i="1"/>
  <c r="F21" i="1" s="1"/>
  <c r="E20" i="1"/>
  <c r="F20" i="1" s="1"/>
  <c r="E17" i="1"/>
  <c r="F17" i="1" s="1"/>
  <c r="E16" i="1"/>
  <c r="F16" i="1" s="1"/>
  <c r="E13" i="1"/>
  <c r="F13" i="1" s="1"/>
  <c r="E12" i="1"/>
  <c r="F12" i="1" s="1"/>
  <c r="E9" i="1"/>
  <c r="F9" i="1" s="1"/>
  <c r="E8" i="1"/>
  <c r="F8" i="1" s="1"/>
  <c r="E5" i="1"/>
  <c r="F5" i="1" s="1"/>
  <c r="E4" i="1"/>
  <c r="F4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AI18" i="6" s="1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6" i="1" l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K2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8" i="1" l="1"/>
  <c r="I5" i="1"/>
  <c r="K5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<sst xmlns="http://schemas.openxmlformats.org/spreadsheetml/2006/main" count="484" uniqueCount="174">
  <si>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</si>
  <si>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</si>
  <si>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</si>
  <si>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</si>
  <si>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</si>
  <si>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</si>
  <si>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</si>
  <si>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</si>
  <si>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</si>
  <si>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</si>
  <si>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</si>
  <si>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</si>
  <si>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</si>
  <si>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</si>
  <si>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</si>
  <si>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</si>
  <si>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</si>
  <si>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</si>
  <si>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</si>
  <si>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</si>
  <si>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</si>
  <si>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</si>
  <si>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</si>
  <si>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</si>
  <si>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</si>
  <si>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</si>
  <si>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</si>
  <si>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</si>
  <si>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</si>
  <si>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</si>
  <si>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</si>
  <si>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</si>
  <si>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</si>
  <si>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</si>
  <si>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</si>
  <si>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</si>
  <si>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</si>
  <si>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</si>
  <si>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</si>
  <si>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</si>
  <si>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</si>
  <si>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</si>
  <si>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</si>
  <si>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</si>
  <si>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</si>
  <si>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</si>
  <si>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</si>
  <si>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</si>
  <si>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</si>
  <si>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</si>
  <si>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</si>
  <si>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</si>
  <si>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</si>
  <si>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</si>
  <si>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</si>
  <si>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</si>
  <si>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</si>
  <si>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Cluster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</si>
  <si>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</si>
  <si>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</si>
  <si>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</si>
  <si>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</si>
  <si>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</si>
  <si>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</si>
  <si>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</si>
  <si>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1 Group - group 5</t>
  </si>
  <si>
    <t>M</t>
  </si>
  <si>
    <t>stdev</t>
  </si>
  <si>
    <t>medain</t>
  </si>
  <si>
    <t>mode</t>
  </si>
  <si>
    <t>median</t>
  </si>
  <si>
    <t>random - 2nd</t>
  </si>
  <si>
    <t>Every 4th - start on 2</t>
  </si>
  <si>
    <t>2 Groups - 5 and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</si>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</sst>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5" fillId="0" borderId="0"/>
  </cellStyleXfs>
  <cellXfs count="119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11" fillId="8" borderId="0" xfId="1" applyFont="1" applyFill="1" applyBorder="1" applyAlignment="1">
      <alignment horizontal="center"/>
    </xf>
    <xf numFmtId="0" fontId="12" fillId="8" borderId="0" xfId="1" applyFont="1" applyFill="1" applyBorder="1" applyAlignment="1">
      <alignment horizontal="center"/>
    </xf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12" fillId="8" borderId="3" xfId="1" applyFont="1" applyFill="1" applyBorder="1" applyAlignment="1">
      <alignment horizontal="center"/>
    </xf>
    <xf numFmtId="0" fontId="12" fillId="8" borderId="3" xfId="1" applyFont="1" applyFill="1" applyBorder="1"/>
    <xf numFmtId="1" fontId="12" fillId="8" borderId="3" xfId="1" applyNumberFormat="1" applyFont="1" applyFill="1" applyBorder="1" applyAlignment="1">
      <alignment horizontal="center"/>
    </xf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1" fontId="8" fillId="8" borderId="4" xfId="1" applyNumberFormat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2" fontId="12" fillId="8" borderId="3" xfId="1" applyNumberFormat="1" applyFont="1" applyFill="1" applyBorder="1" applyAlignment="1">
      <alignment horizontal="center"/>
    </xf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2" fontId="8" fillId="8" borderId="3" xfId="1" applyNumberFormat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1" fillId="8" borderId="5" xfId="1" applyFont="1" applyFill="1" applyBorder="1" applyAlignment="1">
      <alignment horizontal="center"/>
    </xf>
    <xf numFmtId="0" fontId="12" fillId="8" borderId="5" xfId="1" applyFont="1" applyFill="1" applyBorder="1"/>
    <xf numFmtId="0" fontId="12" fillId="8" borderId="5" xfId="1" applyFont="1" applyFill="1" applyBorder="1" applyAlignment="1">
      <alignment horizontal="center"/>
    </xf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12" fillId="8" borderId="4" xfId="1" applyFont="1" applyFill="1" applyBorder="1" applyAlignment="1">
      <alignment horizontal="center"/>
    </xf>
    <xf numFmtId="0" fontId="12" fillId="8" borderId="4" xfId="1" applyFont="1" applyFill="1" applyBorder="1"/>
    <xf numFmtId="1" fontId="12" fillId="8" borderId="4" xfId="1" applyNumberFormat="1" applyFont="1" applyFill="1" applyBorder="1" applyAlignment="1">
      <alignment horizontal="center"/>
    </xf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1" fontId="8" fillId="8" borderId="5" xfId="1" applyNumberFormat="1" applyFill="1" applyBorder="1"/>
    <xf numFmtId="2" fontId="8" fillId="8" borderId="4" xfId="1" applyNumberFormat="1" applyFill="1" applyBorder="1"/>
    <xf numFmtId="0" fontId="2" fillId="0" borderId="0" xfId="1" applyFont="1" applyFill="1" applyBorder="1" applyAlignment="1">
      <alignment horizontal="center"/>
    </xf>
    <xf numFmtId="1" fontId="8" fillId="8" borderId="3" xfId="1" applyNumberFormat="1" applyFill="1" applyBorder="1"/>
    <xf numFmtId="0" fontId="11" fillId="8" borderId="5" xfId="1" applyFont="1" applyFill="1" applyBorder="1" applyAlignment="1">
      <alignment horizontal="left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4" fillId="12" borderId="3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3" fillId="15" borderId="0" xfId="0" applyFont="1" applyFill="1"/>
    <xf numFmtId="0" fontId="15" fillId="0" borderId="0" xfId="2"/>
    <xf numFmtId="0" fontId="15" fillId="0" borderId="0" xfId="2" applyNumberFormat="1"/>
    <xf numFmtId="0" fontId="16" fillId="0" borderId="0" xfId="2" applyFont="1"/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18056"/>
        <c:axId val="543609432"/>
      </c:barChart>
      <c:catAx>
        <c:axId val="54361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43609432"/>
        <c:crosses val="autoZero"/>
        <c:auto val="1"/>
        <c:lblAlgn val="ctr"/>
        <c:lblOffset val="100"/>
        <c:noMultiLvlLbl val="0"/>
      </c:catAx>
      <c:valAx>
        <c:axId val="543609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1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1312"/>
        <c:axId val="251301704"/>
      </c:scatterChart>
      <c:valAx>
        <c:axId val="251301312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51301704"/>
        <c:crosses val="autoZero"/>
        <c:crossBetween val="midCat"/>
      </c:valAx>
      <c:valAx>
        <c:axId val="25130170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130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2488"/>
        <c:axId val="251302880"/>
      </c:scatterChart>
      <c:valAx>
        <c:axId val="2513024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1302880"/>
        <c:crosses val="autoZero"/>
        <c:crossBetween val="midCat"/>
      </c:valAx>
      <c:valAx>
        <c:axId val="25130288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1302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3664"/>
        <c:axId val="251304056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4840"/>
        <c:axId val="251304448"/>
      </c:scatterChart>
      <c:valAx>
        <c:axId val="251303664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1304056"/>
        <c:crosses val="autoZero"/>
        <c:crossBetween val="midCat"/>
      </c:valAx>
      <c:valAx>
        <c:axId val="25130405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1303664"/>
        <c:crosses val="autoZero"/>
        <c:crossBetween val="midCat"/>
      </c:valAx>
      <c:valAx>
        <c:axId val="25130444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51304840"/>
        <c:crosses val="max"/>
        <c:crossBetween val="midCat"/>
      </c:valAx>
      <c:valAx>
        <c:axId val="2513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30444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5624"/>
        <c:axId val="251306016"/>
      </c:scatterChart>
      <c:valAx>
        <c:axId val="2513056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306016"/>
        <c:crosses val="autoZero"/>
        <c:crossBetween val="midCat"/>
      </c:valAx>
      <c:valAx>
        <c:axId val="25130601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0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3617272"/>
        <c:axId val="543618840"/>
      </c:barChart>
      <c:catAx>
        <c:axId val="54361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43618840"/>
        <c:crosses val="autoZero"/>
        <c:auto val="1"/>
        <c:lblAlgn val="ctr"/>
        <c:lblOffset val="100"/>
        <c:noMultiLvlLbl val="0"/>
      </c:catAx>
      <c:valAx>
        <c:axId val="543618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1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3619624"/>
        <c:axId val="543620016"/>
      </c:barChart>
      <c:catAx>
        <c:axId val="54361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43620016"/>
        <c:crosses val="autoZero"/>
        <c:auto val="1"/>
        <c:lblAlgn val="ctr"/>
        <c:lblOffset val="100"/>
        <c:noMultiLvlLbl val="0"/>
      </c:catAx>
      <c:valAx>
        <c:axId val="543620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19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22368"/>
        <c:axId val="543622760"/>
      </c:barChart>
      <c:catAx>
        <c:axId val="54362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22760"/>
        <c:crosses val="autoZero"/>
        <c:auto val="1"/>
        <c:lblAlgn val="ctr"/>
        <c:lblOffset val="100"/>
        <c:noMultiLvlLbl val="0"/>
      </c:catAx>
      <c:valAx>
        <c:axId val="54362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6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3621584"/>
        <c:axId val="543621192"/>
      </c:barChart>
      <c:catAx>
        <c:axId val="54362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543621192"/>
        <c:crosses val="autoZero"/>
        <c:auto val="1"/>
        <c:lblAlgn val="ctr"/>
        <c:lblOffset val="100"/>
        <c:noMultiLvlLbl val="0"/>
      </c:catAx>
      <c:valAx>
        <c:axId val="54362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621584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3623544"/>
        <c:axId val="493843264"/>
      </c:barChart>
      <c:catAx>
        <c:axId val="54362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93843264"/>
        <c:crosses val="autoZero"/>
        <c:auto val="1"/>
        <c:lblAlgn val="ctr"/>
        <c:lblOffset val="100"/>
        <c:noMultiLvlLbl val="0"/>
      </c:catAx>
      <c:valAx>
        <c:axId val="4938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6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621976"/>
        <c:axId val="165475488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00216"/>
        <c:axId val="496607664"/>
      </c:scatterChart>
      <c:catAx>
        <c:axId val="543621976"/>
        <c:scaling>
          <c:orientation val="minMax"/>
        </c:scaling>
        <c:delete val="1"/>
        <c:axPos val="l"/>
        <c:majorTickMark val="out"/>
        <c:minorTickMark val="none"/>
        <c:tickLblPos val="none"/>
        <c:crossAx val="165475488"/>
        <c:crosses val="autoZero"/>
        <c:auto val="1"/>
        <c:lblAlgn val="ctr"/>
        <c:lblOffset val="100"/>
        <c:noMultiLvlLbl val="0"/>
      </c:catAx>
      <c:valAx>
        <c:axId val="165475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43621976"/>
        <c:crosses val="autoZero"/>
        <c:crossBetween val="between"/>
      </c:valAx>
      <c:valAx>
        <c:axId val="496607664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496600216"/>
        <c:crosses val="max"/>
        <c:crossBetween val="midCat"/>
      </c:valAx>
      <c:valAx>
        <c:axId val="4966002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49660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69504"/>
        <c:axId val="518108096"/>
      </c:scatterChart>
      <c:valAx>
        <c:axId val="2508695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518108096"/>
        <c:crosses val="autoZero"/>
        <c:crossBetween val="midCat"/>
      </c:valAx>
      <c:valAx>
        <c:axId val="5181080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99352"/>
        <c:axId val="251299744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00528"/>
        <c:axId val="251300136"/>
      </c:scatterChart>
      <c:valAx>
        <c:axId val="25129935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299744"/>
        <c:crosses val="autoZero"/>
        <c:crossBetween val="midCat"/>
      </c:valAx>
      <c:valAx>
        <c:axId val="25129974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1299352"/>
        <c:crosses val="autoZero"/>
        <c:crossBetween val="midCat"/>
      </c:valAx>
      <c:valAx>
        <c:axId val="25130013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51300528"/>
        <c:crosses val="max"/>
        <c:crossBetween val="midCat"/>
      </c:valAx>
      <c:valAx>
        <c:axId val="2513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130013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I9" sqref="I9"/>
    </sheetView>
  </sheetViews>
  <sheetFormatPr defaultRowHeight="14.4" x14ac:dyDescent="0.3"/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>
        <v>1</v>
      </c>
      <c r="B2" s="2">
        <v>1</v>
      </c>
      <c r="C2" s="2" t="s">
        <v>4</v>
      </c>
      <c r="D2" s="2">
        <v>66</v>
      </c>
    </row>
    <row r="3" spans="1:4" ht="15.6" x14ac:dyDescent="0.3">
      <c r="A3" s="2">
        <v>2</v>
      </c>
      <c r="B3" s="2">
        <v>1</v>
      </c>
      <c r="C3" s="2" t="s">
        <v>4</v>
      </c>
      <c r="D3" s="2">
        <v>67</v>
      </c>
    </row>
    <row r="4" spans="1:4" ht="15.6" x14ac:dyDescent="0.3">
      <c r="A4" s="2">
        <v>3</v>
      </c>
      <c r="B4" s="2">
        <v>1</v>
      </c>
      <c r="C4" s="2" t="s">
        <v>4</v>
      </c>
      <c r="D4" s="2">
        <v>74</v>
      </c>
    </row>
    <row r="5" spans="1:4" ht="15.6" x14ac:dyDescent="0.3">
      <c r="A5" s="2">
        <v>4</v>
      </c>
      <c r="B5" s="2">
        <v>1</v>
      </c>
      <c r="C5" s="2" t="s">
        <v>4</v>
      </c>
      <c r="D5" s="2">
        <v>71</v>
      </c>
    </row>
    <row r="6" spans="1:4" ht="15.6" x14ac:dyDescent="0.3">
      <c r="A6" s="2">
        <v>5</v>
      </c>
      <c r="B6" s="2">
        <v>1</v>
      </c>
      <c r="C6" s="2" t="s">
        <v>4</v>
      </c>
      <c r="D6" s="2">
        <v>68</v>
      </c>
    </row>
    <row r="7" spans="1:4" ht="15.6" x14ac:dyDescent="0.3">
      <c r="A7" s="2">
        <v>6</v>
      </c>
      <c r="B7" s="2">
        <v>2</v>
      </c>
      <c r="C7" s="2" t="s">
        <v>5</v>
      </c>
      <c r="D7" s="2">
        <v>67</v>
      </c>
    </row>
    <row r="8" spans="1:4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4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4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4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4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4" ht="15.6" x14ac:dyDescent="0.3">
      <c r="A13" s="2">
        <v>12</v>
      </c>
      <c r="B13" s="2">
        <v>3</v>
      </c>
      <c r="C13" s="2" t="s">
        <v>5</v>
      </c>
      <c r="D13" s="2">
        <v>66</v>
      </c>
    </row>
    <row r="14" spans="1:4" ht="15.6" x14ac:dyDescent="0.3">
      <c r="A14" s="2">
        <v>13</v>
      </c>
      <c r="B14" s="2">
        <v>3</v>
      </c>
      <c r="C14" s="2" t="s">
        <v>4</v>
      </c>
      <c r="D14" s="2">
        <v>69</v>
      </c>
    </row>
    <row r="15" spans="1:4" ht="15.6" x14ac:dyDescent="0.3">
      <c r="A15" s="2">
        <v>14</v>
      </c>
      <c r="B15" s="2">
        <v>3</v>
      </c>
      <c r="C15" s="2" t="s">
        <v>4</v>
      </c>
      <c r="D15" s="2">
        <v>65</v>
      </c>
    </row>
    <row r="16" spans="1:4" ht="15.6" x14ac:dyDescent="0.3">
      <c r="A16" s="2">
        <v>15</v>
      </c>
      <c r="B16" s="2">
        <v>4</v>
      </c>
      <c r="C16" s="2" t="s">
        <v>5</v>
      </c>
      <c r="D16" s="2">
        <v>69</v>
      </c>
    </row>
    <row r="17" spans="1:4" ht="15.6" x14ac:dyDescent="0.3">
      <c r="A17" s="2">
        <v>16</v>
      </c>
      <c r="B17" s="2">
        <v>4</v>
      </c>
      <c r="C17" s="2" t="s">
        <v>5</v>
      </c>
      <c r="D17" s="2">
        <v>62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2"/>
  <sheetViews>
    <sheetView topLeftCell="A7" workbookViewId="0">
      <selection activeCell="E39" sqref="E39"/>
    </sheetView>
  </sheetViews>
  <sheetFormatPr defaultRowHeight="14.4" x14ac:dyDescent="0.3"/>
  <cols>
    <col min="1" max="1" width="9.109375" style="96"/>
    <col min="2" max="2" width="12.109375" customWidth="1"/>
    <col min="3" max="3" width="11.109375" customWidth="1"/>
    <col min="6" max="6" width="13.109375" customWidth="1"/>
    <col min="9" max="9" width="16.5546875" customWidth="1"/>
  </cols>
  <sheetData>
    <row r="1" spans="2:31" s="96" customFormat="1" x14ac:dyDescent="0.3"/>
    <row r="2" spans="2:31" s="96" customFormat="1" x14ac:dyDescent="0.3">
      <c r="B2" s="118" t="s">
        <v>133</v>
      </c>
      <c r="C2" s="118"/>
      <c r="D2" s="118"/>
      <c r="E2" s="118"/>
      <c r="F2" s="118"/>
      <c r="G2" s="118"/>
      <c r="H2" s="118"/>
      <c r="I2" s="118"/>
      <c r="J2" s="118"/>
    </row>
    <row r="3" spans="2:31" s="96" customFormat="1" x14ac:dyDescent="0.3">
      <c r="B3" s="118"/>
      <c r="C3" s="118"/>
      <c r="D3" s="118"/>
      <c r="E3" s="118"/>
      <c r="F3" s="118"/>
      <c r="G3" s="118"/>
      <c r="H3" s="118"/>
      <c r="I3" s="118"/>
      <c r="J3" s="118"/>
    </row>
    <row r="4" spans="2:31" s="96" customFormat="1" x14ac:dyDescent="0.3"/>
    <row r="5" spans="2:31" x14ac:dyDescent="0.3">
      <c r="B5" s="84" t="s">
        <v>96</v>
      </c>
      <c r="C5" s="84" t="s">
        <v>99</v>
      </c>
      <c r="D5" s="96"/>
      <c r="E5" s="96"/>
      <c r="F5" s="96"/>
      <c r="G5" s="96" t="s">
        <v>134</v>
      </c>
      <c r="H5" s="96"/>
      <c r="I5" s="96" t="s">
        <v>135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</row>
    <row r="6" spans="2:31" x14ac:dyDescent="0.3">
      <c r="B6" s="86" t="s">
        <v>116</v>
      </c>
      <c r="C6" s="91">
        <v>4.6699999999999998E-2</v>
      </c>
      <c r="D6" s="96"/>
      <c r="E6" s="96"/>
      <c r="F6" s="6" t="s">
        <v>136</v>
      </c>
      <c r="G6" s="97">
        <f>MIN(C6:C55)</f>
        <v>4.6699999999999998E-2</v>
      </c>
      <c r="H6" s="96"/>
      <c r="I6" s="96" t="s">
        <v>137</v>
      </c>
      <c r="J6" s="96">
        <f>G8</f>
        <v>0.1331</v>
      </c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</row>
    <row r="7" spans="2:31" x14ac:dyDescent="0.3">
      <c r="B7" s="86" t="s">
        <v>104</v>
      </c>
      <c r="C7" s="91">
        <v>5.0599999999999999E-2</v>
      </c>
      <c r="D7" s="96"/>
      <c r="E7" s="96"/>
      <c r="F7" s="6"/>
      <c r="G7" s="97">
        <f>G9-G17</f>
        <v>0.36042510149376816</v>
      </c>
      <c r="H7" s="96"/>
      <c r="I7" s="96" t="s">
        <v>138</v>
      </c>
      <c r="J7" s="98">
        <f>G10 - G8</f>
        <v>0.42569999999999997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</row>
    <row r="8" spans="2:31" x14ac:dyDescent="0.3">
      <c r="B8" s="86" t="s">
        <v>120</v>
      </c>
      <c r="C8" s="91">
        <v>7.3200000000000001E-2</v>
      </c>
      <c r="D8" s="96"/>
      <c r="E8" s="96"/>
      <c r="F8" s="6" t="s">
        <v>139</v>
      </c>
      <c r="G8" s="99">
        <f>QUARTILE(C6:C55,1)</f>
        <v>0.1331</v>
      </c>
      <c r="H8" s="96"/>
      <c r="I8" s="96" t="s">
        <v>140</v>
      </c>
      <c r="J8" s="98">
        <f>G11 - G10</f>
        <v>0.27939999999999998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</row>
    <row r="9" spans="2:31" x14ac:dyDescent="0.3">
      <c r="B9" s="86" t="s">
        <v>115</v>
      </c>
      <c r="C9" s="91">
        <v>0.1051</v>
      </c>
      <c r="D9" s="96"/>
      <c r="E9" s="96"/>
      <c r="F9" s="6" t="s">
        <v>141</v>
      </c>
      <c r="G9" s="97">
        <f>AVERAGE(C6:C55)</f>
        <v>0.54525517241379307</v>
      </c>
      <c r="H9" s="96"/>
      <c r="I9" s="96" t="s">
        <v>142</v>
      </c>
      <c r="J9" s="98">
        <f>G17</f>
        <v>0.18483007092002493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</row>
    <row r="10" spans="2:31" x14ac:dyDescent="0.3">
      <c r="B10" s="86" t="s">
        <v>106</v>
      </c>
      <c r="C10" s="91">
        <v>0.1081</v>
      </c>
      <c r="D10" s="96"/>
      <c r="E10" s="96"/>
      <c r="F10" s="6" t="s">
        <v>25</v>
      </c>
      <c r="G10" s="97">
        <f>MEDIAN(C6:C55)</f>
        <v>0.55879999999999996</v>
      </c>
      <c r="H10" s="96"/>
      <c r="I10" s="96" t="s">
        <v>143</v>
      </c>
      <c r="J10" s="98">
        <f>G18</f>
        <v>1.05765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</row>
    <row r="11" spans="2:31" x14ac:dyDescent="0.3">
      <c r="B11" s="86" t="s">
        <v>109</v>
      </c>
      <c r="C11" s="91">
        <v>0.11799999999999999</v>
      </c>
      <c r="D11" s="96"/>
      <c r="E11" s="96"/>
      <c r="F11" s="6" t="s">
        <v>144</v>
      </c>
      <c r="G11" s="99">
        <f>QUARTILE(C6:C55,3)</f>
        <v>0.83819999999999995</v>
      </c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</row>
    <row r="12" spans="2:31" x14ac:dyDescent="0.3">
      <c r="B12" s="86" t="s">
        <v>105</v>
      </c>
      <c r="C12" s="91">
        <v>0.1321</v>
      </c>
      <c r="D12" s="96"/>
      <c r="E12" s="96"/>
      <c r="F12" s="6" t="s">
        <v>145</v>
      </c>
      <c r="G12" s="97">
        <f>G17+G9</f>
        <v>0.73008524333381797</v>
      </c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</row>
    <row r="13" spans="2:31" x14ac:dyDescent="0.3">
      <c r="B13" s="86" t="s">
        <v>107</v>
      </c>
      <c r="C13" s="91">
        <v>0.1331</v>
      </c>
      <c r="D13" s="96"/>
      <c r="E13" s="96"/>
      <c r="F13" s="6" t="s">
        <v>146</v>
      </c>
      <c r="G13" s="97">
        <f>MAX(C6:C55)</f>
        <v>1.38</v>
      </c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</row>
    <row r="14" spans="2:31" x14ac:dyDescent="0.3">
      <c r="B14" s="86" t="s">
        <v>111</v>
      </c>
      <c r="C14" s="91">
        <v>0.23039999999999999</v>
      </c>
      <c r="D14" s="96"/>
      <c r="E14" s="96"/>
      <c r="F14" s="6"/>
      <c r="G14" s="99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</row>
    <row r="15" spans="2:31" x14ac:dyDescent="0.3">
      <c r="B15" s="86" t="s">
        <v>114</v>
      </c>
      <c r="C15" s="91">
        <v>0.23080000000000001</v>
      </c>
      <c r="D15" s="96"/>
      <c r="E15" s="96"/>
      <c r="F15" s="6" t="s">
        <v>67</v>
      </c>
      <c r="G15" s="99">
        <f>STDEV(C6:C55)</f>
        <v>0.38641550969520483</v>
      </c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</row>
    <row r="16" spans="2:31" x14ac:dyDescent="0.3">
      <c r="B16" s="86" t="s">
        <v>121</v>
      </c>
      <c r="C16" s="91">
        <v>0.28129999999999999</v>
      </c>
      <c r="D16" s="96"/>
      <c r="E16" s="96"/>
      <c r="F16" s="6" t="s">
        <v>147</v>
      </c>
      <c r="G16" s="99">
        <f>COUNT(C6:C55)</f>
        <v>29</v>
      </c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</row>
    <row r="17" spans="2:31" x14ac:dyDescent="0.3">
      <c r="B17" s="86" t="s">
        <v>122</v>
      </c>
      <c r="C17" s="91">
        <v>0.36149999999999999</v>
      </c>
      <c r="D17" s="96"/>
      <c r="E17" s="96"/>
      <c r="F17" s="6" t="s">
        <v>148</v>
      </c>
      <c r="G17" s="99">
        <f>CONFIDENCE(0.01,STDEV(C6:C55),COUNT(C6:C55))</f>
        <v>0.18483007092002493</v>
      </c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</row>
    <row r="18" spans="2:31" x14ac:dyDescent="0.3">
      <c r="B18" s="86" t="s">
        <v>117</v>
      </c>
      <c r="C18" s="91">
        <v>0.37759999999999999</v>
      </c>
      <c r="D18" s="96"/>
      <c r="E18" s="96"/>
      <c r="F18" s="6" t="s">
        <v>149</v>
      </c>
      <c r="G18" s="99">
        <f>(G11-G8)*1.5</f>
        <v>1.05765</v>
      </c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</row>
    <row r="19" spans="2:31" x14ac:dyDescent="0.3">
      <c r="B19" s="86" t="s">
        <v>108</v>
      </c>
      <c r="C19" s="91">
        <v>0.45019999999999999</v>
      </c>
      <c r="D19" s="96"/>
      <c r="E19" s="96"/>
      <c r="F19" s="96"/>
      <c r="G19" s="100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</row>
    <row r="20" spans="2:31" x14ac:dyDescent="0.3">
      <c r="B20" s="86" t="s">
        <v>127</v>
      </c>
      <c r="C20" s="91">
        <v>0.55879999999999996</v>
      </c>
      <c r="D20" s="96"/>
      <c r="E20" s="96"/>
      <c r="F20" s="96"/>
      <c r="G20" s="100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2:31" x14ac:dyDescent="0.3">
      <c r="B21" s="86" t="s">
        <v>112</v>
      </c>
      <c r="C21" s="91">
        <v>0.6694</v>
      </c>
      <c r="D21" s="96"/>
      <c r="E21" s="96"/>
      <c r="F21" s="96"/>
      <c r="G21" s="100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</row>
    <row r="22" spans="2:31" x14ac:dyDescent="0.3">
      <c r="B22" s="86" t="s">
        <v>125</v>
      </c>
      <c r="C22" s="91">
        <v>0.73180000000000001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</row>
    <row r="23" spans="2:31" x14ac:dyDescent="0.3">
      <c r="B23" s="86" t="s">
        <v>129</v>
      </c>
      <c r="C23" s="91">
        <v>0.73409999999999997</v>
      </c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</row>
    <row r="24" spans="2:31" x14ac:dyDescent="0.3">
      <c r="B24" s="86" t="s">
        <v>113</v>
      </c>
      <c r="C24" s="91">
        <v>0.73939999999999995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</row>
    <row r="25" spans="2:31" x14ac:dyDescent="0.3">
      <c r="B25" s="86" t="s">
        <v>131</v>
      </c>
      <c r="C25" s="91">
        <v>0.79500000000000004</v>
      </c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</row>
    <row r="26" spans="2:31" x14ac:dyDescent="0.3">
      <c r="B26" s="86" t="s">
        <v>128</v>
      </c>
      <c r="C26" s="91">
        <v>0.83420000000000005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</row>
    <row r="27" spans="2:31" x14ac:dyDescent="0.3">
      <c r="B27" s="86" t="s">
        <v>130</v>
      </c>
      <c r="C27" s="91">
        <v>0.83819999999999995</v>
      </c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</row>
    <row r="28" spans="2:31" x14ac:dyDescent="0.3">
      <c r="B28" s="86" t="s">
        <v>119</v>
      </c>
      <c r="C28" s="91">
        <v>0.83830000000000005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</row>
    <row r="29" spans="2:31" x14ac:dyDescent="0.3">
      <c r="B29" s="86" t="s">
        <v>132</v>
      </c>
      <c r="C29" s="91">
        <v>0.87529999999999997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</row>
    <row r="30" spans="2:31" x14ac:dyDescent="0.3">
      <c r="B30" s="86" t="s">
        <v>110</v>
      </c>
      <c r="C30" s="91">
        <v>0.88900000000000001</v>
      </c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</row>
    <row r="31" spans="2:31" x14ac:dyDescent="0.3">
      <c r="B31" s="86" t="s">
        <v>124</v>
      </c>
      <c r="C31" s="91">
        <v>1.0309999999999999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</row>
    <row r="32" spans="2:31" x14ac:dyDescent="0.3">
      <c r="B32" s="86" t="s">
        <v>123</v>
      </c>
      <c r="C32" s="91">
        <v>1.0642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</row>
    <row r="33" spans="2:31" x14ac:dyDescent="0.3">
      <c r="B33" s="86" t="s">
        <v>118</v>
      </c>
      <c r="C33" s="91">
        <v>1.135</v>
      </c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</row>
    <row r="34" spans="2:31" x14ac:dyDescent="0.3">
      <c r="B34" s="86" t="s">
        <v>126</v>
      </c>
      <c r="C34" s="91">
        <v>1.38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</row>
    <row r="35" spans="2:31" x14ac:dyDescent="0.3">
      <c r="B35" s="86"/>
      <c r="C35" s="91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</row>
    <row r="36" spans="2:31" x14ac:dyDescent="0.3">
      <c r="B36" s="86"/>
      <c r="C36" s="91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</row>
    <row r="37" spans="2:31" x14ac:dyDescent="0.3">
      <c r="B37" s="86"/>
      <c r="C37" s="91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</row>
    <row r="38" spans="2:31" x14ac:dyDescent="0.3">
      <c r="B38" s="86"/>
      <c r="C38" s="91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</row>
    <row r="39" spans="2:31" x14ac:dyDescent="0.3">
      <c r="B39" s="86"/>
      <c r="C39" s="91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</row>
    <row r="40" spans="2:31" x14ac:dyDescent="0.3">
      <c r="B40" s="86"/>
      <c r="C40" s="91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</row>
    <row r="41" spans="2:31" x14ac:dyDescent="0.3">
      <c r="B41" s="86"/>
      <c r="C41" s="91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</row>
    <row r="42" spans="2:31" x14ac:dyDescent="0.3">
      <c r="B42" s="86"/>
      <c r="C42" s="91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</row>
    <row r="43" spans="2:31" x14ac:dyDescent="0.3">
      <c r="B43" s="86"/>
      <c r="C43" s="91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</row>
    <row r="44" spans="2:31" x14ac:dyDescent="0.3">
      <c r="B44" s="86"/>
      <c r="C44" s="91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</row>
    <row r="45" spans="2:31" x14ac:dyDescent="0.3">
      <c r="B45" s="86"/>
      <c r="C45" s="91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</row>
    <row r="46" spans="2:31" x14ac:dyDescent="0.3">
      <c r="B46" s="86"/>
      <c r="C46" s="8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</row>
    <row r="47" spans="2:31" x14ac:dyDescent="0.3">
      <c r="B47" s="86"/>
      <c r="C47" s="8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</row>
    <row r="48" spans="2:31" x14ac:dyDescent="0.3">
      <c r="B48" s="86"/>
      <c r="C48" s="8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</row>
    <row r="49" spans="2:31" x14ac:dyDescent="0.3">
      <c r="B49" s="86"/>
      <c r="C49" s="8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</row>
    <row r="50" spans="2:31" x14ac:dyDescent="0.3">
      <c r="B50" s="86"/>
      <c r="C50" s="8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</row>
    <row r="51" spans="2:31" x14ac:dyDescent="0.3">
      <c r="B51" s="86"/>
      <c r="C51" s="8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</row>
    <row r="52" spans="2:31" x14ac:dyDescent="0.3">
      <c r="B52" s="86"/>
      <c r="C52" s="8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</row>
    <row r="53" spans="2:31" x14ac:dyDescent="0.3">
      <c r="B53" s="86"/>
      <c r="C53" s="8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</row>
    <row r="54" spans="2:31" x14ac:dyDescent="0.3">
      <c r="B54" s="86"/>
      <c r="C54" s="8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</row>
    <row r="55" spans="2:31" x14ac:dyDescent="0.3">
      <c r="B55" s="86"/>
      <c r="C55" s="8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</row>
    <row r="56" spans="2:31" x14ac:dyDescent="0.3"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</row>
    <row r="57" spans="2:31" x14ac:dyDescent="0.3"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</row>
    <row r="58" spans="2:31" x14ac:dyDescent="0.3"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</row>
    <row r="59" spans="2:31" x14ac:dyDescent="0.3"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</row>
    <row r="60" spans="2:31" x14ac:dyDescent="0.3"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</row>
    <row r="61" spans="2:31" x14ac:dyDescent="0.3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</row>
    <row r="62" spans="2:31" x14ac:dyDescent="0.3"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</row>
    <row r="63" spans="2:31" x14ac:dyDescent="0.3"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</row>
    <row r="64" spans="2:31" x14ac:dyDescent="0.3"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</row>
    <row r="65" spans="2:31" x14ac:dyDescent="0.3"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</row>
    <row r="66" spans="2:31" x14ac:dyDescent="0.3"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</row>
    <row r="67" spans="2:31" x14ac:dyDescent="0.3"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</row>
    <row r="68" spans="2:31" x14ac:dyDescent="0.3"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</row>
    <row r="69" spans="2:31" x14ac:dyDescent="0.3"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</row>
    <row r="70" spans="2:31" x14ac:dyDescent="0.3"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</row>
    <row r="71" spans="2:31" x14ac:dyDescent="0.3"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</row>
    <row r="72" spans="2:31" x14ac:dyDescent="0.3"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</row>
    <row r="73" spans="2:31" x14ac:dyDescent="0.3"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</row>
    <row r="74" spans="2:31" x14ac:dyDescent="0.3"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</row>
    <row r="75" spans="2:31" x14ac:dyDescent="0.3"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</row>
    <row r="76" spans="2:31" x14ac:dyDescent="0.3"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</row>
    <row r="77" spans="2:31" x14ac:dyDescent="0.3"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</row>
    <row r="78" spans="2:31" x14ac:dyDescent="0.3"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</row>
    <row r="79" spans="2:31" x14ac:dyDescent="0.3"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</row>
    <row r="80" spans="2:31" x14ac:dyDescent="0.3"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</row>
    <row r="81" spans="2:31" x14ac:dyDescent="0.3"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</row>
    <row r="82" spans="2:31" x14ac:dyDescent="0.3"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</row>
    <row r="83" spans="2:31" x14ac:dyDescent="0.3"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</row>
    <row r="84" spans="2:31" x14ac:dyDescent="0.3"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</row>
    <row r="85" spans="2:31" x14ac:dyDescent="0.3"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</row>
    <row r="86" spans="2:31" x14ac:dyDescent="0.3"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</row>
    <row r="87" spans="2:31" x14ac:dyDescent="0.3"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</row>
    <row r="88" spans="2:31" x14ac:dyDescent="0.3"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</row>
    <row r="89" spans="2:31" x14ac:dyDescent="0.3"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</row>
    <row r="90" spans="2:31" x14ac:dyDescent="0.3"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</row>
    <row r="91" spans="2:31" x14ac:dyDescent="0.3"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</row>
    <row r="92" spans="2:31" x14ac:dyDescent="0.3"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</row>
    <row r="93" spans="2:31" x14ac:dyDescent="0.3"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</row>
    <row r="94" spans="2:31" x14ac:dyDescent="0.3"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</row>
    <row r="95" spans="2:31" x14ac:dyDescent="0.3"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</row>
    <row r="96" spans="2:31" x14ac:dyDescent="0.3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</row>
    <row r="97" spans="2:31" x14ac:dyDescent="0.3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</row>
    <row r="98" spans="2:31" x14ac:dyDescent="0.3"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</row>
    <row r="99" spans="2:31" x14ac:dyDescent="0.3"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</row>
    <row r="100" spans="2:31" x14ac:dyDescent="0.3"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</row>
    <row r="101" spans="2:31" x14ac:dyDescent="0.3"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</row>
    <row r="102" spans="2:31" x14ac:dyDescent="0.3"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</row>
    <row r="103" spans="2:31" x14ac:dyDescent="0.3"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</row>
    <row r="104" spans="2:31" x14ac:dyDescent="0.3"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</row>
    <row r="105" spans="2:31" x14ac:dyDescent="0.3"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</row>
    <row r="106" spans="2:31" x14ac:dyDescent="0.3"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</row>
    <row r="107" spans="2:31" x14ac:dyDescent="0.3"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</row>
    <row r="108" spans="2:31" x14ac:dyDescent="0.3"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</row>
    <row r="109" spans="2:31" x14ac:dyDescent="0.3"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</row>
    <row r="110" spans="2:31" x14ac:dyDescent="0.3"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</row>
    <row r="111" spans="2:31" x14ac:dyDescent="0.3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</row>
    <row r="112" spans="2:31" x14ac:dyDescent="0.3"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</row>
    <row r="113" spans="2:31" x14ac:dyDescent="0.3"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</row>
    <row r="114" spans="2:31" x14ac:dyDescent="0.3"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</row>
    <row r="115" spans="2:31" x14ac:dyDescent="0.3"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</row>
    <row r="116" spans="2:31" x14ac:dyDescent="0.3"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</row>
    <row r="117" spans="2:31" x14ac:dyDescent="0.3"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</row>
    <row r="118" spans="2:31" x14ac:dyDescent="0.3"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</row>
    <row r="119" spans="2:31" x14ac:dyDescent="0.3"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</row>
    <row r="120" spans="2:31" x14ac:dyDescent="0.3"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</row>
    <row r="121" spans="2:31" x14ac:dyDescent="0.3"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</row>
    <row r="122" spans="2:31" x14ac:dyDescent="0.3"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</row>
    <row r="123" spans="2:31" x14ac:dyDescent="0.3"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</row>
    <row r="124" spans="2:31" x14ac:dyDescent="0.3"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</row>
    <row r="125" spans="2:31" x14ac:dyDescent="0.3"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</row>
    <row r="126" spans="2:31" x14ac:dyDescent="0.3"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</row>
    <row r="127" spans="2:31" x14ac:dyDescent="0.3"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</row>
    <row r="128" spans="2:31" x14ac:dyDescent="0.3"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</row>
    <row r="129" spans="2:31" x14ac:dyDescent="0.3"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</row>
    <row r="130" spans="2:31" x14ac:dyDescent="0.3"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</row>
    <row r="131" spans="2:31" x14ac:dyDescent="0.3"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</row>
    <row r="132" spans="2:31" x14ac:dyDescent="0.3"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</row>
    <row r="133" spans="2:31" x14ac:dyDescent="0.3"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</row>
    <row r="134" spans="2:31" x14ac:dyDescent="0.3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</row>
    <row r="135" spans="2:31" x14ac:dyDescent="0.3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</row>
    <row r="136" spans="2:31" x14ac:dyDescent="0.3"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</row>
    <row r="137" spans="2:31" x14ac:dyDescent="0.3"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</row>
    <row r="138" spans="2:31" x14ac:dyDescent="0.3"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</row>
    <row r="139" spans="2:31" x14ac:dyDescent="0.3"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</row>
    <row r="140" spans="2:31" x14ac:dyDescent="0.3"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</row>
    <row r="141" spans="2:31" x14ac:dyDescent="0.3"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</row>
    <row r="142" spans="2:31" x14ac:dyDescent="0.3"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</row>
    <row r="143" spans="2:31" x14ac:dyDescent="0.3"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</row>
    <row r="144" spans="2:31" x14ac:dyDescent="0.3"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</row>
    <row r="145" spans="2:31" x14ac:dyDescent="0.3"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</row>
    <row r="146" spans="2:31" x14ac:dyDescent="0.3"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</row>
    <row r="147" spans="2:31" x14ac:dyDescent="0.3"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</row>
    <row r="148" spans="2:31" x14ac:dyDescent="0.3"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</row>
    <row r="149" spans="2:31" x14ac:dyDescent="0.3"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</row>
    <row r="150" spans="2:31" x14ac:dyDescent="0.3"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</row>
    <row r="151" spans="2:31" x14ac:dyDescent="0.3"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</row>
    <row r="152" spans="2:31" x14ac:dyDescent="0.3"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</row>
    <row r="153" spans="2:31" x14ac:dyDescent="0.3"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</row>
    <row r="154" spans="2:31" x14ac:dyDescent="0.3"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</row>
    <row r="155" spans="2:31" x14ac:dyDescent="0.3"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</row>
    <row r="156" spans="2:31" x14ac:dyDescent="0.3"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</row>
    <row r="157" spans="2:31" x14ac:dyDescent="0.3"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</row>
    <row r="158" spans="2:31" x14ac:dyDescent="0.3"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</row>
    <row r="159" spans="2:31" x14ac:dyDescent="0.3"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</row>
    <row r="160" spans="2:31" x14ac:dyDescent="0.3"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</row>
    <row r="161" spans="2:31" x14ac:dyDescent="0.3"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</row>
    <row r="162" spans="2:31" x14ac:dyDescent="0.3"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</row>
    <row r="163" spans="2:31" x14ac:dyDescent="0.3"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</row>
    <row r="164" spans="2:31" x14ac:dyDescent="0.3"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</row>
    <row r="165" spans="2:31" x14ac:dyDescent="0.3"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</row>
    <row r="166" spans="2:31" x14ac:dyDescent="0.3"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</row>
    <row r="167" spans="2:31" x14ac:dyDescent="0.3"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</row>
    <row r="168" spans="2:31" x14ac:dyDescent="0.3"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</row>
    <row r="169" spans="2:31" x14ac:dyDescent="0.3"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</row>
    <row r="170" spans="2:31" x14ac:dyDescent="0.3"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</row>
    <row r="171" spans="2:31" x14ac:dyDescent="0.3"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</row>
    <row r="172" spans="2:31" x14ac:dyDescent="0.3"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</row>
    <row r="173" spans="2:31" x14ac:dyDescent="0.3"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</row>
    <row r="174" spans="2:31" x14ac:dyDescent="0.3"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</row>
    <row r="175" spans="2:31" x14ac:dyDescent="0.3"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</row>
    <row r="176" spans="2:31" x14ac:dyDescent="0.3"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</row>
    <row r="177" spans="2:31" x14ac:dyDescent="0.3"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</row>
    <row r="178" spans="2:31" x14ac:dyDescent="0.3"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</row>
    <row r="179" spans="2:31" x14ac:dyDescent="0.3"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</row>
    <row r="180" spans="2:31" x14ac:dyDescent="0.3"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</row>
    <row r="181" spans="2:31" x14ac:dyDescent="0.3"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</row>
    <row r="182" spans="2:31" x14ac:dyDescent="0.3"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</row>
    <row r="183" spans="2:31" x14ac:dyDescent="0.3"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</row>
    <row r="184" spans="2:31" x14ac:dyDescent="0.3"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</row>
    <row r="185" spans="2:31" x14ac:dyDescent="0.3"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</row>
    <row r="186" spans="2:31" x14ac:dyDescent="0.3"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</row>
    <row r="187" spans="2:31" x14ac:dyDescent="0.3"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</row>
    <row r="188" spans="2:31" x14ac:dyDescent="0.3"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</row>
    <row r="189" spans="2:31" x14ac:dyDescent="0.3"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</row>
    <row r="190" spans="2:31" x14ac:dyDescent="0.3"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</row>
    <row r="191" spans="2:31" x14ac:dyDescent="0.3"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</row>
    <row r="192" spans="2:31" x14ac:dyDescent="0.3"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</row>
    <row r="193" spans="2:31" x14ac:dyDescent="0.3"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</row>
    <row r="194" spans="2:31" x14ac:dyDescent="0.3"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</row>
    <row r="195" spans="2:31" x14ac:dyDescent="0.3"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</row>
    <row r="196" spans="2:31" x14ac:dyDescent="0.3"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</row>
    <row r="197" spans="2:31" x14ac:dyDescent="0.3"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</row>
    <row r="198" spans="2:31" x14ac:dyDescent="0.3"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</row>
    <row r="199" spans="2:31" x14ac:dyDescent="0.3"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</row>
    <row r="200" spans="2:31" x14ac:dyDescent="0.3"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</row>
    <row r="201" spans="2:31" x14ac:dyDescent="0.3"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</row>
    <row r="202" spans="2:31" x14ac:dyDescent="0.3"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</row>
    <row r="203" spans="2:31" x14ac:dyDescent="0.3"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</row>
    <row r="204" spans="2:31" x14ac:dyDescent="0.3"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</row>
    <row r="205" spans="2:31" x14ac:dyDescent="0.3"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</row>
    <row r="206" spans="2:31" x14ac:dyDescent="0.3"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</row>
    <row r="207" spans="2:31" x14ac:dyDescent="0.3"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</row>
    <row r="208" spans="2:31" x14ac:dyDescent="0.3"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</row>
    <row r="209" spans="4:31" x14ac:dyDescent="0.3"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</row>
    <row r="210" spans="4:31" x14ac:dyDescent="0.3"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</row>
    <row r="211" spans="4:31" x14ac:dyDescent="0.3"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</row>
    <row r="212" spans="4:31" x14ac:dyDescent="0.3"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</row>
    <row r="213" spans="4:31" x14ac:dyDescent="0.3"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</row>
    <row r="214" spans="4:31" x14ac:dyDescent="0.3"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</row>
    <row r="215" spans="4:31" x14ac:dyDescent="0.3"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</row>
    <row r="216" spans="4:31" x14ac:dyDescent="0.3"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</row>
    <row r="217" spans="4:31" x14ac:dyDescent="0.3"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</row>
    <row r="218" spans="4:31" x14ac:dyDescent="0.3"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</row>
    <row r="219" spans="4:31" x14ac:dyDescent="0.3"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</row>
    <row r="220" spans="4:31" x14ac:dyDescent="0.3"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</row>
    <row r="221" spans="4:31" x14ac:dyDescent="0.3"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</row>
    <row r="222" spans="4:31" x14ac:dyDescent="0.3"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</row>
    <row r="223" spans="4:31" x14ac:dyDescent="0.3"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</row>
    <row r="224" spans="4:31" x14ac:dyDescent="0.3"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</row>
    <row r="225" spans="4:31" x14ac:dyDescent="0.3"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</row>
    <row r="226" spans="4:31" x14ac:dyDescent="0.3"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</row>
    <row r="227" spans="4:31" x14ac:dyDescent="0.3"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</row>
    <row r="228" spans="4:31" x14ac:dyDescent="0.3"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</row>
    <row r="229" spans="4:31" x14ac:dyDescent="0.3"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</row>
    <row r="230" spans="4:31" x14ac:dyDescent="0.3"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</row>
    <row r="231" spans="4:31" x14ac:dyDescent="0.3"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</row>
    <row r="232" spans="4:31" x14ac:dyDescent="0.3"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</row>
    <row r="233" spans="4:31" x14ac:dyDescent="0.3"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</row>
    <row r="234" spans="4:31" x14ac:dyDescent="0.3"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</row>
    <row r="235" spans="4:31" x14ac:dyDescent="0.3"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</row>
    <row r="236" spans="4:31" x14ac:dyDescent="0.3"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</row>
    <row r="237" spans="4:31" x14ac:dyDescent="0.3"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</row>
    <row r="238" spans="4:31" x14ac:dyDescent="0.3"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</row>
    <row r="239" spans="4:31" x14ac:dyDescent="0.3"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</row>
    <row r="240" spans="4:31" x14ac:dyDescent="0.3"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</row>
    <row r="241" spans="4:31" x14ac:dyDescent="0.3"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</row>
    <row r="242" spans="4:31" x14ac:dyDescent="0.3"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</row>
    <row r="243" spans="4:31" x14ac:dyDescent="0.3"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</row>
    <row r="244" spans="4:31" x14ac:dyDescent="0.3"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</row>
    <row r="245" spans="4:31" x14ac:dyDescent="0.3"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</row>
    <row r="246" spans="4:31" x14ac:dyDescent="0.3"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</row>
    <row r="247" spans="4:31" x14ac:dyDescent="0.3"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</row>
    <row r="248" spans="4:31" x14ac:dyDescent="0.3"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</row>
    <row r="249" spans="4:31" x14ac:dyDescent="0.3"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</row>
    <row r="250" spans="4:31" x14ac:dyDescent="0.3"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</row>
    <row r="251" spans="4:31" x14ac:dyDescent="0.3"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</row>
    <row r="252" spans="4:31" x14ac:dyDescent="0.3"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</row>
    <row r="253" spans="4:31" x14ac:dyDescent="0.3"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</row>
    <row r="254" spans="4:31" x14ac:dyDescent="0.3"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</row>
    <row r="255" spans="4:31" x14ac:dyDescent="0.3"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</row>
    <row r="256" spans="4:31" x14ac:dyDescent="0.3"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</row>
    <row r="257" spans="4:31" x14ac:dyDescent="0.3"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</row>
    <row r="258" spans="4:31" x14ac:dyDescent="0.3"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</row>
    <row r="259" spans="4:31" x14ac:dyDescent="0.3"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</row>
    <row r="260" spans="4:31" x14ac:dyDescent="0.3"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</row>
    <row r="261" spans="4:31" x14ac:dyDescent="0.3"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</row>
    <row r="262" spans="4:31" x14ac:dyDescent="0.3"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</row>
    <row r="263" spans="4:31" x14ac:dyDescent="0.3"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</row>
    <row r="264" spans="4:31" x14ac:dyDescent="0.3"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</row>
    <row r="265" spans="4:31" x14ac:dyDescent="0.3"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</row>
    <row r="266" spans="4:31" x14ac:dyDescent="0.3"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</row>
    <row r="267" spans="4:31" x14ac:dyDescent="0.3"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</row>
    <row r="268" spans="4:31" x14ac:dyDescent="0.3"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</row>
    <row r="269" spans="4:31" x14ac:dyDescent="0.3"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</row>
    <row r="270" spans="4:31" x14ac:dyDescent="0.3"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</row>
    <row r="271" spans="4:31" x14ac:dyDescent="0.3"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</row>
    <row r="272" spans="4:31" x14ac:dyDescent="0.3"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</row>
    <row r="273" spans="4:31" x14ac:dyDescent="0.3"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</row>
    <row r="274" spans="4:31" x14ac:dyDescent="0.3"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</row>
    <row r="275" spans="4:31" x14ac:dyDescent="0.3"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</row>
    <row r="276" spans="4:31" x14ac:dyDescent="0.3"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</row>
    <row r="277" spans="4:31" x14ac:dyDescent="0.3"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</row>
    <row r="278" spans="4:31" x14ac:dyDescent="0.3"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</row>
    <row r="279" spans="4:31" x14ac:dyDescent="0.3"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</row>
    <row r="280" spans="4:31" x14ac:dyDescent="0.3"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</row>
    <row r="281" spans="4:31" x14ac:dyDescent="0.3"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</row>
    <row r="282" spans="4:31" x14ac:dyDescent="0.3"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</row>
    <row r="283" spans="4:31" x14ac:dyDescent="0.3"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</row>
    <row r="284" spans="4:31" x14ac:dyDescent="0.3"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</row>
    <row r="285" spans="4:31" x14ac:dyDescent="0.3"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</row>
    <row r="286" spans="4:31" x14ac:dyDescent="0.3"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</row>
    <row r="287" spans="4:31" x14ac:dyDescent="0.3"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</row>
    <row r="288" spans="4:31" x14ac:dyDescent="0.3"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</row>
    <row r="289" spans="4:31" x14ac:dyDescent="0.3"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</row>
    <row r="290" spans="4:31" x14ac:dyDescent="0.3"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</row>
    <row r="291" spans="4:31" x14ac:dyDescent="0.3"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</row>
    <row r="292" spans="4:31" x14ac:dyDescent="0.3"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</row>
    <row r="293" spans="4:31" x14ac:dyDescent="0.3"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</row>
    <row r="294" spans="4:31" x14ac:dyDescent="0.3"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</row>
    <row r="295" spans="4:31" x14ac:dyDescent="0.3"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</row>
    <row r="296" spans="4:31" x14ac:dyDescent="0.3"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</row>
    <row r="297" spans="4:31" x14ac:dyDescent="0.3"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</row>
    <row r="298" spans="4:31" x14ac:dyDescent="0.3"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</row>
    <row r="299" spans="4:31" x14ac:dyDescent="0.3"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</row>
    <row r="300" spans="4:31" x14ac:dyDescent="0.3"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</row>
    <row r="301" spans="4:31" x14ac:dyDescent="0.3"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</row>
    <row r="302" spans="4:31" x14ac:dyDescent="0.3"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</row>
    <row r="303" spans="4:31" x14ac:dyDescent="0.3"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</row>
    <row r="304" spans="4:31" x14ac:dyDescent="0.3"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</row>
    <row r="305" spans="4:31" x14ac:dyDescent="0.3"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</row>
    <row r="306" spans="4:31" x14ac:dyDescent="0.3"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</row>
    <row r="307" spans="4:31" x14ac:dyDescent="0.3"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</row>
    <row r="308" spans="4:31" x14ac:dyDescent="0.3"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</row>
    <row r="309" spans="4:31" x14ac:dyDescent="0.3"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</row>
    <row r="310" spans="4:31" x14ac:dyDescent="0.3"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</row>
    <row r="311" spans="4:31" x14ac:dyDescent="0.3"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</row>
    <row r="312" spans="4:31" x14ac:dyDescent="0.3"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</row>
    <row r="313" spans="4:31" x14ac:dyDescent="0.3"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</row>
    <row r="314" spans="4:31" x14ac:dyDescent="0.3"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</row>
    <row r="315" spans="4:31" x14ac:dyDescent="0.3"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</row>
    <row r="316" spans="4:31" x14ac:dyDescent="0.3"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</row>
    <row r="317" spans="4:31" x14ac:dyDescent="0.3"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</row>
    <row r="318" spans="4:31" x14ac:dyDescent="0.3"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</row>
    <row r="319" spans="4:31" x14ac:dyDescent="0.3"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</row>
    <row r="320" spans="4:31" x14ac:dyDescent="0.3"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</row>
    <row r="321" spans="4:31" x14ac:dyDescent="0.3"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</row>
    <row r="322" spans="4:31" x14ac:dyDescent="0.3"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</row>
    <row r="323" spans="4:31" x14ac:dyDescent="0.3"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</row>
    <row r="324" spans="4:31" x14ac:dyDescent="0.3"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</row>
    <row r="325" spans="4:31" x14ac:dyDescent="0.3"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</row>
    <row r="326" spans="4:31" x14ac:dyDescent="0.3"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</row>
    <row r="327" spans="4:31" x14ac:dyDescent="0.3"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</row>
    <row r="328" spans="4:31" x14ac:dyDescent="0.3"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</row>
    <row r="329" spans="4:31" x14ac:dyDescent="0.3"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</row>
    <row r="330" spans="4:31" x14ac:dyDescent="0.3"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</row>
    <row r="331" spans="4:31" x14ac:dyDescent="0.3"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</row>
    <row r="332" spans="4:31" x14ac:dyDescent="0.3"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</row>
    <row r="333" spans="4:31" x14ac:dyDescent="0.3"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</row>
    <row r="334" spans="4:31" x14ac:dyDescent="0.3"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</row>
    <row r="335" spans="4:31" x14ac:dyDescent="0.3"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</row>
    <row r="336" spans="4:31" x14ac:dyDescent="0.3"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</row>
    <row r="337" spans="4:31" x14ac:dyDescent="0.3"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</row>
    <row r="338" spans="4:31" x14ac:dyDescent="0.3"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</row>
    <row r="339" spans="4:31" x14ac:dyDescent="0.3"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</row>
    <row r="340" spans="4:31" x14ac:dyDescent="0.3"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</row>
    <row r="341" spans="4:31" x14ac:dyDescent="0.3"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</row>
    <row r="342" spans="4:31" x14ac:dyDescent="0.3"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</row>
    <row r="343" spans="4:31" x14ac:dyDescent="0.3"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</row>
    <row r="344" spans="4:31" x14ac:dyDescent="0.3"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</row>
    <row r="345" spans="4:31" x14ac:dyDescent="0.3"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</row>
    <row r="346" spans="4:31" x14ac:dyDescent="0.3"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</row>
    <row r="347" spans="4:31" x14ac:dyDescent="0.3"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</row>
    <row r="348" spans="4:31" x14ac:dyDescent="0.3"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</row>
    <row r="349" spans="4:31" x14ac:dyDescent="0.3"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</row>
    <row r="350" spans="4:31" x14ac:dyDescent="0.3"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</row>
    <row r="351" spans="4:31" x14ac:dyDescent="0.3"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</row>
    <row r="352" spans="4:31" x14ac:dyDescent="0.3"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</row>
    <row r="353" spans="4:31" x14ac:dyDescent="0.3"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</row>
    <row r="354" spans="4:31" x14ac:dyDescent="0.3"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</row>
    <row r="355" spans="4:31" x14ac:dyDescent="0.3"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</row>
    <row r="356" spans="4:31" x14ac:dyDescent="0.3"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</row>
    <row r="357" spans="4:31" x14ac:dyDescent="0.3"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</row>
    <row r="358" spans="4:31" x14ac:dyDescent="0.3"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</row>
    <row r="359" spans="4:31" x14ac:dyDescent="0.3"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</row>
    <row r="360" spans="4:31" x14ac:dyDescent="0.3"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</row>
    <row r="361" spans="4:31" x14ac:dyDescent="0.3"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</row>
    <row r="362" spans="4:31" x14ac:dyDescent="0.3"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</row>
    <row r="363" spans="4:31" x14ac:dyDescent="0.3"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</row>
    <row r="364" spans="4:31" x14ac:dyDescent="0.3"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</row>
    <row r="365" spans="4:31" x14ac:dyDescent="0.3"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</row>
    <row r="366" spans="4:31" x14ac:dyDescent="0.3"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</row>
    <row r="367" spans="4:31" x14ac:dyDescent="0.3"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</row>
    <row r="368" spans="4:31" x14ac:dyDescent="0.3"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</row>
    <row r="369" spans="4:31" x14ac:dyDescent="0.3"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</row>
    <row r="370" spans="4:31" x14ac:dyDescent="0.3"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</row>
    <row r="371" spans="4:31" x14ac:dyDescent="0.3"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</row>
    <row r="372" spans="4:31" x14ac:dyDescent="0.3"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</row>
    <row r="373" spans="4:31" x14ac:dyDescent="0.3"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</row>
    <row r="374" spans="4:31" x14ac:dyDescent="0.3"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</row>
    <row r="375" spans="4:31" x14ac:dyDescent="0.3"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</row>
    <row r="376" spans="4:31" x14ac:dyDescent="0.3"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</row>
    <row r="377" spans="4:31" x14ac:dyDescent="0.3"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</row>
    <row r="378" spans="4:31" x14ac:dyDescent="0.3"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</row>
    <row r="379" spans="4:31" x14ac:dyDescent="0.3"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</row>
    <row r="380" spans="4:31" x14ac:dyDescent="0.3"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</row>
    <row r="381" spans="4:31" x14ac:dyDescent="0.3"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</row>
    <row r="382" spans="4:31" x14ac:dyDescent="0.3"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</row>
    <row r="383" spans="4:31" x14ac:dyDescent="0.3"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</row>
    <row r="384" spans="4:31" x14ac:dyDescent="0.3"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</row>
    <row r="385" spans="4:31" x14ac:dyDescent="0.3"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</row>
    <row r="386" spans="4:31" x14ac:dyDescent="0.3"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</row>
    <row r="387" spans="4:31" x14ac:dyDescent="0.3"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</row>
    <row r="388" spans="4:31" x14ac:dyDescent="0.3"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</row>
    <row r="389" spans="4:31" x14ac:dyDescent="0.3"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</row>
    <row r="390" spans="4:31" x14ac:dyDescent="0.3"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</row>
    <row r="391" spans="4:31" x14ac:dyDescent="0.3"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</row>
    <row r="392" spans="4:31" x14ac:dyDescent="0.3"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</row>
    <row r="393" spans="4:31" x14ac:dyDescent="0.3"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</row>
    <row r="394" spans="4:31" x14ac:dyDescent="0.3"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</row>
    <row r="395" spans="4:31" x14ac:dyDescent="0.3"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</row>
    <row r="396" spans="4:31" x14ac:dyDescent="0.3"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</row>
    <row r="397" spans="4:31" x14ac:dyDescent="0.3"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</row>
    <row r="398" spans="4:31" x14ac:dyDescent="0.3"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</row>
    <row r="399" spans="4:31" x14ac:dyDescent="0.3"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</row>
    <row r="400" spans="4:31" x14ac:dyDescent="0.3"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</row>
    <row r="401" spans="4:31" x14ac:dyDescent="0.3"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</row>
    <row r="402" spans="4:31" x14ac:dyDescent="0.3"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</row>
    <row r="403" spans="4:31" x14ac:dyDescent="0.3"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</row>
    <row r="404" spans="4:31" x14ac:dyDescent="0.3"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</row>
    <row r="405" spans="4:31" x14ac:dyDescent="0.3"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</row>
    <row r="406" spans="4:31" x14ac:dyDescent="0.3"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</row>
    <row r="407" spans="4:31" x14ac:dyDescent="0.3"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</row>
    <row r="408" spans="4:31" x14ac:dyDescent="0.3"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</row>
    <row r="409" spans="4:31" x14ac:dyDescent="0.3"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</row>
    <row r="410" spans="4:31" x14ac:dyDescent="0.3"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</row>
    <row r="411" spans="4:31" x14ac:dyDescent="0.3"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</row>
    <row r="412" spans="4:31" x14ac:dyDescent="0.3"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</row>
    <row r="413" spans="4:31" x14ac:dyDescent="0.3"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</row>
    <row r="414" spans="4:31" x14ac:dyDescent="0.3"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</row>
    <row r="415" spans="4:31" x14ac:dyDescent="0.3"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</row>
    <row r="416" spans="4:31" x14ac:dyDescent="0.3"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</row>
    <row r="417" spans="4:31" x14ac:dyDescent="0.3"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</row>
    <row r="418" spans="4:31" x14ac:dyDescent="0.3"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</row>
    <row r="419" spans="4:31" x14ac:dyDescent="0.3"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</row>
    <row r="420" spans="4:31" x14ac:dyDescent="0.3"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</row>
    <row r="421" spans="4:31" x14ac:dyDescent="0.3"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</row>
    <row r="422" spans="4:31" x14ac:dyDescent="0.3"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</row>
    <row r="423" spans="4:31" x14ac:dyDescent="0.3"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</row>
    <row r="424" spans="4:31" x14ac:dyDescent="0.3"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</row>
    <row r="425" spans="4:31" x14ac:dyDescent="0.3"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</row>
    <row r="426" spans="4:31" x14ac:dyDescent="0.3"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</row>
    <row r="427" spans="4:31" x14ac:dyDescent="0.3"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</row>
    <row r="428" spans="4:31" x14ac:dyDescent="0.3"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</row>
    <row r="429" spans="4:31" x14ac:dyDescent="0.3"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</row>
    <row r="430" spans="4:31" x14ac:dyDescent="0.3"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</row>
    <row r="431" spans="4:31" x14ac:dyDescent="0.3"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</row>
    <row r="432" spans="4:31" x14ac:dyDescent="0.3"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</row>
    <row r="433" spans="4:31" x14ac:dyDescent="0.3"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</row>
    <row r="434" spans="4:31" x14ac:dyDescent="0.3"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</row>
    <row r="435" spans="4:31" x14ac:dyDescent="0.3"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</row>
    <row r="436" spans="4:31" x14ac:dyDescent="0.3"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</row>
    <row r="437" spans="4:31" x14ac:dyDescent="0.3"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</row>
    <row r="438" spans="4:31" x14ac:dyDescent="0.3"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</row>
    <row r="439" spans="4:31" x14ac:dyDescent="0.3"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</row>
    <row r="440" spans="4:31" x14ac:dyDescent="0.3"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</row>
    <row r="441" spans="4:31" x14ac:dyDescent="0.3"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</row>
    <row r="442" spans="4:31" x14ac:dyDescent="0.3"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</row>
  </sheetData>
  <mergeCells count="1">
    <mergeCell ref="B2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4" workbookViewId="0">
      <selection activeCell="H17" sqref="H17"/>
    </sheetView>
  </sheetViews>
  <sheetFormatPr defaultColWidth="9.109375" defaultRowHeight="12.6" x14ac:dyDescent="0.25"/>
  <cols>
    <col min="1" max="1" width="9.109375" style="101"/>
    <col min="2" max="2" width="15.109375" style="101" customWidth="1"/>
    <col min="3" max="3" width="13.5546875" style="101" customWidth="1"/>
    <col min="4" max="16384" width="9.109375" style="101"/>
  </cols>
  <sheetData>
    <row r="2" spans="2:11" x14ac:dyDescent="0.25">
      <c r="B2" s="101" t="s">
        <v>150</v>
      </c>
      <c r="C2" s="101" t="s">
        <v>151</v>
      </c>
      <c r="D2" s="101" t="s">
        <v>152</v>
      </c>
      <c r="E2" s="101" t="s">
        <v>153</v>
      </c>
      <c r="F2" s="101" t="s">
        <v>154</v>
      </c>
      <c r="G2" s="101" t="s">
        <v>155</v>
      </c>
      <c r="H2" s="101" t="s">
        <v>156</v>
      </c>
      <c r="I2" s="101" t="s">
        <v>157</v>
      </c>
    </row>
    <row r="3" spans="2:11" x14ac:dyDescent="0.25">
      <c r="B3" s="101" t="s">
        <v>158</v>
      </c>
      <c r="C3" s="101" t="s">
        <v>159</v>
      </c>
      <c r="D3" s="102">
        <v>0</v>
      </c>
      <c r="E3" s="102">
        <v>18</v>
      </c>
      <c r="F3" s="102">
        <v>27.7</v>
      </c>
      <c r="G3" s="102">
        <v>25</v>
      </c>
      <c r="H3" s="102">
        <v>6.4</v>
      </c>
      <c r="I3" s="101">
        <v>0</v>
      </c>
    </row>
    <row r="4" spans="2:11" x14ac:dyDescent="0.25">
      <c r="B4" s="101" t="s">
        <v>158</v>
      </c>
      <c r="C4" s="101" t="s">
        <v>160</v>
      </c>
      <c r="D4" s="102">
        <v>18</v>
      </c>
      <c r="E4" s="102">
        <v>26</v>
      </c>
      <c r="F4" s="102">
        <v>30.3</v>
      </c>
      <c r="G4" s="102">
        <v>22.6</v>
      </c>
      <c r="H4" s="102">
        <v>6.9</v>
      </c>
      <c r="I4" s="101">
        <v>0</v>
      </c>
    </row>
    <row r="5" spans="2:11" x14ac:dyDescent="0.25">
      <c r="B5" s="101" t="s">
        <v>158</v>
      </c>
      <c r="C5" s="101" t="s">
        <v>161</v>
      </c>
      <c r="D5" s="102">
        <v>26</v>
      </c>
      <c r="E5" s="102">
        <v>43</v>
      </c>
      <c r="F5" s="102">
        <v>33.5</v>
      </c>
      <c r="G5" s="102">
        <v>32</v>
      </c>
      <c r="H5" s="102">
        <v>7.7</v>
      </c>
      <c r="I5" s="102">
        <v>1</v>
      </c>
    </row>
    <row r="6" spans="2:11" x14ac:dyDescent="0.25">
      <c r="B6" s="101" t="s">
        <v>158</v>
      </c>
      <c r="C6" s="101" t="s">
        <v>162</v>
      </c>
      <c r="D6" s="102">
        <v>43</v>
      </c>
      <c r="E6" s="102">
        <v>58</v>
      </c>
      <c r="F6" s="102">
        <v>30.8</v>
      </c>
      <c r="G6" s="102">
        <v>29.2</v>
      </c>
      <c r="H6" s="102">
        <v>8.1999999999999993</v>
      </c>
      <c r="I6" s="102">
        <v>26</v>
      </c>
    </row>
    <row r="7" spans="2:11" x14ac:dyDescent="0.25">
      <c r="B7" s="101" t="s">
        <v>158</v>
      </c>
      <c r="C7" s="101" t="s">
        <v>163</v>
      </c>
      <c r="D7" s="102">
        <v>58</v>
      </c>
      <c r="E7" s="102">
        <v>76</v>
      </c>
      <c r="F7" s="102">
        <v>33.799999999999997</v>
      </c>
      <c r="G7" s="102">
        <v>33.9</v>
      </c>
      <c r="H7" s="102">
        <v>8.4</v>
      </c>
      <c r="I7" s="102">
        <v>33</v>
      </c>
    </row>
    <row r="8" spans="2:11" x14ac:dyDescent="0.25">
      <c r="B8" s="101" t="s">
        <v>158</v>
      </c>
      <c r="C8" s="101" t="s">
        <v>164</v>
      </c>
      <c r="D8" s="102">
        <v>76</v>
      </c>
      <c r="E8" s="102">
        <v>97</v>
      </c>
      <c r="F8" s="102">
        <v>24.9</v>
      </c>
      <c r="G8" s="102">
        <v>36.200000000000003</v>
      </c>
      <c r="H8" s="102">
        <v>8.4</v>
      </c>
      <c r="I8" s="102">
        <v>30</v>
      </c>
    </row>
    <row r="9" spans="2:11" x14ac:dyDescent="0.25">
      <c r="B9" s="101" t="s">
        <v>158</v>
      </c>
      <c r="C9" s="101" t="s">
        <v>165</v>
      </c>
      <c r="D9" s="102">
        <v>97</v>
      </c>
      <c r="E9" s="102">
        <v>114</v>
      </c>
      <c r="F9" s="102">
        <v>26.5</v>
      </c>
      <c r="G9" s="102">
        <v>34.200000000000003</v>
      </c>
      <c r="H9" s="102">
        <v>8.4</v>
      </c>
      <c r="I9" s="102">
        <v>26</v>
      </c>
    </row>
    <row r="10" spans="2:11" x14ac:dyDescent="0.25">
      <c r="B10" s="101" t="s">
        <v>158</v>
      </c>
      <c r="C10" s="101" t="s">
        <v>166</v>
      </c>
      <c r="D10" s="102">
        <v>114</v>
      </c>
      <c r="E10" s="102">
        <v>152</v>
      </c>
      <c r="F10" s="102">
        <v>26.5</v>
      </c>
      <c r="G10" s="102">
        <v>34.9</v>
      </c>
      <c r="H10" s="102">
        <v>8.4</v>
      </c>
      <c r="I10" s="102">
        <v>26</v>
      </c>
    </row>
    <row r="11" spans="2:11" x14ac:dyDescent="0.25">
      <c r="B11" s="101" t="s">
        <v>167</v>
      </c>
      <c r="C11" s="101" t="s">
        <v>168</v>
      </c>
      <c r="D11" s="102">
        <v>0</v>
      </c>
      <c r="E11" s="102">
        <v>28</v>
      </c>
      <c r="F11" s="102">
        <v>21.2</v>
      </c>
      <c r="G11" s="102">
        <v>33.799999999999997</v>
      </c>
      <c r="H11" s="102">
        <v>45</v>
      </c>
      <c r="K11" s="102"/>
    </row>
    <row r="12" spans="2:11" x14ac:dyDescent="0.25">
      <c r="B12" s="101" t="s">
        <v>167</v>
      </c>
      <c r="C12" s="101" t="s">
        <v>169</v>
      </c>
      <c r="D12" s="102">
        <v>28</v>
      </c>
      <c r="E12" s="102">
        <v>79</v>
      </c>
      <c r="F12" s="102">
        <v>29</v>
      </c>
      <c r="G12" s="102">
        <v>37.6</v>
      </c>
      <c r="H12" s="102">
        <v>33.4</v>
      </c>
      <c r="K12" s="102"/>
    </row>
    <row r="13" spans="2:11" x14ac:dyDescent="0.25">
      <c r="B13" s="101" t="s">
        <v>167</v>
      </c>
      <c r="C13" s="101" t="s">
        <v>170</v>
      </c>
      <c r="D13" s="102">
        <v>79</v>
      </c>
      <c r="E13" s="102">
        <v>119</v>
      </c>
      <c r="F13" s="102">
        <v>18.5</v>
      </c>
      <c r="G13" s="102">
        <v>34.1</v>
      </c>
      <c r="H13" s="102">
        <v>47.4</v>
      </c>
      <c r="K13" s="102"/>
    </row>
    <row r="14" spans="2:11" x14ac:dyDescent="0.25">
      <c r="B14" s="101" t="s">
        <v>167</v>
      </c>
      <c r="C14" s="101" t="s">
        <v>171</v>
      </c>
      <c r="D14" s="102">
        <v>119</v>
      </c>
      <c r="E14" s="102">
        <v>152</v>
      </c>
      <c r="F14" s="102">
        <v>19.600000000000001</v>
      </c>
      <c r="G14" s="102">
        <v>30.6</v>
      </c>
      <c r="H14" s="102">
        <v>49.8</v>
      </c>
      <c r="K14" s="102"/>
    </row>
    <row r="15" spans="2:11" x14ac:dyDescent="0.25">
      <c r="D15" s="102"/>
      <c r="E15" s="102"/>
      <c r="F15" s="102"/>
      <c r="G15" s="102"/>
      <c r="H15" s="102"/>
      <c r="I15" s="102"/>
      <c r="K15" s="102"/>
    </row>
    <row r="16" spans="2:11" x14ac:dyDescent="0.25">
      <c r="D16" s="102"/>
      <c r="E16" s="102"/>
      <c r="F16" s="102"/>
      <c r="G16" s="102"/>
      <c r="H16" s="102"/>
      <c r="I16" s="102"/>
      <c r="K16" s="102"/>
    </row>
    <row r="17" spans="2:11" x14ac:dyDescent="0.25">
      <c r="D17" s="102"/>
      <c r="E17" s="102"/>
      <c r="F17" s="102"/>
      <c r="G17" s="102"/>
      <c r="H17" s="102"/>
      <c r="I17" s="102"/>
      <c r="K17" s="102"/>
    </row>
    <row r="23" spans="2:11" x14ac:dyDescent="0.25">
      <c r="B23" s="101" t="s">
        <v>150</v>
      </c>
      <c r="C23" s="101" t="s">
        <v>151</v>
      </c>
      <c r="D23" s="101" t="s">
        <v>172</v>
      </c>
      <c r="F23" s="101" t="s">
        <v>154</v>
      </c>
      <c r="G23" s="101" t="s">
        <v>155</v>
      </c>
      <c r="H23" s="101" t="s">
        <v>156</v>
      </c>
      <c r="I23" s="101" t="s">
        <v>157</v>
      </c>
    </row>
    <row r="24" spans="2:11" x14ac:dyDescent="0.25">
      <c r="B24" s="101" t="s">
        <v>158</v>
      </c>
      <c r="C24" s="101" t="s">
        <v>159</v>
      </c>
      <c r="D24" s="102">
        <f t="shared" ref="D24:D31" si="0">D3+E3/2</f>
        <v>9</v>
      </c>
      <c r="E24" s="102"/>
      <c r="F24" s="102">
        <v>27.7</v>
      </c>
      <c r="G24" s="102">
        <v>25</v>
      </c>
      <c r="H24" s="102">
        <v>6.4</v>
      </c>
      <c r="I24" s="101">
        <v>0</v>
      </c>
    </row>
    <row r="25" spans="2:11" x14ac:dyDescent="0.25">
      <c r="B25" s="101" t="s">
        <v>158</v>
      </c>
      <c r="C25" s="101" t="s">
        <v>160</v>
      </c>
      <c r="D25" s="102">
        <f t="shared" si="0"/>
        <v>31</v>
      </c>
      <c r="E25" s="102"/>
      <c r="F25" s="102">
        <v>30.3</v>
      </c>
      <c r="G25" s="102">
        <v>22.6</v>
      </c>
      <c r="H25" s="102">
        <v>6.9</v>
      </c>
      <c r="I25" s="101">
        <v>0</v>
      </c>
    </row>
    <row r="26" spans="2:11" x14ac:dyDescent="0.25">
      <c r="B26" s="101" t="s">
        <v>158</v>
      </c>
      <c r="C26" s="101" t="s">
        <v>161</v>
      </c>
      <c r="D26" s="102">
        <f t="shared" si="0"/>
        <v>47.5</v>
      </c>
      <c r="E26" s="102"/>
      <c r="F26" s="102">
        <v>33.5</v>
      </c>
      <c r="G26" s="102">
        <v>32</v>
      </c>
      <c r="H26" s="102">
        <v>7.7</v>
      </c>
      <c r="I26" s="102">
        <v>1</v>
      </c>
    </row>
    <row r="27" spans="2:11" x14ac:dyDescent="0.25">
      <c r="B27" s="101" t="s">
        <v>158</v>
      </c>
      <c r="C27" s="101" t="s">
        <v>162</v>
      </c>
      <c r="D27" s="102">
        <f t="shared" si="0"/>
        <v>72</v>
      </c>
      <c r="E27" s="102"/>
      <c r="F27" s="102">
        <v>30.8</v>
      </c>
      <c r="G27" s="102">
        <v>29.2</v>
      </c>
      <c r="H27" s="102">
        <v>8.1999999999999993</v>
      </c>
      <c r="I27" s="102">
        <v>26</v>
      </c>
    </row>
    <row r="28" spans="2:11" x14ac:dyDescent="0.25">
      <c r="B28" s="101" t="s">
        <v>158</v>
      </c>
      <c r="C28" s="101" t="s">
        <v>163</v>
      </c>
      <c r="D28" s="102">
        <f t="shared" si="0"/>
        <v>96</v>
      </c>
      <c r="E28" s="102"/>
      <c r="F28" s="102">
        <v>33.799999999999997</v>
      </c>
      <c r="G28" s="102">
        <v>33.9</v>
      </c>
      <c r="H28" s="102">
        <v>8.4</v>
      </c>
      <c r="I28" s="102">
        <v>33</v>
      </c>
    </row>
    <row r="29" spans="2:11" x14ac:dyDescent="0.25">
      <c r="B29" s="101" t="s">
        <v>158</v>
      </c>
      <c r="C29" s="101" t="s">
        <v>164</v>
      </c>
      <c r="D29" s="102">
        <f t="shared" si="0"/>
        <v>124.5</v>
      </c>
      <c r="E29" s="102"/>
      <c r="F29" s="102">
        <v>24.9</v>
      </c>
      <c r="G29" s="102">
        <v>36.200000000000003</v>
      </c>
      <c r="H29" s="102">
        <v>8.4</v>
      </c>
      <c r="I29" s="102">
        <v>30</v>
      </c>
    </row>
    <row r="30" spans="2:11" x14ac:dyDescent="0.25">
      <c r="B30" s="101" t="s">
        <v>158</v>
      </c>
      <c r="C30" s="101" t="s">
        <v>165</v>
      </c>
      <c r="D30" s="102">
        <f t="shared" si="0"/>
        <v>154</v>
      </c>
      <c r="E30" s="102"/>
      <c r="F30" s="102">
        <v>26.5</v>
      </c>
      <c r="G30" s="102">
        <v>34.200000000000003</v>
      </c>
      <c r="H30" s="102">
        <v>8.4</v>
      </c>
      <c r="I30" s="102">
        <v>26</v>
      </c>
    </row>
    <row r="31" spans="2:11" x14ac:dyDescent="0.25">
      <c r="B31" s="101" t="s">
        <v>158</v>
      </c>
      <c r="C31" s="101" t="s">
        <v>166</v>
      </c>
      <c r="D31" s="102">
        <f t="shared" si="0"/>
        <v>190</v>
      </c>
      <c r="E31" s="102"/>
      <c r="F31" s="102">
        <v>26.5</v>
      </c>
      <c r="G31" s="102">
        <v>34.9</v>
      </c>
      <c r="H31" s="102">
        <v>8.4</v>
      </c>
      <c r="I31" s="102">
        <v>26</v>
      </c>
    </row>
    <row r="44" spans="2:9" x14ac:dyDescent="0.25">
      <c r="B44" s="101" t="s">
        <v>150</v>
      </c>
      <c r="C44" s="101" t="s">
        <v>151</v>
      </c>
      <c r="E44" s="103" t="s">
        <v>173</v>
      </c>
      <c r="F44" s="101" t="s">
        <v>154</v>
      </c>
      <c r="G44" s="101" t="s">
        <v>155</v>
      </c>
      <c r="H44" s="101" t="s">
        <v>156</v>
      </c>
      <c r="I44" s="101" t="s">
        <v>157</v>
      </c>
    </row>
    <row r="45" spans="2:9" x14ac:dyDescent="0.25">
      <c r="B45" s="101" t="s">
        <v>158</v>
      </c>
      <c r="C45" s="101" t="s">
        <v>159</v>
      </c>
      <c r="D45" s="102"/>
      <c r="E45" s="102">
        <v>0</v>
      </c>
      <c r="F45" s="102">
        <v>27.7</v>
      </c>
      <c r="G45" s="102">
        <v>25</v>
      </c>
      <c r="H45" s="102">
        <v>6.4</v>
      </c>
      <c r="I45" s="101">
        <v>0</v>
      </c>
    </row>
    <row r="46" spans="2:9" x14ac:dyDescent="0.25">
      <c r="D46" s="102"/>
      <c r="E46" s="102">
        <v>18</v>
      </c>
      <c r="F46" s="102">
        <v>27.7</v>
      </c>
      <c r="G46" s="102">
        <v>25</v>
      </c>
      <c r="H46" s="102">
        <v>6.4</v>
      </c>
      <c r="I46" s="101">
        <v>0</v>
      </c>
    </row>
    <row r="47" spans="2:9" x14ac:dyDescent="0.25">
      <c r="C47" s="101" t="s">
        <v>160</v>
      </c>
      <c r="D47" s="102"/>
      <c r="E47" s="102">
        <v>18</v>
      </c>
      <c r="F47" s="102">
        <v>30.3</v>
      </c>
      <c r="G47" s="102">
        <v>22.6</v>
      </c>
      <c r="H47" s="102">
        <v>6.9</v>
      </c>
      <c r="I47" s="101">
        <v>0</v>
      </c>
    </row>
    <row r="48" spans="2:9" x14ac:dyDescent="0.25">
      <c r="D48" s="102"/>
      <c r="E48" s="102">
        <v>26</v>
      </c>
      <c r="F48" s="102">
        <v>30.3</v>
      </c>
      <c r="G48" s="102">
        <v>22.6</v>
      </c>
      <c r="H48" s="102">
        <v>6.9</v>
      </c>
      <c r="I48" s="101">
        <v>0</v>
      </c>
    </row>
    <row r="49" spans="3:9" x14ac:dyDescent="0.25">
      <c r="C49" s="101" t="s">
        <v>161</v>
      </c>
      <c r="D49" s="102"/>
      <c r="E49" s="102">
        <v>26</v>
      </c>
      <c r="F49" s="102">
        <v>33.5</v>
      </c>
      <c r="G49" s="102">
        <v>32</v>
      </c>
      <c r="H49" s="102">
        <v>7.7</v>
      </c>
      <c r="I49" s="102">
        <v>1</v>
      </c>
    </row>
    <row r="50" spans="3:9" x14ac:dyDescent="0.25">
      <c r="D50" s="102"/>
      <c r="E50" s="102">
        <v>43</v>
      </c>
      <c r="F50" s="102">
        <v>33.5</v>
      </c>
      <c r="G50" s="102">
        <v>32</v>
      </c>
      <c r="H50" s="102">
        <v>7.7</v>
      </c>
      <c r="I50" s="102">
        <v>1</v>
      </c>
    </row>
    <row r="51" spans="3:9" x14ac:dyDescent="0.25">
      <c r="C51" s="101" t="s">
        <v>162</v>
      </c>
      <c r="D51" s="102"/>
      <c r="E51" s="102">
        <v>43</v>
      </c>
      <c r="F51" s="102">
        <v>30.8</v>
      </c>
      <c r="G51" s="102">
        <v>29.2</v>
      </c>
      <c r="H51" s="102">
        <v>8.1999999999999993</v>
      </c>
      <c r="I51" s="102">
        <v>26</v>
      </c>
    </row>
    <row r="52" spans="3:9" x14ac:dyDescent="0.25">
      <c r="D52" s="102"/>
      <c r="E52" s="102">
        <v>58</v>
      </c>
      <c r="F52" s="102">
        <v>30.8</v>
      </c>
      <c r="G52" s="102">
        <v>29.2</v>
      </c>
      <c r="H52" s="102">
        <v>8.1999999999999993</v>
      </c>
      <c r="I52" s="102">
        <v>26</v>
      </c>
    </row>
    <row r="53" spans="3:9" x14ac:dyDescent="0.25">
      <c r="C53" s="101" t="s">
        <v>163</v>
      </c>
      <c r="D53" s="102"/>
      <c r="E53" s="102">
        <v>58</v>
      </c>
      <c r="F53" s="102">
        <v>33.799999999999997</v>
      </c>
      <c r="G53" s="102">
        <v>33.9</v>
      </c>
      <c r="H53" s="102">
        <v>8.4</v>
      </c>
      <c r="I53" s="102">
        <v>33</v>
      </c>
    </row>
    <row r="54" spans="3:9" x14ac:dyDescent="0.25">
      <c r="D54" s="102"/>
      <c r="E54" s="102">
        <v>76</v>
      </c>
      <c r="F54" s="102">
        <v>33.799999999999997</v>
      </c>
      <c r="G54" s="102">
        <v>33.9</v>
      </c>
      <c r="H54" s="102">
        <v>8.4</v>
      </c>
      <c r="I54" s="102">
        <v>33</v>
      </c>
    </row>
    <row r="55" spans="3:9" x14ac:dyDescent="0.25">
      <c r="C55" s="101" t="s">
        <v>164</v>
      </c>
      <c r="D55" s="102"/>
      <c r="E55" s="102">
        <v>76</v>
      </c>
      <c r="F55" s="102">
        <v>24.9</v>
      </c>
      <c r="G55" s="102">
        <v>36.200000000000003</v>
      </c>
      <c r="H55" s="102">
        <v>8.4</v>
      </c>
      <c r="I55" s="102">
        <v>30</v>
      </c>
    </row>
    <row r="56" spans="3:9" x14ac:dyDescent="0.25">
      <c r="D56" s="102"/>
      <c r="E56" s="102">
        <v>97</v>
      </c>
      <c r="F56" s="102">
        <v>24.9</v>
      </c>
      <c r="G56" s="102">
        <v>36.200000000000003</v>
      </c>
      <c r="H56" s="102">
        <v>8.4</v>
      </c>
      <c r="I56" s="102">
        <v>30</v>
      </c>
    </row>
    <row r="57" spans="3:9" x14ac:dyDescent="0.25">
      <c r="C57" s="101" t="s">
        <v>165</v>
      </c>
      <c r="D57" s="102"/>
      <c r="E57" s="102">
        <v>97</v>
      </c>
      <c r="F57" s="102">
        <v>26.5</v>
      </c>
      <c r="G57" s="102">
        <v>34.200000000000003</v>
      </c>
      <c r="H57" s="102">
        <v>8.4</v>
      </c>
      <c r="I57" s="102">
        <v>26</v>
      </c>
    </row>
    <row r="58" spans="3:9" x14ac:dyDescent="0.25">
      <c r="D58" s="102"/>
      <c r="E58" s="102">
        <v>114</v>
      </c>
      <c r="F58" s="102">
        <v>26.5</v>
      </c>
      <c r="G58" s="102">
        <v>34.200000000000003</v>
      </c>
      <c r="H58" s="102">
        <v>8.4</v>
      </c>
      <c r="I58" s="102">
        <v>26</v>
      </c>
    </row>
    <row r="59" spans="3:9" x14ac:dyDescent="0.25">
      <c r="C59" s="101" t="s">
        <v>166</v>
      </c>
      <c r="D59" s="102"/>
      <c r="E59" s="102">
        <v>114</v>
      </c>
      <c r="F59" s="102">
        <v>26.5</v>
      </c>
      <c r="G59" s="102">
        <v>34.9</v>
      </c>
      <c r="H59" s="102">
        <v>8.4</v>
      </c>
      <c r="I59" s="102">
        <v>26</v>
      </c>
    </row>
    <row r="60" spans="3:9" x14ac:dyDescent="0.25">
      <c r="E60" s="102">
        <v>152</v>
      </c>
      <c r="F60" s="102">
        <v>26.5</v>
      </c>
      <c r="G60" s="102">
        <v>34.9</v>
      </c>
      <c r="H60" s="102">
        <v>8.4</v>
      </c>
      <c r="I60" s="102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tabSelected="1" workbookViewId="0">
      <pane ySplit="2" topLeftCell="A3" activePane="bottomLeft" state="frozen"/>
      <selection pane="bottomLeft" activeCell="D17" sqref="D17"/>
    </sheetView>
  </sheetViews>
  <sheetFormatPr defaultRowHeight="13.2" x14ac:dyDescent="0.25"/>
  <cols>
    <col min="1" max="1" width="7.5546875" style="36" customWidth="1"/>
    <col min="2" max="2" width="11.109375" style="78" customWidth="1"/>
    <col min="3" max="3" width="12" style="78" customWidth="1"/>
    <col min="4" max="4" width="10.33203125" style="78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4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9.109375" style="36"/>
    <col min="39" max="39" width="12.109375" style="41" customWidth="1"/>
    <col min="40" max="54" width="9.109375" style="41"/>
    <col min="55" max="256" width="9.1093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9.109375" style="36"/>
    <col min="295" max="295" width="12.109375" style="36" customWidth="1"/>
    <col min="296" max="512" width="9.1093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9.109375" style="36"/>
    <col min="551" max="551" width="12.109375" style="36" customWidth="1"/>
    <col min="552" max="768" width="9.1093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9.109375" style="36"/>
    <col min="807" max="807" width="12.109375" style="36" customWidth="1"/>
    <col min="808" max="1024" width="9.1093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9.109375" style="36"/>
    <col min="1063" max="1063" width="12.109375" style="36" customWidth="1"/>
    <col min="1064" max="1280" width="9.1093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9.109375" style="36"/>
    <col min="1319" max="1319" width="12.109375" style="36" customWidth="1"/>
    <col min="1320" max="1536" width="9.1093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9.109375" style="36"/>
    <col min="1575" max="1575" width="12.109375" style="36" customWidth="1"/>
    <col min="1576" max="1792" width="9.1093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9.109375" style="36"/>
    <col min="1831" max="1831" width="12.109375" style="36" customWidth="1"/>
    <col min="1832" max="2048" width="9.1093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9.109375" style="36"/>
    <col min="2087" max="2087" width="12.109375" style="36" customWidth="1"/>
    <col min="2088" max="2304" width="9.1093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9.109375" style="36"/>
    <col min="2343" max="2343" width="12.109375" style="36" customWidth="1"/>
    <col min="2344" max="2560" width="9.1093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9.109375" style="36"/>
    <col min="2599" max="2599" width="12.109375" style="36" customWidth="1"/>
    <col min="2600" max="2816" width="9.1093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9.109375" style="36"/>
    <col min="2855" max="2855" width="12.109375" style="36" customWidth="1"/>
    <col min="2856" max="3072" width="9.1093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9.109375" style="36"/>
    <col min="3111" max="3111" width="12.109375" style="36" customWidth="1"/>
    <col min="3112" max="3328" width="9.1093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9.109375" style="36"/>
    <col min="3367" max="3367" width="12.109375" style="36" customWidth="1"/>
    <col min="3368" max="3584" width="9.1093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9.109375" style="36"/>
    <col min="3623" max="3623" width="12.109375" style="36" customWidth="1"/>
    <col min="3624" max="3840" width="9.1093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9.109375" style="36"/>
    <col min="3879" max="3879" width="12.109375" style="36" customWidth="1"/>
    <col min="3880" max="4096" width="9.1093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9.109375" style="36"/>
    <col min="4135" max="4135" width="12.109375" style="36" customWidth="1"/>
    <col min="4136" max="4352" width="9.1093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9.109375" style="36"/>
    <col min="4391" max="4391" width="12.109375" style="36" customWidth="1"/>
    <col min="4392" max="4608" width="9.1093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9.109375" style="36"/>
    <col min="4647" max="4647" width="12.109375" style="36" customWidth="1"/>
    <col min="4648" max="4864" width="9.1093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9.109375" style="36"/>
    <col min="4903" max="4903" width="12.109375" style="36" customWidth="1"/>
    <col min="4904" max="5120" width="9.1093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9.109375" style="36"/>
    <col min="5159" max="5159" width="12.109375" style="36" customWidth="1"/>
    <col min="5160" max="5376" width="9.1093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9.109375" style="36"/>
    <col min="5415" max="5415" width="12.109375" style="36" customWidth="1"/>
    <col min="5416" max="5632" width="9.1093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9.109375" style="36"/>
    <col min="5671" max="5671" width="12.109375" style="36" customWidth="1"/>
    <col min="5672" max="5888" width="9.1093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9.109375" style="36"/>
    <col min="5927" max="5927" width="12.109375" style="36" customWidth="1"/>
    <col min="5928" max="6144" width="9.1093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9.109375" style="36"/>
    <col min="6183" max="6183" width="12.109375" style="36" customWidth="1"/>
    <col min="6184" max="6400" width="9.1093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9.109375" style="36"/>
    <col min="6439" max="6439" width="12.109375" style="36" customWidth="1"/>
    <col min="6440" max="6656" width="9.1093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9.109375" style="36"/>
    <col min="6695" max="6695" width="12.109375" style="36" customWidth="1"/>
    <col min="6696" max="6912" width="9.1093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9.109375" style="36"/>
    <col min="6951" max="6951" width="12.109375" style="36" customWidth="1"/>
    <col min="6952" max="7168" width="9.1093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9.109375" style="36"/>
    <col min="7207" max="7207" width="12.109375" style="36" customWidth="1"/>
    <col min="7208" max="7424" width="9.1093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9.109375" style="36"/>
    <col min="7463" max="7463" width="12.109375" style="36" customWidth="1"/>
    <col min="7464" max="7680" width="9.1093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9.109375" style="36"/>
    <col min="7719" max="7719" width="12.109375" style="36" customWidth="1"/>
    <col min="7720" max="7936" width="9.1093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9.109375" style="36"/>
    <col min="7975" max="7975" width="12.109375" style="36" customWidth="1"/>
    <col min="7976" max="8192" width="9.1093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9.109375" style="36"/>
    <col min="8231" max="8231" width="12.109375" style="36" customWidth="1"/>
    <col min="8232" max="8448" width="9.1093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9.109375" style="36"/>
    <col min="8487" max="8487" width="12.109375" style="36" customWidth="1"/>
    <col min="8488" max="8704" width="9.1093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9.109375" style="36"/>
    <col min="8743" max="8743" width="12.109375" style="36" customWidth="1"/>
    <col min="8744" max="8960" width="9.1093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9.109375" style="36"/>
    <col min="8999" max="8999" width="12.109375" style="36" customWidth="1"/>
    <col min="9000" max="9216" width="9.1093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9.109375" style="36"/>
    <col min="9255" max="9255" width="12.109375" style="36" customWidth="1"/>
    <col min="9256" max="9472" width="9.1093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9.109375" style="36"/>
    <col min="9511" max="9511" width="12.109375" style="36" customWidth="1"/>
    <col min="9512" max="9728" width="9.1093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9.109375" style="36"/>
    <col min="9767" max="9767" width="12.109375" style="36" customWidth="1"/>
    <col min="9768" max="9984" width="9.1093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9.109375" style="36"/>
    <col min="10023" max="10023" width="12.109375" style="36" customWidth="1"/>
    <col min="10024" max="10240" width="9.1093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9.109375" style="36"/>
    <col min="10279" max="10279" width="12.109375" style="36" customWidth="1"/>
    <col min="10280" max="10496" width="9.1093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9.109375" style="36"/>
    <col min="10535" max="10535" width="12.109375" style="36" customWidth="1"/>
    <col min="10536" max="10752" width="9.1093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9.109375" style="36"/>
    <col min="10791" max="10791" width="12.109375" style="36" customWidth="1"/>
    <col min="10792" max="11008" width="9.1093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9.109375" style="36"/>
    <col min="11047" max="11047" width="12.109375" style="36" customWidth="1"/>
    <col min="11048" max="11264" width="9.1093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9.109375" style="36"/>
    <col min="11303" max="11303" width="12.109375" style="36" customWidth="1"/>
    <col min="11304" max="11520" width="9.1093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9.109375" style="36"/>
    <col min="11559" max="11559" width="12.109375" style="36" customWidth="1"/>
    <col min="11560" max="11776" width="9.1093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9.109375" style="36"/>
    <col min="11815" max="11815" width="12.109375" style="36" customWidth="1"/>
    <col min="11816" max="12032" width="9.1093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9.109375" style="36"/>
    <col min="12071" max="12071" width="12.109375" style="36" customWidth="1"/>
    <col min="12072" max="12288" width="9.1093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9.109375" style="36"/>
    <col min="12327" max="12327" width="12.109375" style="36" customWidth="1"/>
    <col min="12328" max="12544" width="9.1093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9.109375" style="36"/>
    <col min="12583" max="12583" width="12.109375" style="36" customWidth="1"/>
    <col min="12584" max="12800" width="9.1093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9.109375" style="36"/>
    <col min="12839" max="12839" width="12.109375" style="36" customWidth="1"/>
    <col min="12840" max="13056" width="9.1093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9.109375" style="36"/>
    <col min="13095" max="13095" width="12.109375" style="36" customWidth="1"/>
    <col min="13096" max="13312" width="9.1093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9.109375" style="36"/>
    <col min="13351" max="13351" width="12.109375" style="36" customWidth="1"/>
    <col min="13352" max="13568" width="9.1093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9.109375" style="36"/>
    <col min="13607" max="13607" width="12.109375" style="36" customWidth="1"/>
    <col min="13608" max="13824" width="9.1093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9.109375" style="36"/>
    <col min="13863" max="13863" width="12.109375" style="36" customWidth="1"/>
    <col min="13864" max="14080" width="9.1093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9.109375" style="36"/>
    <col min="14119" max="14119" width="12.109375" style="36" customWidth="1"/>
    <col min="14120" max="14336" width="9.1093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9.109375" style="36"/>
    <col min="14375" max="14375" width="12.109375" style="36" customWidth="1"/>
    <col min="14376" max="14592" width="9.1093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9.109375" style="36"/>
    <col min="14631" max="14631" width="12.109375" style="36" customWidth="1"/>
    <col min="14632" max="14848" width="9.1093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9.109375" style="36"/>
    <col min="14887" max="14887" width="12.109375" style="36" customWidth="1"/>
    <col min="14888" max="15104" width="9.1093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9.109375" style="36"/>
    <col min="15143" max="15143" width="12.109375" style="36" customWidth="1"/>
    <col min="15144" max="15360" width="9.1093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9.109375" style="36"/>
    <col min="15399" max="15399" width="12.109375" style="36" customWidth="1"/>
    <col min="15400" max="15616" width="9.1093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9.109375" style="36"/>
    <col min="15655" max="15655" width="12.109375" style="36" customWidth="1"/>
    <col min="15656" max="15872" width="9.1093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9.109375" style="36"/>
    <col min="15911" max="15911" width="12.109375" style="36" customWidth="1"/>
    <col min="15912" max="16128" width="9.1093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9.109375" style="36"/>
    <col min="16167" max="16167" width="12.109375" style="36" customWidth="1"/>
    <col min="16168" max="16384" width="9.109375" style="36"/>
  </cols>
  <sheetData>
    <row r="1" spans="1:54" s="24" customFormat="1" ht="23.25" customHeight="1" thickBot="1" x14ac:dyDescent="0.35">
      <c r="A1" s="105" t="s">
        <v>54</v>
      </c>
      <c r="B1" s="105"/>
      <c r="C1" s="105"/>
      <c r="D1" s="105"/>
      <c r="E1" s="105"/>
      <c r="F1" s="105"/>
      <c r="G1" s="105"/>
      <c r="H1" s="21"/>
      <c r="I1" s="21"/>
      <c r="J1" s="22"/>
      <c r="K1" s="21"/>
      <c r="L1" s="21"/>
      <c r="M1" s="106" t="s">
        <v>55</v>
      </c>
      <c r="N1" s="106"/>
      <c r="O1" s="106"/>
      <c r="P1" s="106"/>
      <c r="Q1" s="106"/>
      <c r="R1" s="21"/>
      <c r="S1" s="21"/>
      <c r="T1" s="23"/>
      <c r="U1" s="21"/>
      <c r="V1" s="21"/>
      <c r="W1" s="106" t="s">
        <v>56</v>
      </c>
      <c r="X1" s="106"/>
      <c r="Y1" s="106"/>
      <c r="Z1" s="106"/>
      <c r="AA1" s="106"/>
      <c r="AB1" s="21"/>
      <c r="AC1" s="21"/>
      <c r="AD1" s="22"/>
      <c r="AE1" s="22"/>
      <c r="AF1" s="106" t="s">
        <v>57</v>
      </c>
      <c r="AG1" s="106"/>
      <c r="AH1" s="106"/>
      <c r="AI1" s="106"/>
      <c r="AJ1" s="106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07" t="s">
        <v>58</v>
      </c>
      <c r="G2" s="107"/>
      <c r="H2" s="27"/>
      <c r="I2" s="27"/>
      <c r="J2" s="28"/>
      <c r="K2" s="27"/>
      <c r="L2" s="27"/>
      <c r="M2" s="29" t="s">
        <v>59</v>
      </c>
      <c r="N2" s="29" t="s">
        <v>60</v>
      </c>
      <c r="P2" s="107" t="s">
        <v>61</v>
      </c>
      <c r="Q2" s="107"/>
      <c r="R2" s="27"/>
      <c r="S2" s="27"/>
      <c r="T2" s="31"/>
      <c r="U2" s="27"/>
      <c r="V2" s="27"/>
      <c r="W2" s="32" t="s">
        <v>59</v>
      </c>
      <c r="X2" s="33" t="s">
        <v>60</v>
      </c>
      <c r="Y2" s="34"/>
      <c r="Z2" s="108" t="s">
        <v>61</v>
      </c>
      <c r="AA2" s="108"/>
      <c r="AB2" s="27"/>
      <c r="AC2" s="27"/>
      <c r="AD2" s="28"/>
      <c r="AE2" s="28"/>
      <c r="AF2" s="33" t="s">
        <v>59</v>
      </c>
      <c r="AG2" s="33" t="s">
        <v>60</v>
      </c>
      <c r="AH2" s="34"/>
      <c r="AI2" s="108" t="s">
        <v>61</v>
      </c>
      <c r="AJ2" s="10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45">
      <c r="A3" s="35">
        <v>1</v>
      </c>
      <c r="B3" s="36">
        <v>1</v>
      </c>
      <c r="C3" s="37" t="s">
        <v>62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42" t="s">
        <v>63</v>
      </c>
      <c r="N3" s="43"/>
      <c r="O3" s="43"/>
      <c r="P3" s="43"/>
      <c r="Q3" s="43"/>
      <c r="R3" s="40"/>
      <c r="S3" s="40"/>
      <c r="U3" s="40"/>
      <c r="V3" s="40"/>
      <c r="W3" s="45" t="s">
        <v>64</v>
      </c>
      <c r="X3" s="46"/>
      <c r="Y3" s="46"/>
      <c r="Z3" s="46"/>
      <c r="AA3" s="46"/>
      <c r="AB3" s="40"/>
      <c r="AC3" s="40"/>
      <c r="AF3" s="45" t="s">
        <v>65</v>
      </c>
      <c r="AG3" s="46"/>
      <c r="AH3" s="46"/>
      <c r="AI3" s="46"/>
      <c r="AJ3" s="46"/>
      <c r="AK3" s="47"/>
      <c r="AL3" s="47"/>
    </row>
    <row r="4" spans="1:54" ht="15" customHeight="1" x14ac:dyDescent="0.35">
      <c r="A4" s="35">
        <v>2</v>
      </c>
      <c r="B4" s="36">
        <v>1</v>
      </c>
      <c r="C4" s="37" t="s">
        <v>66</v>
      </c>
      <c r="D4" s="37">
        <v>75</v>
      </c>
      <c r="E4" s="38"/>
      <c r="F4" s="39" t="s">
        <v>67</v>
      </c>
      <c r="G4" s="39">
        <v>4.38</v>
      </c>
      <c r="H4" s="40"/>
      <c r="I4" s="40"/>
      <c r="K4" s="40"/>
      <c r="L4" s="40"/>
      <c r="M4" s="48">
        <v>18</v>
      </c>
      <c r="N4" s="48">
        <f>LOOKUP(M4,$A$3:$A$27,$D$3:$D$27)</f>
        <v>72</v>
      </c>
      <c r="O4" s="49"/>
      <c r="P4" s="49" t="s">
        <v>6</v>
      </c>
      <c r="Q4" s="50">
        <f ca="1">AVERAGE(N4:N8)</f>
        <v>69.599999999999994</v>
      </c>
      <c r="R4" s="40"/>
      <c r="S4" s="40"/>
      <c r="U4" s="40"/>
      <c r="V4" s="40"/>
      <c r="W4" s="51">
        <v>5</v>
      </c>
      <c r="X4" s="51">
        <f>LOOKUP(W4,$A$3:$A$27,$D$3:$D$27)</f>
        <v>66</v>
      </c>
      <c r="Y4" s="52"/>
      <c r="Z4" s="52" t="s">
        <v>6</v>
      </c>
      <c r="AA4" s="53">
        <f ca="1">AVERAGE(X4:X9)</f>
        <v>70</v>
      </c>
      <c r="AB4" s="40"/>
      <c r="AC4" s="40"/>
      <c r="AF4" s="54">
        <v>25</v>
      </c>
      <c r="AG4" s="51">
        <f>LOOKUP(AF4,$A$3:$A$37,$D$3:$D$37)</f>
        <v>73</v>
      </c>
      <c r="AH4" s="52"/>
      <c r="AI4" s="52" t="s">
        <v>6</v>
      </c>
      <c r="AJ4" s="55">
        <f ca="1">AVERAGE(AG4:AG9)</f>
        <v>69.666666666666671</v>
      </c>
      <c r="AK4" s="47"/>
      <c r="AL4" s="47"/>
    </row>
    <row r="5" spans="1:54" ht="15" customHeight="1" x14ac:dyDescent="0.35">
      <c r="A5" s="35">
        <v>3</v>
      </c>
      <c r="B5" s="36">
        <v>1</v>
      </c>
      <c r="C5" s="37" t="s">
        <v>66</v>
      </c>
      <c r="D5" s="37">
        <v>73</v>
      </c>
      <c r="E5" s="38"/>
      <c r="F5" s="39"/>
      <c r="G5" s="39"/>
      <c r="H5" s="40"/>
      <c r="I5" s="40"/>
      <c r="K5" s="40"/>
      <c r="L5" s="40"/>
      <c r="M5" s="48">
        <v>5</v>
      </c>
      <c r="N5" s="48">
        <f ca="1">LOOKUP(M5,$A$3:$A$37,$D$4:$D$37)</f>
        <v>67</v>
      </c>
      <c r="O5" s="49"/>
      <c r="P5" s="49" t="s">
        <v>67</v>
      </c>
      <c r="Q5" s="56">
        <f ca="1">STDEV(N4:N8)</f>
        <v>4.3931765272977588</v>
      </c>
      <c r="R5" s="40"/>
      <c r="S5" s="40"/>
      <c r="U5" s="40"/>
      <c r="V5" s="40"/>
      <c r="W5" s="57">
        <v>10</v>
      </c>
      <c r="X5" s="57">
        <f t="shared" ref="X5:X8" ca="1" si="0">LOOKUP(W5,$A$3:$A$37,$D$4:$D$37)</f>
        <v>66</v>
      </c>
      <c r="Y5" s="58"/>
      <c r="Z5" s="58" t="s">
        <v>67</v>
      </c>
      <c r="AA5" s="59">
        <f ca="1">STDEV(X4:X9)</f>
        <v>4.1833001326703778</v>
      </c>
      <c r="AB5" s="40"/>
      <c r="AC5" s="40"/>
      <c r="AF5" s="60">
        <v>26</v>
      </c>
      <c r="AG5" s="57">
        <f ca="1">LOOKUP(AF5,$A$3:$A$37,$D$4:$D$37)</f>
        <v>72</v>
      </c>
      <c r="AH5" s="58"/>
      <c r="AI5" s="58" t="s">
        <v>67</v>
      </c>
      <c r="AJ5" s="61">
        <f ca="1">STDEV(AG4:AG9)</f>
        <v>3.3266599866332398</v>
      </c>
      <c r="AK5" s="47"/>
      <c r="AL5" s="47"/>
    </row>
    <row r="6" spans="1:54" ht="15" customHeight="1" x14ac:dyDescent="0.35">
      <c r="A6" s="35">
        <v>4</v>
      </c>
      <c r="B6" s="36">
        <v>1</v>
      </c>
      <c r="C6" s="37" t="s">
        <v>62</v>
      </c>
      <c r="D6" s="37">
        <v>61</v>
      </c>
      <c r="E6" s="38"/>
      <c r="F6" s="39" t="s">
        <v>68</v>
      </c>
      <c r="G6" s="39">
        <v>69</v>
      </c>
      <c r="H6" s="40"/>
      <c r="I6" s="40"/>
      <c r="K6" s="40"/>
      <c r="L6" s="40"/>
      <c r="M6" s="48">
        <v>11</v>
      </c>
      <c r="N6" s="48">
        <f ca="1">LOOKUP(M6,$A$3:$A$37,$D$4:$D$37)</f>
        <v>68</v>
      </c>
      <c r="O6" s="49"/>
      <c r="P6" s="49"/>
      <c r="Q6" s="48"/>
      <c r="R6" s="40"/>
      <c r="S6" s="40"/>
      <c r="U6" s="40"/>
      <c r="V6" s="40"/>
      <c r="W6" s="57">
        <v>15</v>
      </c>
      <c r="X6" s="57">
        <f t="shared" ca="1" si="0"/>
        <v>71</v>
      </c>
      <c r="Y6" s="58"/>
      <c r="Z6" s="58"/>
      <c r="AA6" s="58"/>
      <c r="AB6" s="40"/>
      <c r="AC6" s="40"/>
      <c r="AF6" s="60">
        <v>27</v>
      </c>
      <c r="AG6" s="57">
        <f t="shared" ref="AG6:AG9" ca="1" si="1">LOOKUP(AF6,$A$3:$A$37,$D$4:$D$37)</f>
        <v>66</v>
      </c>
      <c r="AH6" s="58"/>
      <c r="AI6" s="58"/>
      <c r="AJ6" s="61"/>
      <c r="AK6" s="47"/>
      <c r="AL6" s="47"/>
    </row>
    <row r="7" spans="1:54" ht="15" customHeight="1" x14ac:dyDescent="0.35">
      <c r="A7" s="35">
        <v>5</v>
      </c>
      <c r="B7" s="36">
        <v>1</v>
      </c>
      <c r="C7" s="37" t="s">
        <v>62</v>
      </c>
      <c r="D7" s="37">
        <v>66</v>
      </c>
      <c r="E7" s="38"/>
      <c r="F7" s="39" t="s">
        <v>69</v>
      </c>
      <c r="G7" s="36">
        <f>MODE(D3:D37)</f>
        <v>71</v>
      </c>
      <c r="M7" s="48">
        <v>20</v>
      </c>
      <c r="N7" s="48">
        <f ca="1">LOOKUP(M7,$A$3:$A$37,$D$4:$D$37)</f>
        <v>76</v>
      </c>
      <c r="O7" s="49"/>
      <c r="P7" s="49" t="s">
        <v>70</v>
      </c>
      <c r="Q7" s="48">
        <f ca="1">MEDIAN(N4:N8)</f>
        <v>68</v>
      </c>
      <c r="W7" s="57">
        <v>20</v>
      </c>
      <c r="X7" s="57">
        <f t="shared" ca="1" si="0"/>
        <v>76</v>
      </c>
      <c r="Y7" s="58"/>
      <c r="Z7" s="58" t="s">
        <v>70</v>
      </c>
      <c r="AA7" s="58">
        <f ca="1">MEDIAN(X4:X9)</f>
        <v>71</v>
      </c>
      <c r="AF7" s="60">
        <v>28</v>
      </c>
      <c r="AG7" s="57">
        <f t="shared" ca="1" si="1"/>
        <v>71</v>
      </c>
      <c r="AH7" s="58"/>
      <c r="AI7" s="58" t="s">
        <v>70</v>
      </c>
      <c r="AJ7" s="61">
        <f ca="1">MEDIAN(AG4:AG9)</f>
        <v>71</v>
      </c>
      <c r="AK7" s="47"/>
      <c r="AL7" s="47"/>
    </row>
    <row r="8" spans="1:54" ht="15" customHeight="1" x14ac:dyDescent="0.35">
      <c r="A8" s="35">
        <v>6</v>
      </c>
      <c r="B8" s="36">
        <v>1</v>
      </c>
      <c r="C8" s="37" t="s">
        <v>62</v>
      </c>
      <c r="D8" s="37">
        <v>67</v>
      </c>
      <c r="E8" s="38"/>
      <c r="M8" s="48">
        <v>32</v>
      </c>
      <c r="N8" s="48">
        <f ca="1">LOOKUP(M8,$A$3:$A$37,$D$4:$D$37)</f>
        <v>65</v>
      </c>
      <c r="O8" s="49"/>
      <c r="P8" s="49"/>
      <c r="Q8" s="48"/>
      <c r="W8" s="57">
        <v>25</v>
      </c>
      <c r="X8" s="57">
        <f t="shared" ca="1" si="0"/>
        <v>71</v>
      </c>
      <c r="Y8" s="58"/>
      <c r="Z8" s="58"/>
      <c r="AA8" s="58"/>
      <c r="AF8" s="60">
        <v>29</v>
      </c>
      <c r="AG8" s="57">
        <f t="shared" ca="1" si="1"/>
        <v>65</v>
      </c>
      <c r="AH8" s="58"/>
      <c r="AI8" s="58"/>
      <c r="AJ8" s="58"/>
      <c r="AK8" s="47"/>
      <c r="AL8" s="47"/>
    </row>
    <row r="9" spans="1:54" ht="15" customHeight="1" x14ac:dyDescent="0.35">
      <c r="A9" s="35">
        <v>7</v>
      </c>
      <c r="B9" s="36">
        <v>2</v>
      </c>
      <c r="C9" s="37" t="s">
        <v>66</v>
      </c>
      <c r="D9" s="37">
        <v>69</v>
      </c>
      <c r="E9" s="38"/>
      <c r="M9" s="48"/>
      <c r="N9" s="49"/>
      <c r="O9" s="49"/>
      <c r="P9" s="49"/>
      <c r="Q9" s="48"/>
      <c r="W9" s="47"/>
      <c r="X9" s="47"/>
      <c r="Y9" s="47"/>
      <c r="Z9" s="47"/>
      <c r="AA9" s="47"/>
      <c r="AF9" s="60">
        <v>30</v>
      </c>
      <c r="AG9" s="57">
        <f t="shared" ca="1" si="1"/>
        <v>71</v>
      </c>
      <c r="AH9" s="58"/>
      <c r="AI9" s="58"/>
      <c r="AJ9" s="58"/>
      <c r="AK9" s="47"/>
      <c r="AL9" s="47"/>
    </row>
    <row r="10" spans="1:54" ht="15" customHeight="1" x14ac:dyDescent="0.35">
      <c r="A10" s="35">
        <v>8</v>
      </c>
      <c r="B10" s="36">
        <v>2</v>
      </c>
      <c r="C10" s="37" t="s">
        <v>66</v>
      </c>
      <c r="D10" s="37">
        <v>69</v>
      </c>
      <c r="E10" s="38"/>
      <c r="M10" s="48"/>
      <c r="N10" s="49"/>
      <c r="O10" s="49"/>
      <c r="P10" s="49"/>
      <c r="Q10" s="48"/>
      <c r="W10" s="47"/>
      <c r="X10" s="47"/>
      <c r="Y10" s="47"/>
      <c r="Z10" s="47"/>
      <c r="AA10" s="47"/>
      <c r="AF10" s="58"/>
      <c r="AG10" s="58"/>
      <c r="AH10" s="58"/>
      <c r="AI10" s="58"/>
      <c r="AJ10" s="58"/>
      <c r="AK10" s="47"/>
      <c r="AL10" s="47"/>
    </row>
    <row r="11" spans="1:54" ht="22.5" customHeight="1" thickBot="1" x14ac:dyDescent="0.45">
      <c r="A11" s="35">
        <v>9</v>
      </c>
      <c r="B11" s="36">
        <v>2</v>
      </c>
      <c r="C11" s="37" t="s">
        <v>66</v>
      </c>
      <c r="D11" s="37">
        <v>72</v>
      </c>
      <c r="E11" s="38"/>
      <c r="M11" s="62" t="s">
        <v>71</v>
      </c>
      <c r="N11" s="63"/>
      <c r="O11" s="63"/>
      <c r="P11" s="63"/>
      <c r="Q11" s="64"/>
      <c r="W11" s="65" t="s">
        <v>72</v>
      </c>
      <c r="X11" s="66"/>
      <c r="Y11" s="66"/>
      <c r="Z11" s="66"/>
      <c r="AA11" s="66"/>
      <c r="AF11" s="45" t="s">
        <v>73</v>
      </c>
      <c r="AG11" s="46"/>
      <c r="AH11" s="46"/>
      <c r="AI11" s="46"/>
      <c r="AJ11" s="46"/>
      <c r="AK11" s="67"/>
      <c r="AL11" s="67"/>
    </row>
    <row r="12" spans="1:54" ht="15" customHeight="1" thickBot="1" x14ac:dyDescent="0.4">
      <c r="A12" s="35">
        <v>10</v>
      </c>
      <c r="B12" s="36">
        <v>2</v>
      </c>
      <c r="C12" s="37" t="s">
        <v>62</v>
      </c>
      <c r="D12" s="37">
        <v>65</v>
      </c>
      <c r="E12" s="38"/>
      <c r="M12" s="68">
        <f ca="1">RANDBETWEEN(1,35)</f>
        <v>29</v>
      </c>
      <c r="N12" s="68">
        <f t="shared" ref="N12:N16" ca="1" si="2">LOOKUP(M12,$A$3:$A$37,$D$4:$D$37)</f>
        <v>65</v>
      </c>
      <c r="O12" s="69"/>
      <c r="P12" s="69" t="s">
        <v>6</v>
      </c>
      <c r="Q12" s="70">
        <f ca="1">AVERAGE(N12:N16)</f>
        <v>68</v>
      </c>
      <c r="W12" s="71">
        <v>2</v>
      </c>
      <c r="X12" s="71">
        <f t="shared" ref="X12:X17" ca="1" si="3">LOOKUP(W12,$A$3:$A$37,$D$4:$D$37)</f>
        <v>73</v>
      </c>
      <c r="Y12" s="72"/>
      <c r="Z12" s="72" t="s">
        <v>6</v>
      </c>
      <c r="AA12" s="73">
        <f ca="1">AVERAGE(X12:X17)</f>
        <v>66.5</v>
      </c>
      <c r="AF12" s="54">
        <v>7</v>
      </c>
      <c r="AG12" s="57">
        <f t="shared" ref="AG12:AG17" ca="1" si="4">LOOKUP(AF12,$A$3:$A$37,$D$4:$D$37)</f>
        <v>69</v>
      </c>
      <c r="AH12" s="52" t="s">
        <v>74</v>
      </c>
      <c r="AI12" s="55"/>
      <c r="AJ12" s="52"/>
      <c r="AK12" s="52" t="s">
        <v>6</v>
      </c>
      <c r="AL12" s="53">
        <f ca="1">AVERAGE(AI13:AI18)</f>
        <v>68.833333333333343</v>
      </c>
    </row>
    <row r="13" spans="1:54" ht="15" customHeight="1" x14ac:dyDescent="0.35">
      <c r="A13" s="35">
        <v>11</v>
      </c>
      <c r="B13" s="36">
        <v>2</v>
      </c>
      <c r="C13" s="37" t="s">
        <v>62</v>
      </c>
      <c r="D13" s="37">
        <v>66</v>
      </c>
      <c r="E13" s="38"/>
      <c r="M13" s="48">
        <f t="shared" ref="M13:M16" ca="1" si="5">RANDBETWEEN(1,35)</f>
        <v>13</v>
      </c>
      <c r="N13" s="48">
        <f t="shared" ca="1" si="2"/>
        <v>60</v>
      </c>
      <c r="O13" s="49"/>
      <c r="P13" s="49" t="s">
        <v>67</v>
      </c>
      <c r="Q13" s="56">
        <f ca="1">STDEV(N12:N16)</f>
        <v>5.3851648071345037</v>
      </c>
      <c r="W13" s="51">
        <v>6</v>
      </c>
      <c r="X13" s="51">
        <f t="shared" ca="1" si="3"/>
        <v>69</v>
      </c>
      <c r="Y13" s="52"/>
      <c r="Z13" s="52" t="s">
        <v>67</v>
      </c>
      <c r="AA13" s="74">
        <f ca="1">STDEV(X12:X17)</f>
        <v>3.9370039370059056</v>
      </c>
      <c r="AF13" s="60">
        <v>8</v>
      </c>
      <c r="AG13" s="57">
        <f t="shared" ca="1" si="4"/>
        <v>72</v>
      </c>
      <c r="AH13" s="58" t="s">
        <v>6</v>
      </c>
      <c r="AI13" s="61">
        <f ca="1">AVERAGE(AG12:AG16)</f>
        <v>68</v>
      </c>
      <c r="AJ13" s="58"/>
      <c r="AK13" s="58" t="s">
        <v>67</v>
      </c>
      <c r="AL13" s="59">
        <f ca="1">STDEV(AI12:AI22)</f>
        <v>1.1785113019775826</v>
      </c>
    </row>
    <row r="14" spans="1:54" ht="15" customHeight="1" x14ac:dyDescent="0.35">
      <c r="A14" s="35">
        <v>12</v>
      </c>
      <c r="B14" s="36">
        <v>2</v>
      </c>
      <c r="C14" s="37" t="s">
        <v>62</v>
      </c>
      <c r="D14" s="37">
        <v>68</v>
      </c>
      <c r="E14" s="75"/>
      <c r="M14" s="48">
        <f t="shared" ca="1" si="5"/>
        <v>2</v>
      </c>
      <c r="N14" s="48">
        <f t="shared" ca="1" si="2"/>
        <v>73</v>
      </c>
      <c r="O14" s="49"/>
      <c r="P14" s="49"/>
      <c r="Q14" s="48"/>
      <c r="W14" s="57">
        <v>10</v>
      </c>
      <c r="X14" s="57">
        <f t="shared" ca="1" si="3"/>
        <v>66</v>
      </c>
      <c r="Y14" s="58"/>
      <c r="Z14" s="58"/>
      <c r="AA14" s="58"/>
      <c r="AF14" s="60">
        <v>9</v>
      </c>
      <c r="AG14" s="57">
        <f t="shared" ca="1" si="4"/>
        <v>65</v>
      </c>
      <c r="AH14" s="58"/>
      <c r="AI14" s="61"/>
      <c r="AJ14" s="58"/>
      <c r="AK14" s="58"/>
      <c r="AL14" s="58"/>
    </row>
    <row r="15" spans="1:54" ht="15" customHeight="1" x14ac:dyDescent="0.35">
      <c r="A15" s="35">
        <v>13</v>
      </c>
      <c r="B15" s="36">
        <v>3</v>
      </c>
      <c r="C15" s="37" t="s">
        <v>62</v>
      </c>
      <c r="D15" s="37">
        <v>70</v>
      </c>
      <c r="E15" s="75">
        <v>1</v>
      </c>
      <c r="M15" s="48">
        <f t="shared" ca="1" si="5"/>
        <v>30</v>
      </c>
      <c r="N15" s="48">
        <f t="shared" ca="1" si="2"/>
        <v>71</v>
      </c>
      <c r="O15" s="49"/>
      <c r="P15" s="49" t="s">
        <v>70</v>
      </c>
      <c r="Q15" s="48">
        <f ca="1">MEDIAN(N12:N16)</f>
        <v>71</v>
      </c>
      <c r="W15" s="57">
        <v>14</v>
      </c>
      <c r="X15" s="57">
        <f t="shared" ca="1" si="3"/>
        <v>65</v>
      </c>
      <c r="Y15" s="58"/>
      <c r="Z15" s="58" t="s">
        <v>70</v>
      </c>
      <c r="AA15" s="58">
        <f ca="1">MEDIAN(X12:X17)</f>
        <v>65.5</v>
      </c>
      <c r="AF15" s="60">
        <v>10</v>
      </c>
      <c r="AG15" s="57">
        <f t="shared" ca="1" si="4"/>
        <v>66</v>
      </c>
      <c r="AH15" s="58"/>
      <c r="AI15" s="61"/>
      <c r="AJ15" s="58"/>
      <c r="AK15" s="58" t="s">
        <v>70</v>
      </c>
      <c r="AL15" s="76">
        <f ca="1">MEDIAN(AI12:AI22)</f>
        <v>68.833333333333343</v>
      </c>
    </row>
    <row r="16" spans="1:54" ht="15" customHeight="1" x14ac:dyDescent="0.35">
      <c r="A16" s="35">
        <v>14</v>
      </c>
      <c r="B16" s="36">
        <v>3</v>
      </c>
      <c r="C16" s="37" t="s">
        <v>62</v>
      </c>
      <c r="D16" s="37">
        <v>60</v>
      </c>
      <c r="E16" s="75"/>
      <c r="M16" s="48">
        <f t="shared" ca="1" si="5"/>
        <v>25</v>
      </c>
      <c r="N16" s="48">
        <f t="shared" ca="1" si="2"/>
        <v>71</v>
      </c>
      <c r="O16" s="49"/>
      <c r="P16" s="49"/>
      <c r="Q16" s="48"/>
      <c r="W16" s="57">
        <v>18</v>
      </c>
      <c r="X16" s="57">
        <f t="shared" ca="1" si="3"/>
        <v>62</v>
      </c>
      <c r="Y16" s="58"/>
      <c r="Z16" s="58"/>
      <c r="AA16" s="58"/>
      <c r="AF16" s="60">
        <v>11</v>
      </c>
      <c r="AG16" s="57">
        <f t="shared" ca="1" si="4"/>
        <v>68</v>
      </c>
      <c r="AH16" s="58"/>
      <c r="AI16" s="61"/>
      <c r="AJ16" s="58"/>
      <c r="AK16" s="58"/>
      <c r="AL16" s="58"/>
    </row>
    <row r="17" spans="1:38" ht="21.75" customHeight="1" thickBot="1" x14ac:dyDescent="0.45">
      <c r="A17" s="35">
        <v>15</v>
      </c>
      <c r="B17" s="36">
        <v>3</v>
      </c>
      <c r="C17" s="37" t="s">
        <v>62</v>
      </c>
      <c r="D17" s="37">
        <v>65</v>
      </c>
      <c r="E17" s="75"/>
      <c r="M17" s="77" t="s">
        <v>75</v>
      </c>
      <c r="N17" s="63"/>
      <c r="O17" s="63"/>
      <c r="P17" s="63"/>
      <c r="Q17" s="64"/>
      <c r="W17" s="57">
        <v>22</v>
      </c>
      <c r="X17" s="57">
        <f t="shared" ca="1" si="3"/>
        <v>64</v>
      </c>
      <c r="Y17" s="58"/>
      <c r="Z17" s="58"/>
      <c r="AA17" s="58"/>
      <c r="AF17" s="60">
        <v>12</v>
      </c>
      <c r="AG17" s="57">
        <f t="shared" ca="1" si="4"/>
        <v>70</v>
      </c>
      <c r="AH17" s="58" t="s">
        <v>74</v>
      </c>
      <c r="AI17" s="61"/>
      <c r="AJ17" s="58"/>
      <c r="AK17" s="58"/>
      <c r="AL17" s="58"/>
    </row>
    <row r="18" spans="1:38" ht="15" customHeight="1" x14ac:dyDescent="0.35">
      <c r="A18" s="35">
        <v>16</v>
      </c>
      <c r="B18" s="36">
        <v>3</v>
      </c>
      <c r="C18" s="37" t="s">
        <v>66</v>
      </c>
      <c r="D18" s="37">
        <v>71</v>
      </c>
      <c r="E18" s="38"/>
      <c r="M18" s="68">
        <f ca="1">RANDBETWEEN(1,35)</f>
        <v>13</v>
      </c>
      <c r="N18" s="68">
        <f t="shared" ref="N18:N22" ca="1" si="6">LOOKUP(M18,$A$3:$A$37,$D$4:$D$37)</f>
        <v>60</v>
      </c>
      <c r="O18" s="69"/>
      <c r="P18" s="69" t="s">
        <v>6</v>
      </c>
      <c r="Q18" s="70">
        <f ca="1">AVERAGE(N18:N22)</f>
        <v>65.8</v>
      </c>
      <c r="W18" s="58"/>
      <c r="X18" s="58"/>
      <c r="Y18" s="58"/>
      <c r="Z18" s="58"/>
      <c r="AA18" s="58"/>
      <c r="AF18" s="60">
        <v>25</v>
      </c>
      <c r="AG18" s="51">
        <f>LOOKUP(AF18,$A$3:$A$37,$D$3:$D$37)</f>
        <v>73</v>
      </c>
      <c r="AH18" s="58" t="s">
        <v>6</v>
      </c>
      <c r="AI18" s="61">
        <f>AVERAGE(AG18:AG23)</f>
        <v>69.666666666666671</v>
      </c>
      <c r="AJ18" s="58"/>
      <c r="AK18" s="58"/>
      <c r="AL18" s="58"/>
    </row>
    <row r="19" spans="1:38" ht="15" customHeight="1" x14ac:dyDescent="0.35">
      <c r="A19" s="35">
        <v>17</v>
      </c>
      <c r="B19" s="36">
        <v>3</v>
      </c>
      <c r="C19" s="37" t="s">
        <v>66</v>
      </c>
      <c r="D19" s="37">
        <v>72</v>
      </c>
      <c r="E19" s="38"/>
      <c r="M19" s="48">
        <f t="shared" ref="M19:M22" ca="1" si="7">RANDBETWEEN(1,35)</f>
        <v>15</v>
      </c>
      <c r="N19" s="48">
        <f t="shared" ca="1" si="6"/>
        <v>71</v>
      </c>
      <c r="O19" s="49"/>
      <c r="P19" s="49" t="s">
        <v>67</v>
      </c>
      <c r="Q19" s="56">
        <f ca="1">STDEV(N18:N22)</f>
        <v>6.7601775124622288</v>
      </c>
      <c r="AF19" s="60">
        <v>26</v>
      </c>
      <c r="AG19" s="51">
        <f t="shared" ref="AG19:AG23" si="8">LOOKUP(AF19,$A$3:$A$37,$D$3:$D$37)</f>
        <v>71</v>
      </c>
      <c r="AH19" s="58"/>
      <c r="AI19" s="58"/>
      <c r="AJ19" s="58"/>
      <c r="AK19" s="58"/>
      <c r="AL19" s="58"/>
    </row>
    <row r="20" spans="1:38" ht="15" customHeight="1" x14ac:dyDescent="0.35">
      <c r="A20" s="35">
        <v>18</v>
      </c>
      <c r="B20" s="36">
        <v>3</v>
      </c>
      <c r="C20" s="37" t="s">
        <v>66</v>
      </c>
      <c r="D20" s="37">
        <v>72</v>
      </c>
      <c r="E20" s="38"/>
      <c r="M20" s="48">
        <f t="shared" ca="1" si="7"/>
        <v>18</v>
      </c>
      <c r="N20" s="48">
        <f t="shared" ca="1" si="6"/>
        <v>62</v>
      </c>
      <c r="O20" s="49"/>
      <c r="P20" s="49"/>
      <c r="Q20" s="48"/>
      <c r="AF20" s="60">
        <v>27</v>
      </c>
      <c r="AG20" s="51">
        <f t="shared" si="8"/>
        <v>72</v>
      </c>
      <c r="AH20" s="58"/>
      <c r="AI20" s="58"/>
      <c r="AJ20" s="58"/>
      <c r="AK20" s="58"/>
      <c r="AL20" s="58"/>
    </row>
    <row r="21" spans="1:38" ht="15" customHeight="1" x14ac:dyDescent="0.35">
      <c r="A21" s="35">
        <v>19</v>
      </c>
      <c r="B21" s="36">
        <v>4</v>
      </c>
      <c r="C21" s="37" t="s">
        <v>62</v>
      </c>
      <c r="D21" s="37">
        <v>62</v>
      </c>
      <c r="E21" s="38"/>
      <c r="M21" s="48">
        <f t="shared" ca="1" si="7"/>
        <v>3</v>
      </c>
      <c r="N21" s="48">
        <f t="shared" ca="1" si="6"/>
        <v>61</v>
      </c>
      <c r="O21" s="49"/>
      <c r="P21" s="49" t="s">
        <v>70</v>
      </c>
      <c r="Q21" s="48">
        <f ca="1">MEDIAN(N18:N22)</f>
        <v>62</v>
      </c>
      <c r="AF21" s="60">
        <v>28</v>
      </c>
      <c r="AG21" s="51">
        <f t="shared" si="8"/>
        <v>66</v>
      </c>
      <c r="AH21" s="58"/>
      <c r="AI21" s="58"/>
      <c r="AJ21" s="58"/>
      <c r="AK21" s="58"/>
      <c r="AL21" s="58"/>
    </row>
    <row r="22" spans="1:38" ht="15" customHeight="1" x14ac:dyDescent="0.35">
      <c r="A22" s="35">
        <v>20</v>
      </c>
      <c r="B22" s="36">
        <v>4</v>
      </c>
      <c r="C22" s="37" t="s">
        <v>62</v>
      </c>
      <c r="D22" s="37">
        <v>64</v>
      </c>
      <c r="E22" s="38"/>
      <c r="M22" s="48">
        <f t="shared" ca="1" si="7"/>
        <v>1</v>
      </c>
      <c r="N22" s="48">
        <f t="shared" ca="1" si="6"/>
        <v>75</v>
      </c>
      <c r="O22" s="49"/>
      <c r="P22" s="49"/>
      <c r="Q22" s="48"/>
      <c r="AF22" s="60">
        <v>29</v>
      </c>
      <c r="AG22" s="51">
        <f t="shared" si="8"/>
        <v>71</v>
      </c>
      <c r="AH22" s="58"/>
      <c r="AI22" s="58"/>
      <c r="AJ22" s="58"/>
      <c r="AK22" s="58"/>
      <c r="AL22" s="58"/>
    </row>
    <row r="23" spans="1:38" ht="15" customHeight="1" x14ac:dyDescent="0.25">
      <c r="A23" s="35">
        <v>21</v>
      </c>
      <c r="B23" s="36">
        <v>4</v>
      </c>
      <c r="C23" s="37" t="s">
        <v>66</v>
      </c>
      <c r="D23" s="37">
        <v>76</v>
      </c>
      <c r="E23" s="38"/>
      <c r="Q23" s="78"/>
      <c r="AF23" s="60">
        <v>30</v>
      </c>
      <c r="AG23" s="51">
        <f t="shared" si="8"/>
        <v>65</v>
      </c>
      <c r="AH23" s="58"/>
      <c r="AI23" s="58"/>
      <c r="AJ23" s="58"/>
      <c r="AK23" s="58"/>
      <c r="AL23" s="58"/>
    </row>
    <row r="24" spans="1:38" ht="15" customHeight="1" x14ac:dyDescent="0.25">
      <c r="A24" s="35">
        <v>22</v>
      </c>
      <c r="B24" s="36">
        <v>4</v>
      </c>
      <c r="C24" s="37" t="s">
        <v>66</v>
      </c>
      <c r="D24" s="37">
        <v>74</v>
      </c>
      <c r="E24" s="38"/>
      <c r="AF24" s="47"/>
      <c r="AG24" s="47"/>
      <c r="AH24" s="47"/>
      <c r="AI24" s="47"/>
      <c r="AJ24" s="47"/>
      <c r="AK24" s="47"/>
      <c r="AL24" s="47"/>
    </row>
    <row r="25" spans="1:38" ht="15" customHeight="1" x14ac:dyDescent="0.25">
      <c r="A25" s="35">
        <v>23</v>
      </c>
      <c r="B25" s="36">
        <v>4</v>
      </c>
      <c r="C25" s="37" t="s">
        <v>62</v>
      </c>
      <c r="D25" s="37">
        <v>64</v>
      </c>
      <c r="E25" s="38"/>
      <c r="AF25" s="47"/>
      <c r="AG25" s="47"/>
      <c r="AH25" s="47"/>
      <c r="AI25" s="47"/>
      <c r="AJ25" s="47"/>
      <c r="AK25" s="47"/>
      <c r="AL25" s="47"/>
    </row>
    <row r="26" spans="1:38" ht="15" customHeight="1" x14ac:dyDescent="0.25">
      <c r="A26" s="35">
        <v>24</v>
      </c>
      <c r="B26" s="36">
        <v>4</v>
      </c>
      <c r="C26" s="37" t="s">
        <v>66</v>
      </c>
      <c r="D26" s="37">
        <v>71</v>
      </c>
      <c r="E26" s="38"/>
    </row>
    <row r="27" spans="1:38" ht="15" customHeight="1" x14ac:dyDescent="0.25">
      <c r="A27" s="35">
        <v>25</v>
      </c>
      <c r="B27" s="36">
        <v>5</v>
      </c>
      <c r="C27" s="37" t="s">
        <v>66</v>
      </c>
      <c r="D27" s="37">
        <v>73</v>
      </c>
      <c r="E27" s="38"/>
    </row>
    <row r="28" spans="1:38" ht="15" customHeight="1" x14ac:dyDescent="0.25">
      <c r="A28" s="35">
        <v>26</v>
      </c>
      <c r="B28" s="36">
        <v>5</v>
      </c>
      <c r="C28" s="37" t="s">
        <v>66</v>
      </c>
      <c r="D28" s="37">
        <v>71</v>
      </c>
      <c r="E28" s="38"/>
    </row>
    <row r="29" spans="1:38" ht="15" customHeight="1" x14ac:dyDescent="0.25">
      <c r="A29" s="35">
        <v>27</v>
      </c>
      <c r="B29" s="36">
        <v>5</v>
      </c>
      <c r="C29" s="37" t="s">
        <v>66</v>
      </c>
      <c r="D29" s="37">
        <v>72</v>
      </c>
      <c r="E29" s="38"/>
    </row>
    <row r="30" spans="1:38" ht="15" customHeight="1" x14ac:dyDescent="0.25">
      <c r="A30" s="35">
        <v>28</v>
      </c>
      <c r="B30" s="36">
        <v>5</v>
      </c>
      <c r="C30" s="37" t="s">
        <v>66</v>
      </c>
      <c r="D30" s="37">
        <v>66</v>
      </c>
      <c r="E30" s="38"/>
    </row>
    <row r="31" spans="1:38" ht="15" customHeight="1" x14ac:dyDescent="0.25">
      <c r="A31" s="35">
        <v>29</v>
      </c>
      <c r="B31" s="36">
        <v>5</v>
      </c>
      <c r="C31" s="37" t="s">
        <v>66</v>
      </c>
      <c r="D31" s="37">
        <v>71</v>
      </c>
      <c r="E31" s="38"/>
    </row>
    <row r="32" spans="1:38" ht="15" customHeight="1" x14ac:dyDescent="0.25">
      <c r="A32" s="35">
        <v>30</v>
      </c>
      <c r="B32" s="36">
        <v>5</v>
      </c>
      <c r="C32" s="37" t="s">
        <v>62</v>
      </c>
      <c r="D32" s="37">
        <v>65</v>
      </c>
      <c r="E32" s="38"/>
    </row>
    <row r="33" spans="1:5" ht="15" customHeight="1" x14ac:dyDescent="0.25">
      <c r="A33" s="35">
        <v>31</v>
      </c>
      <c r="B33" s="36">
        <v>6</v>
      </c>
      <c r="C33" s="37" t="s">
        <v>66</v>
      </c>
      <c r="D33" s="37">
        <v>71</v>
      </c>
      <c r="E33" s="38"/>
    </row>
    <row r="34" spans="1:5" ht="15" customHeight="1" x14ac:dyDescent="0.25">
      <c r="A34" s="35">
        <v>32</v>
      </c>
      <c r="B34" s="36">
        <v>6</v>
      </c>
      <c r="C34" s="37" t="s">
        <v>66</v>
      </c>
      <c r="D34" s="37">
        <v>71</v>
      </c>
      <c r="E34" s="38"/>
    </row>
    <row r="35" spans="1:5" ht="15" customHeight="1" x14ac:dyDescent="0.25">
      <c r="A35" s="35">
        <v>33</v>
      </c>
      <c r="B35" s="36">
        <v>6</v>
      </c>
      <c r="C35" s="37" t="s">
        <v>62</v>
      </c>
      <c r="D35" s="37">
        <v>65</v>
      </c>
      <c r="E35" s="38"/>
    </row>
    <row r="36" spans="1:5" ht="15" customHeight="1" x14ac:dyDescent="0.25">
      <c r="A36" s="35">
        <v>34</v>
      </c>
      <c r="B36" s="36">
        <v>6</v>
      </c>
      <c r="C36" s="37" t="s">
        <v>62</v>
      </c>
      <c r="D36" s="37">
        <v>63</v>
      </c>
      <c r="E36" s="38"/>
    </row>
    <row r="37" spans="1:5" ht="15" customHeight="1" x14ac:dyDescent="0.25">
      <c r="A37" s="35">
        <v>35</v>
      </c>
      <c r="B37" s="36">
        <v>6</v>
      </c>
      <c r="C37" s="37" t="s">
        <v>66</v>
      </c>
      <c r="D37" s="37">
        <v>72</v>
      </c>
      <c r="E37" s="38"/>
    </row>
    <row r="38" spans="1:5" ht="15" customHeight="1" x14ac:dyDescent="0.25">
      <c r="A38" s="35"/>
      <c r="B38" s="35"/>
      <c r="C38" s="35"/>
      <c r="D38" s="35"/>
      <c r="E38" s="38"/>
    </row>
    <row r="39" spans="1:5" ht="15" customHeight="1" x14ac:dyDescent="0.25">
      <c r="A39" s="35"/>
      <c r="B39" s="35"/>
      <c r="C39" s="35"/>
      <c r="D39" s="35"/>
      <c r="E39" s="38"/>
    </row>
    <row r="40" spans="1:5" ht="15" customHeight="1" x14ac:dyDescent="0.25">
      <c r="A40" s="35"/>
      <c r="B40" s="35"/>
      <c r="C40" s="35"/>
      <c r="D40" s="35"/>
      <c r="E40" s="38"/>
    </row>
    <row r="41" spans="1:5" ht="15" customHeight="1" x14ac:dyDescent="0.25">
      <c r="A41" s="35"/>
      <c r="B41" s="35"/>
      <c r="C41" s="35"/>
      <c r="D41" s="35"/>
      <c r="E41" s="38"/>
    </row>
    <row r="42" spans="1:5" ht="15" customHeight="1" x14ac:dyDescent="0.25">
      <c r="A42" s="35"/>
      <c r="B42" s="35"/>
      <c r="C42" s="35"/>
      <c r="D42" s="35"/>
      <c r="E42" s="38"/>
    </row>
    <row r="43" spans="1:5" ht="15" customHeight="1" x14ac:dyDescent="0.25">
      <c r="A43" s="35"/>
      <c r="B43" s="35"/>
      <c r="C43" s="35"/>
      <c r="D43" s="35"/>
      <c r="E43" s="38"/>
    </row>
    <row r="44" spans="1:5" ht="15" customHeight="1" x14ac:dyDescent="0.25">
      <c r="A44" s="35"/>
      <c r="B44" s="35"/>
      <c r="C44" s="35"/>
      <c r="D44" s="35"/>
      <c r="E44" s="38"/>
    </row>
    <row r="45" spans="1:5" ht="15" customHeight="1" x14ac:dyDescent="0.25">
      <c r="A45" s="35"/>
      <c r="B45" s="35"/>
      <c r="C45" s="35"/>
      <c r="D45" s="35"/>
      <c r="E45" s="38"/>
    </row>
    <row r="46" spans="1:5" ht="15" customHeight="1" x14ac:dyDescent="0.25">
      <c r="A46" s="35"/>
      <c r="B46" s="35"/>
      <c r="C46" s="35"/>
      <c r="D46" s="35"/>
      <c r="E46" s="38"/>
    </row>
    <row r="47" spans="1:5" ht="15" customHeight="1" x14ac:dyDescent="0.25">
      <c r="A47" s="35"/>
      <c r="B47" s="35"/>
      <c r="C47" s="35"/>
      <c r="D47" s="35"/>
      <c r="E47" s="38"/>
    </row>
    <row r="48" spans="1:5" ht="15" customHeight="1" x14ac:dyDescent="0.25">
      <c r="A48" s="35"/>
      <c r="B48" s="35"/>
      <c r="C48" s="35"/>
      <c r="D48" s="35"/>
      <c r="E48" s="38"/>
    </row>
    <row r="49" spans="1:7" ht="15" customHeight="1" x14ac:dyDescent="0.25">
      <c r="A49" s="35"/>
      <c r="B49" s="35"/>
      <c r="C49" s="35"/>
      <c r="D49" s="35"/>
      <c r="E49" s="38"/>
    </row>
    <row r="50" spans="1:7" ht="15" customHeight="1" x14ac:dyDescent="0.25">
      <c r="A50" s="35"/>
      <c r="B50" s="35"/>
      <c r="C50" s="35"/>
      <c r="D50" s="35"/>
      <c r="E50" s="38"/>
    </row>
    <row r="51" spans="1:7" ht="15" customHeight="1" x14ac:dyDescent="0.25">
      <c r="A51" s="35"/>
      <c r="B51" s="35"/>
      <c r="C51" s="35"/>
      <c r="D51" s="35"/>
      <c r="E51" s="38"/>
    </row>
    <row r="52" spans="1:7" ht="15" customHeight="1" x14ac:dyDescent="0.25">
      <c r="A52" s="35"/>
      <c r="B52" s="35"/>
      <c r="C52" s="35"/>
      <c r="D52" s="35"/>
      <c r="E52" s="38"/>
    </row>
    <row r="53" spans="1:7" ht="15" customHeight="1" x14ac:dyDescent="0.25">
      <c r="A53" s="35"/>
      <c r="B53" s="35"/>
      <c r="C53" s="35"/>
      <c r="D53" s="35"/>
      <c r="E53" s="38"/>
    </row>
    <row r="54" spans="1:7" ht="18" customHeight="1" x14ac:dyDescent="0.3">
      <c r="A54" s="38"/>
      <c r="B54" s="79"/>
      <c r="C54" s="79"/>
      <c r="D54" s="79"/>
      <c r="E54" s="38"/>
    </row>
    <row r="56" spans="1:7" x14ac:dyDescent="0.25">
      <c r="A56" s="104" t="s">
        <v>76</v>
      </c>
      <c r="B56" s="104"/>
      <c r="C56" s="104"/>
      <c r="D56" s="104"/>
      <c r="E56" s="104"/>
      <c r="F56" s="104"/>
      <c r="G56" s="104"/>
    </row>
    <row r="57" spans="1:7" x14ac:dyDescent="0.25">
      <c r="A57" s="104"/>
      <c r="B57" s="104"/>
      <c r="C57" s="104"/>
      <c r="D57" s="104"/>
      <c r="E57" s="104"/>
      <c r="F57" s="104"/>
      <c r="G57" s="104"/>
    </row>
    <row r="58" spans="1:7" x14ac:dyDescent="0.25">
      <c r="A58" s="104"/>
      <c r="B58" s="104"/>
      <c r="C58" s="104"/>
      <c r="D58" s="104"/>
      <c r="E58" s="104"/>
      <c r="F58" s="104"/>
      <c r="G58" s="104"/>
    </row>
    <row r="59" spans="1:7" x14ac:dyDescent="0.25">
      <c r="A59" s="104"/>
      <c r="B59" s="104"/>
      <c r="C59" s="104"/>
      <c r="D59" s="104"/>
      <c r="E59" s="104"/>
      <c r="F59" s="104"/>
      <c r="G59" s="104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90</v>
      </c>
      <c r="F1" s="1" t="s">
        <v>91</v>
      </c>
      <c r="I1" t="s">
        <v>89</v>
      </c>
      <c r="K1" t="s">
        <v>9</v>
      </c>
    </row>
    <row r="2" spans="1:11" ht="15.6" x14ac:dyDescent="0.3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6" x14ac:dyDescent="0.3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92</v>
      </c>
    </row>
    <row r="5" spans="1:11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67</v>
      </c>
      <c r="K8">
        <f>SQRT(K2/K5)</f>
        <v>3.3911649915626341</v>
      </c>
    </row>
    <row r="9" spans="1:11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67</v>
      </c>
      <c r="K10">
        <f>STDEV(D2:D26)</f>
        <v>3.3911649915626341</v>
      </c>
    </row>
    <row r="11" spans="1:11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2" thickBot="1" x14ac:dyDescent="0.3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2" thickBot="1" x14ac:dyDescent="0.3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2" thickBot="1" x14ac:dyDescent="0.3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94</v>
      </c>
    </row>
    <row r="24" spans="1:13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95</v>
      </c>
      <c r="M24" s="9" t="s">
        <v>21</v>
      </c>
    </row>
    <row r="25" spans="1:13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80">
        <v>63</v>
      </c>
      <c r="M25" s="7">
        <v>1</v>
      </c>
    </row>
    <row r="26" spans="1:13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80">
        <v>65</v>
      </c>
      <c r="M26" s="7">
        <v>2</v>
      </c>
    </row>
    <row r="27" spans="1:13" ht="17.399999999999999" x14ac:dyDescent="0.3">
      <c r="A27" s="3"/>
      <c r="B27" s="4"/>
      <c r="C27" s="4"/>
      <c r="D27" s="4"/>
      <c r="I27">
        <v>67</v>
      </c>
      <c r="L27" s="80">
        <v>67</v>
      </c>
      <c r="M27" s="7">
        <v>4</v>
      </c>
    </row>
    <row r="28" spans="1:13" x14ac:dyDescent="0.3">
      <c r="I28">
        <v>69</v>
      </c>
      <c r="L28" s="80">
        <v>69</v>
      </c>
      <c r="M28" s="7">
        <v>8</v>
      </c>
    </row>
    <row r="29" spans="1:13" x14ac:dyDescent="0.3">
      <c r="I29">
        <v>71</v>
      </c>
      <c r="L29" s="80">
        <v>71</v>
      </c>
      <c r="M29" s="7">
        <v>4</v>
      </c>
    </row>
    <row r="30" spans="1:13" ht="15" thickBot="1" x14ac:dyDescent="0.35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"/>
    </sheetView>
  </sheetViews>
  <sheetFormatPr defaultRowHeight="14.4" x14ac:dyDescent="0.3"/>
  <cols>
    <col min="5" max="6" width="24.109375" customWidth="1"/>
    <col min="7" max="7" width="4.6640625" customWidth="1"/>
    <col min="8" max="8" width="33.109375" customWidth="1"/>
    <col min="9" max="9" width="23.33203125" customWidth="1"/>
    <col min="10" max="10" width="26.5546875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6" x14ac:dyDescent="0.3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6" x14ac:dyDescent="0.3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93</v>
      </c>
      <c r="I8" s="5" t="s">
        <v>53</v>
      </c>
      <c r="J8">
        <f>J7/SQRT(J5)</f>
        <v>0.76140221521435925</v>
      </c>
    </row>
    <row r="9" spans="1:10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6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6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6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7.399999999999999" x14ac:dyDescent="0.3">
      <c r="A27" s="3"/>
      <c r="B27" s="4"/>
      <c r="C27" s="4"/>
      <c r="D27" s="4"/>
      <c r="H27" s="17" t="s">
        <v>50</v>
      </c>
      <c r="I27" s="17"/>
      <c r="J27" s="18"/>
    </row>
    <row r="28" spans="1:10" x14ac:dyDescent="0.3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3">
      <c r="H29" s="15" t="s">
        <v>49</v>
      </c>
      <c r="I29" s="15"/>
      <c r="J29" s="19">
        <f>CONFIDENCE(J11,J7,J5)</f>
        <v>0.97577620091708894</v>
      </c>
    </row>
    <row r="30" spans="1:10" x14ac:dyDescent="0.3">
      <c r="H30" s="15"/>
      <c r="I30" s="15"/>
      <c r="J30" s="19"/>
    </row>
    <row r="31" spans="1:10" x14ac:dyDescent="0.3">
      <c r="H31" s="15" t="s">
        <v>47</v>
      </c>
      <c r="I31" s="15"/>
      <c r="J31" s="19">
        <f>J2+J29</f>
        <v>70.05577620091708</v>
      </c>
    </row>
    <row r="32" spans="1:10" x14ac:dyDescent="0.3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" sqref="F2"/>
    </sheetView>
  </sheetViews>
  <sheetFormatPr defaultRowHeight="14.4" x14ac:dyDescent="0.3"/>
  <cols>
    <col min="7" max="7" width="16.5546875" customWidth="1"/>
    <col min="8" max="8" width="16.109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6" x14ac:dyDescent="0.3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6" x14ac:dyDescent="0.3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6" x14ac:dyDescent="0.3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6" x14ac:dyDescent="0.3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2" thickBot="1" x14ac:dyDescent="0.35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8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8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8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8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8" ht="16.2" thickBot="1" x14ac:dyDescent="0.35">
      <c r="A13" s="2">
        <v>12</v>
      </c>
      <c r="B13" s="2">
        <v>3</v>
      </c>
      <c r="C13" s="2" t="s">
        <v>5</v>
      </c>
      <c r="D13" s="2">
        <v>66</v>
      </c>
    </row>
    <row r="14" spans="1:8" ht="15.6" x14ac:dyDescent="0.3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6" x14ac:dyDescent="0.3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6" x14ac:dyDescent="0.3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6" x14ac:dyDescent="0.3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6" x14ac:dyDescent="0.3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6" x14ac:dyDescent="0.3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6" x14ac:dyDescent="0.3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6" x14ac:dyDescent="0.3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6" x14ac:dyDescent="0.3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6" x14ac:dyDescent="0.3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6" x14ac:dyDescent="0.3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6" x14ac:dyDescent="0.3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6" x14ac:dyDescent="0.3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7.399999999999999" x14ac:dyDescent="0.3">
      <c r="A27" s="3"/>
      <c r="B27" s="4"/>
      <c r="C27" s="4"/>
      <c r="D27" s="4"/>
      <c r="G27" s="7" t="s">
        <v>34</v>
      </c>
      <c r="H27" s="7">
        <v>1725</v>
      </c>
    </row>
    <row r="28" spans="1:8" x14ac:dyDescent="0.3">
      <c r="G28" s="7" t="s">
        <v>35</v>
      </c>
      <c r="H28" s="7">
        <v>25</v>
      </c>
    </row>
    <row r="29" spans="1:8" ht="15" thickBot="1" x14ac:dyDescent="0.35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5" sqref="L5"/>
    </sheetView>
  </sheetViews>
  <sheetFormatPr defaultRowHeight="14.4" x14ac:dyDescent="0.3"/>
  <cols>
    <col min="6" max="6" width="2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6</v>
      </c>
      <c r="B2" s="2">
        <v>2</v>
      </c>
      <c r="C2" s="2" t="s">
        <v>5</v>
      </c>
      <c r="D2" s="2">
        <v>67</v>
      </c>
      <c r="F2" t="s">
        <v>77</v>
      </c>
    </row>
    <row r="3" spans="1:8" ht="16.2" thickBot="1" x14ac:dyDescent="0.35">
      <c r="A3" s="2">
        <v>7</v>
      </c>
      <c r="B3" s="2">
        <v>2</v>
      </c>
      <c r="C3" s="2" t="s">
        <v>5</v>
      </c>
      <c r="D3" s="2">
        <v>64</v>
      </c>
    </row>
    <row r="4" spans="1:8" ht="15.6" x14ac:dyDescent="0.3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78</v>
      </c>
      <c r="H4" s="9" t="s">
        <v>79</v>
      </c>
    </row>
    <row r="5" spans="1:8" ht="15.6" x14ac:dyDescent="0.3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6" x14ac:dyDescent="0.3">
      <c r="A6" s="2">
        <v>15</v>
      </c>
      <c r="B6" s="2">
        <v>4</v>
      </c>
      <c r="C6" s="2" t="s">
        <v>5</v>
      </c>
      <c r="D6" s="2">
        <v>69</v>
      </c>
      <c r="F6" s="7" t="s">
        <v>80</v>
      </c>
      <c r="G6" s="7">
        <v>6.8</v>
      </c>
      <c r="H6" s="7">
        <v>9.4970760233918554</v>
      </c>
    </row>
    <row r="7" spans="1:8" ht="15.6" x14ac:dyDescent="0.3">
      <c r="A7" s="2">
        <v>16</v>
      </c>
      <c r="B7" s="2">
        <v>4</v>
      </c>
      <c r="C7" s="2" t="s">
        <v>5</v>
      </c>
      <c r="D7" s="2">
        <v>62</v>
      </c>
      <c r="F7" s="7" t="s">
        <v>81</v>
      </c>
      <c r="G7" s="7">
        <v>6</v>
      </c>
      <c r="H7" s="7">
        <v>19</v>
      </c>
    </row>
    <row r="8" spans="1:8" ht="15.6" x14ac:dyDescent="0.3">
      <c r="A8" s="2">
        <v>1</v>
      </c>
      <c r="B8" s="2">
        <v>1</v>
      </c>
      <c r="C8" s="2" t="s">
        <v>4</v>
      </c>
      <c r="D8" s="2">
        <v>66</v>
      </c>
      <c r="F8" s="7" t="s">
        <v>82</v>
      </c>
      <c r="G8" s="7">
        <v>0</v>
      </c>
      <c r="H8" s="7"/>
    </row>
    <row r="9" spans="1:8" ht="15.6" x14ac:dyDescent="0.3">
      <c r="A9" s="2">
        <v>2</v>
      </c>
      <c r="B9" s="2">
        <v>1</v>
      </c>
      <c r="C9" s="2" t="s">
        <v>4</v>
      </c>
      <c r="D9" s="2">
        <v>67</v>
      </c>
      <c r="F9" s="7" t="s">
        <v>83</v>
      </c>
      <c r="G9" s="7">
        <v>10</v>
      </c>
      <c r="H9" s="7"/>
    </row>
    <row r="10" spans="1:8" ht="15.6" x14ac:dyDescent="0.3">
      <c r="A10" s="2">
        <v>3</v>
      </c>
      <c r="B10" s="2">
        <v>1</v>
      </c>
      <c r="C10" s="2" t="s">
        <v>4</v>
      </c>
      <c r="D10" s="2">
        <v>74</v>
      </c>
      <c r="F10" s="7" t="s">
        <v>84</v>
      </c>
      <c r="G10" s="7">
        <v>-3.0888065564609568</v>
      </c>
      <c r="H10" s="7"/>
    </row>
    <row r="11" spans="1:8" ht="15.6" x14ac:dyDescent="0.3">
      <c r="A11" s="2">
        <v>4</v>
      </c>
      <c r="B11" s="2">
        <v>1</v>
      </c>
      <c r="C11" s="2" t="s">
        <v>4</v>
      </c>
      <c r="D11" s="2">
        <v>71</v>
      </c>
      <c r="F11" s="7" t="s">
        <v>85</v>
      </c>
      <c r="G11" s="7">
        <v>5.7336317020506306E-3</v>
      </c>
      <c r="H11" s="7"/>
    </row>
    <row r="12" spans="1:8" ht="15.6" x14ac:dyDescent="0.3">
      <c r="A12" s="2">
        <v>5</v>
      </c>
      <c r="B12" s="2">
        <v>1</v>
      </c>
      <c r="C12" s="2" t="s">
        <v>4</v>
      </c>
      <c r="D12" s="2">
        <v>68</v>
      </c>
      <c r="F12" s="7" t="s">
        <v>86</v>
      </c>
      <c r="G12" s="7">
        <v>1.8124611021972235</v>
      </c>
      <c r="H12" s="7"/>
    </row>
    <row r="13" spans="1:8" ht="15.6" x14ac:dyDescent="0.3">
      <c r="A13" s="2">
        <v>8</v>
      </c>
      <c r="B13" s="2">
        <v>2</v>
      </c>
      <c r="C13" s="2" t="s">
        <v>4</v>
      </c>
      <c r="D13" s="2">
        <v>73</v>
      </c>
      <c r="F13" s="7" t="s">
        <v>87</v>
      </c>
      <c r="G13" s="7">
        <v>1.1467263404101261E-2</v>
      </c>
      <c r="H13" s="7"/>
    </row>
    <row r="14" spans="1:8" ht="16.2" thickBot="1" x14ac:dyDescent="0.35">
      <c r="A14" s="2">
        <v>9</v>
      </c>
      <c r="B14" s="2">
        <v>2</v>
      </c>
      <c r="C14" s="2" t="s">
        <v>4</v>
      </c>
      <c r="D14" s="2">
        <v>75</v>
      </c>
      <c r="F14" s="8" t="s">
        <v>88</v>
      </c>
      <c r="G14" s="8">
        <v>2.2281388424258681</v>
      </c>
      <c r="H14" s="8"/>
    </row>
    <row r="15" spans="1:8" ht="15.6" x14ac:dyDescent="0.3">
      <c r="A15" s="2">
        <v>10</v>
      </c>
      <c r="B15" s="2">
        <v>2</v>
      </c>
      <c r="C15" s="2" t="s">
        <v>4</v>
      </c>
      <c r="D15" s="2">
        <v>68</v>
      </c>
    </row>
    <row r="16" spans="1:8" ht="15.6" x14ac:dyDescent="0.3">
      <c r="A16" s="2">
        <v>13</v>
      </c>
      <c r="B16" s="2">
        <v>3</v>
      </c>
      <c r="C16" s="2" t="s">
        <v>4</v>
      </c>
      <c r="D16" s="2">
        <v>69</v>
      </c>
    </row>
    <row r="17" spans="1:4" ht="15.6" x14ac:dyDescent="0.3">
      <c r="A17" s="2">
        <v>14</v>
      </c>
      <c r="B17" s="2">
        <v>3</v>
      </c>
      <c r="C17" s="2" t="s">
        <v>4</v>
      </c>
      <c r="D17" s="2">
        <v>65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  <row r="27" spans="1:4" ht="17.399999999999999" x14ac:dyDescent="0.3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7" sqref="D27"/>
    </sheetView>
  </sheetViews>
  <sheetFormatPr defaultRowHeight="14.4" x14ac:dyDescent="0.3"/>
  <cols>
    <col min="1" max="1" width="20.6640625" customWidth="1"/>
  </cols>
  <sheetData>
    <row r="1" spans="1:5" ht="15" thickBot="1" x14ac:dyDescent="0.35">
      <c r="A1" t="s">
        <v>96</v>
      </c>
      <c r="D1" t="s">
        <v>97</v>
      </c>
    </row>
    <row r="2" spans="1:5" x14ac:dyDescent="0.3">
      <c r="A2">
        <v>1</v>
      </c>
      <c r="B2">
        <f ca="1">RAND()</f>
        <v>0.3471601823081627</v>
      </c>
      <c r="D2" s="9" t="s">
        <v>19</v>
      </c>
      <c r="E2" s="81"/>
    </row>
    <row r="3" spans="1:5" x14ac:dyDescent="0.3">
      <c r="A3">
        <v>2</v>
      </c>
      <c r="B3">
        <f t="shared" ref="B3:B51" ca="1" si="0">RAND()</f>
        <v>0.85508261960103571</v>
      </c>
      <c r="D3" s="7">
        <v>0.1</v>
      </c>
      <c r="E3" s="7"/>
    </row>
    <row r="4" spans="1:5" x14ac:dyDescent="0.3">
      <c r="A4">
        <v>3</v>
      </c>
      <c r="B4">
        <f t="shared" ca="1" si="0"/>
        <v>0.13162104849825751</v>
      </c>
      <c r="D4" s="7">
        <v>0.2</v>
      </c>
      <c r="E4" s="7"/>
    </row>
    <row r="5" spans="1:5" x14ac:dyDescent="0.3">
      <c r="A5">
        <v>4</v>
      </c>
      <c r="B5">
        <f t="shared" ca="1" si="0"/>
        <v>0.98269692749855431</v>
      </c>
      <c r="D5" s="7">
        <v>0.3</v>
      </c>
      <c r="E5" s="7"/>
    </row>
    <row r="6" spans="1:5" x14ac:dyDescent="0.3">
      <c r="A6">
        <v>5</v>
      </c>
      <c r="B6">
        <f t="shared" ca="1" si="0"/>
        <v>0.63693080281832259</v>
      </c>
      <c r="D6" s="7">
        <v>0.4</v>
      </c>
      <c r="E6" s="7"/>
    </row>
    <row r="7" spans="1:5" x14ac:dyDescent="0.3">
      <c r="A7">
        <v>6</v>
      </c>
      <c r="B7">
        <f t="shared" ca="1" si="0"/>
        <v>6.5133744866736842E-2</v>
      </c>
      <c r="D7" s="7">
        <v>0.5</v>
      </c>
      <c r="E7" s="7"/>
    </row>
    <row r="8" spans="1:5" x14ac:dyDescent="0.3">
      <c r="A8">
        <v>7</v>
      </c>
      <c r="B8">
        <f t="shared" ca="1" si="0"/>
        <v>0.16578483724474768</v>
      </c>
      <c r="D8" s="7">
        <v>0.6</v>
      </c>
      <c r="E8" s="7"/>
    </row>
    <row r="9" spans="1:5" x14ac:dyDescent="0.3">
      <c r="A9">
        <v>8</v>
      </c>
      <c r="B9">
        <f t="shared" ca="1" si="0"/>
        <v>0.43598837963438009</v>
      </c>
      <c r="D9" s="7">
        <v>0.7</v>
      </c>
      <c r="E9" s="7"/>
    </row>
    <row r="10" spans="1:5" x14ac:dyDescent="0.3">
      <c r="A10">
        <v>9</v>
      </c>
      <c r="B10">
        <f t="shared" ca="1" si="0"/>
        <v>0.55496993561959596</v>
      </c>
      <c r="D10" s="7">
        <v>0.8</v>
      </c>
      <c r="E10" s="7"/>
    </row>
    <row r="11" spans="1:5" x14ac:dyDescent="0.3">
      <c r="A11">
        <v>10</v>
      </c>
      <c r="B11">
        <f t="shared" ca="1" si="0"/>
        <v>0.93913412116694617</v>
      </c>
      <c r="D11" s="7">
        <v>0.9</v>
      </c>
      <c r="E11" s="3"/>
    </row>
    <row r="12" spans="1:5" ht="15" thickBot="1" x14ac:dyDescent="0.35">
      <c r="A12">
        <v>11</v>
      </c>
      <c r="B12">
        <f t="shared" ca="1" si="0"/>
        <v>0.26214185636911203</v>
      </c>
    </row>
    <row r="13" spans="1:5" x14ac:dyDescent="0.3">
      <c r="A13">
        <v>12</v>
      </c>
      <c r="B13">
        <f t="shared" ca="1" si="0"/>
        <v>0.11043086982780903</v>
      </c>
      <c r="D13" s="9" t="s">
        <v>19</v>
      </c>
      <c r="E13" s="9" t="s">
        <v>21</v>
      </c>
    </row>
    <row r="14" spans="1:5" x14ac:dyDescent="0.3">
      <c r="A14">
        <v>13</v>
      </c>
      <c r="B14">
        <f t="shared" ca="1" si="0"/>
        <v>0.68648430496231272</v>
      </c>
      <c r="D14" s="80">
        <v>0.1</v>
      </c>
      <c r="E14" s="7">
        <v>8</v>
      </c>
    </row>
    <row r="15" spans="1:5" x14ac:dyDescent="0.3">
      <c r="A15">
        <v>14</v>
      </c>
      <c r="B15">
        <f t="shared" ca="1" si="0"/>
        <v>0.71527064920572736</v>
      </c>
      <c r="D15" s="80">
        <v>0.2</v>
      </c>
      <c r="E15" s="7">
        <v>3</v>
      </c>
    </row>
    <row r="16" spans="1:5" x14ac:dyDescent="0.3">
      <c r="A16">
        <v>15</v>
      </c>
      <c r="B16">
        <f t="shared" ca="1" si="0"/>
        <v>0.34557848191095086</v>
      </c>
      <c r="D16" s="80">
        <v>0.3</v>
      </c>
      <c r="E16" s="7">
        <v>1</v>
      </c>
    </row>
    <row r="17" spans="1:5" x14ac:dyDescent="0.3">
      <c r="A17">
        <v>16</v>
      </c>
      <c r="B17">
        <f t="shared" ca="1" si="0"/>
        <v>0.20250955710681462</v>
      </c>
      <c r="D17" s="80">
        <v>0.4</v>
      </c>
      <c r="E17" s="7">
        <v>8</v>
      </c>
    </row>
    <row r="18" spans="1:5" x14ac:dyDescent="0.3">
      <c r="A18">
        <v>17</v>
      </c>
      <c r="B18">
        <f t="shared" ca="1" si="0"/>
        <v>0.35423139449904273</v>
      </c>
      <c r="D18" s="80">
        <v>0.5</v>
      </c>
      <c r="E18" s="7">
        <v>8</v>
      </c>
    </row>
    <row r="19" spans="1:5" x14ac:dyDescent="0.3">
      <c r="A19">
        <v>18</v>
      </c>
      <c r="B19">
        <f t="shared" ca="1" si="0"/>
        <v>0.71243955553184113</v>
      </c>
      <c r="D19" s="80">
        <v>0.6</v>
      </c>
      <c r="E19" s="7">
        <v>5</v>
      </c>
    </row>
    <row r="20" spans="1:5" x14ac:dyDescent="0.3">
      <c r="A20">
        <v>19</v>
      </c>
      <c r="B20">
        <f t="shared" ca="1" si="0"/>
        <v>0.98438887340632042</v>
      </c>
      <c r="D20" s="80">
        <v>0.7</v>
      </c>
      <c r="E20" s="7">
        <v>2</v>
      </c>
    </row>
    <row r="21" spans="1:5" x14ac:dyDescent="0.3">
      <c r="A21">
        <v>20</v>
      </c>
      <c r="B21">
        <f t="shared" ca="1" si="0"/>
        <v>0.76672395244684555</v>
      </c>
      <c r="D21" s="80">
        <v>0.8</v>
      </c>
      <c r="E21" s="7">
        <v>6</v>
      </c>
    </row>
    <row r="22" spans="1:5" x14ac:dyDescent="0.3">
      <c r="A22">
        <v>21</v>
      </c>
      <c r="B22">
        <f t="shared" ca="1" si="0"/>
        <v>0.55244705419103002</v>
      </c>
      <c r="D22" s="80">
        <v>0.9</v>
      </c>
      <c r="E22" s="7">
        <v>3</v>
      </c>
    </row>
    <row r="23" spans="1:5" ht="15" thickBot="1" x14ac:dyDescent="0.35">
      <c r="A23">
        <v>22</v>
      </c>
      <c r="B23">
        <f t="shared" ca="1" si="0"/>
        <v>0.62168579960698744</v>
      </c>
      <c r="D23" s="8" t="s">
        <v>20</v>
      </c>
      <c r="E23" s="8">
        <v>5</v>
      </c>
    </row>
    <row r="24" spans="1:5" x14ac:dyDescent="0.3">
      <c r="A24">
        <v>23</v>
      </c>
      <c r="B24">
        <f t="shared" ca="1" si="0"/>
        <v>0.86700649130460195</v>
      </c>
    </row>
    <row r="25" spans="1:5" x14ac:dyDescent="0.3">
      <c r="A25">
        <v>24</v>
      </c>
      <c r="B25">
        <f t="shared" ca="1" si="0"/>
        <v>0.96768093773451058</v>
      </c>
    </row>
    <row r="26" spans="1:5" x14ac:dyDescent="0.3">
      <c r="A26">
        <v>25</v>
      </c>
      <c r="B26">
        <f t="shared" ca="1" si="0"/>
        <v>0.27990270496712166</v>
      </c>
    </row>
    <row r="27" spans="1:5" x14ac:dyDescent="0.3">
      <c r="A27">
        <v>26</v>
      </c>
      <c r="B27">
        <f t="shared" ca="1" si="0"/>
        <v>0.72330504556938324</v>
      </c>
    </row>
    <row r="28" spans="1:5" x14ac:dyDescent="0.3">
      <c r="A28">
        <v>27</v>
      </c>
      <c r="B28">
        <f t="shared" ca="1" si="0"/>
        <v>0.36552520930106625</v>
      </c>
    </row>
    <row r="29" spans="1:5" x14ac:dyDescent="0.3">
      <c r="A29">
        <v>28</v>
      </c>
      <c r="B29">
        <f t="shared" ca="1" si="0"/>
        <v>0.25511570543982687</v>
      </c>
    </row>
    <row r="30" spans="1:5" x14ac:dyDescent="0.3">
      <c r="A30">
        <v>29</v>
      </c>
      <c r="B30">
        <f t="shared" ca="1" si="0"/>
        <v>0.58022721232680696</v>
      </c>
    </row>
    <row r="31" spans="1:5" x14ac:dyDescent="0.3">
      <c r="A31">
        <v>30</v>
      </c>
      <c r="B31">
        <f t="shared" ca="1" si="0"/>
        <v>0.11589781200104576</v>
      </c>
    </row>
    <row r="32" spans="1:5" x14ac:dyDescent="0.3">
      <c r="A32">
        <v>31</v>
      </c>
      <c r="B32">
        <f t="shared" ca="1" si="0"/>
        <v>0.33867843780353835</v>
      </c>
    </row>
    <row r="33" spans="1:2" x14ac:dyDescent="0.3">
      <c r="A33">
        <v>32</v>
      </c>
      <c r="B33">
        <f t="shared" ca="1" si="0"/>
        <v>0.94142170448584006</v>
      </c>
    </row>
    <row r="34" spans="1:2" x14ac:dyDescent="0.3">
      <c r="A34">
        <v>33</v>
      </c>
      <c r="B34">
        <f t="shared" ca="1" si="0"/>
        <v>0.8761439977338652</v>
      </c>
    </row>
    <row r="35" spans="1:2" x14ac:dyDescent="0.3">
      <c r="A35">
        <v>34</v>
      </c>
      <c r="B35">
        <f t="shared" ca="1" si="0"/>
        <v>0.38315299740403386</v>
      </c>
    </row>
    <row r="36" spans="1:2" x14ac:dyDescent="0.3">
      <c r="A36">
        <v>35</v>
      </c>
      <c r="B36">
        <f t="shared" ca="1" si="0"/>
        <v>0.88657421156860761</v>
      </c>
    </row>
    <row r="37" spans="1:2" x14ac:dyDescent="0.3">
      <c r="A37">
        <v>36</v>
      </c>
      <c r="B37">
        <f t="shared" ca="1" si="0"/>
        <v>0.28465287698697472</v>
      </c>
    </row>
    <row r="38" spans="1:2" x14ac:dyDescent="0.3">
      <c r="A38">
        <v>37</v>
      </c>
      <c r="B38">
        <f t="shared" ca="1" si="0"/>
        <v>0.13785912888236451</v>
      </c>
    </row>
    <row r="39" spans="1:2" x14ac:dyDescent="0.3">
      <c r="A39">
        <v>38</v>
      </c>
      <c r="B39">
        <f t="shared" ca="1" si="0"/>
        <v>0.20344655787168009</v>
      </c>
    </row>
    <row r="40" spans="1:2" x14ac:dyDescent="0.3">
      <c r="A40">
        <v>39</v>
      </c>
      <c r="B40">
        <f t="shared" ca="1" si="0"/>
        <v>0.96431338291873225</v>
      </c>
    </row>
    <row r="41" spans="1:2" x14ac:dyDescent="0.3">
      <c r="A41">
        <v>40</v>
      </c>
      <c r="B41">
        <f t="shared" ca="1" si="0"/>
        <v>0.20087765245610645</v>
      </c>
    </row>
    <row r="42" spans="1:2" x14ac:dyDescent="0.3">
      <c r="A42">
        <v>41</v>
      </c>
      <c r="B42">
        <f t="shared" ca="1" si="0"/>
        <v>0.90551631456847681</v>
      </c>
    </row>
    <row r="43" spans="1:2" x14ac:dyDescent="0.3">
      <c r="A43">
        <v>42</v>
      </c>
      <c r="B43">
        <f t="shared" ca="1" si="0"/>
        <v>0.41796840142214298</v>
      </c>
    </row>
    <row r="44" spans="1:2" x14ac:dyDescent="0.3">
      <c r="A44">
        <v>43</v>
      </c>
      <c r="B44">
        <f t="shared" ca="1" si="0"/>
        <v>0.62973407993076047</v>
      </c>
    </row>
    <row r="45" spans="1:2" x14ac:dyDescent="0.3">
      <c r="A45">
        <v>44</v>
      </c>
      <c r="B45">
        <f t="shared" ca="1" si="0"/>
        <v>0.23764581679961305</v>
      </c>
    </row>
    <row r="46" spans="1:2" x14ac:dyDescent="0.3">
      <c r="A46">
        <v>45</v>
      </c>
      <c r="B46">
        <f t="shared" ca="1" si="0"/>
        <v>0.71768370761063438</v>
      </c>
    </row>
    <row r="47" spans="1:2" x14ac:dyDescent="0.3">
      <c r="A47">
        <v>46</v>
      </c>
      <c r="B47">
        <f t="shared" ca="1" si="0"/>
        <v>0.47282784495288599</v>
      </c>
    </row>
    <row r="48" spans="1:2" x14ac:dyDescent="0.3">
      <c r="A48">
        <v>47</v>
      </c>
      <c r="B48">
        <f t="shared" ca="1" si="0"/>
        <v>0.45408918348233007</v>
      </c>
    </row>
    <row r="49" spans="1:2" x14ac:dyDescent="0.3">
      <c r="A49">
        <v>48</v>
      </c>
      <c r="B49">
        <f t="shared" ca="1" si="0"/>
        <v>0.85800539025147626</v>
      </c>
    </row>
    <row r="50" spans="1:2" x14ac:dyDescent="0.3">
      <c r="A50">
        <v>49</v>
      </c>
      <c r="B50">
        <f t="shared" ca="1" si="0"/>
        <v>0.35575166216822141</v>
      </c>
    </row>
    <row r="51" spans="1:2" x14ac:dyDescent="0.3">
      <c r="A51">
        <v>50</v>
      </c>
      <c r="B51">
        <f t="shared" ca="1" si="0"/>
        <v>0.36301125158405367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E22" sqref="E22"/>
    </sheetView>
  </sheetViews>
  <sheetFormatPr defaultRowHeight="14.4" x14ac:dyDescent="0.3"/>
  <cols>
    <col min="1" max="1" width="2.6640625" style="82" customWidth="1"/>
    <col min="2" max="2" width="13.33203125" style="88" customWidth="1"/>
    <col min="3" max="3" width="14.5546875" customWidth="1"/>
    <col min="7" max="7" width="15.6640625" customWidth="1"/>
    <col min="8" max="8" width="19.6640625" customWidth="1"/>
  </cols>
  <sheetData>
    <row r="1" spans="1:27" s="82" customFormat="1" x14ac:dyDescent="0.3">
      <c r="A1" s="89"/>
      <c r="B1" s="90"/>
      <c r="C1" s="90"/>
      <c r="D1" s="90"/>
      <c r="E1" s="90"/>
      <c r="F1" s="90"/>
      <c r="G1" s="90"/>
      <c r="H1" s="90"/>
    </row>
    <row r="2" spans="1:27" s="82" customFormat="1" ht="36" customHeight="1" x14ac:dyDescent="0.3">
      <c r="A2" s="89"/>
      <c r="B2" s="109" t="s">
        <v>102</v>
      </c>
      <c r="C2" s="110"/>
      <c r="D2" s="110"/>
      <c r="E2" s="110"/>
      <c r="F2" s="110"/>
      <c r="G2" s="110"/>
      <c r="H2" s="111"/>
    </row>
    <row r="3" spans="1:27" ht="40.5" customHeight="1" x14ac:dyDescent="0.3">
      <c r="A3" s="90"/>
      <c r="B3" s="112" t="s">
        <v>103</v>
      </c>
      <c r="C3" s="113"/>
      <c r="D3" s="113"/>
      <c r="E3" s="113"/>
      <c r="F3" s="113"/>
      <c r="G3" s="113"/>
      <c r="H3" s="114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ht="27.75" customHeight="1" x14ac:dyDescent="0.3">
      <c r="B4" s="83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3">
      <c r="B5" s="84" t="s">
        <v>96</v>
      </c>
      <c r="C5" s="84" t="s">
        <v>99</v>
      </c>
      <c r="D5" s="82"/>
      <c r="E5" s="115" t="s">
        <v>94</v>
      </c>
      <c r="F5" s="116"/>
      <c r="G5" s="85" t="s">
        <v>100</v>
      </c>
      <c r="H5" s="85" t="s">
        <v>101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3">
      <c r="B6" s="86" t="s">
        <v>104</v>
      </c>
      <c r="C6" s="91">
        <v>5.0599999999999999E-2</v>
      </c>
      <c r="D6" s="82"/>
      <c r="E6" s="92"/>
      <c r="F6" s="93">
        <f>E7</f>
        <v>0.05</v>
      </c>
      <c r="G6" s="87" t="str">
        <f>CONCATENATE(" &lt; ",F6)</f>
        <v xml:space="preserve"> &lt; 0.05</v>
      </c>
      <c r="H6" s="87">
        <f>COUNTIFS(C6:C55,"&lt;" &amp; F6)</f>
        <v>1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3">
      <c r="B7" s="86" t="s">
        <v>105</v>
      </c>
      <c r="C7" s="91">
        <v>0.1321</v>
      </c>
      <c r="D7" s="82"/>
      <c r="E7" s="94">
        <v>0.05</v>
      </c>
      <c r="F7" s="93">
        <f>E8</f>
        <v>0.15</v>
      </c>
      <c r="G7" s="87" t="str">
        <f t="shared" ref="G7:G14" si="0">CONCATENATE(E7," - ",F7)</f>
        <v>0.05 - 0.15</v>
      </c>
      <c r="H7" s="87">
        <f t="shared" ref="H7:H14" si="1">COUNTIFS(C7:C56,"&lt;" &amp; F7,C7:C56,"&gt;" &amp; E7)</f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3">
      <c r="B8" s="86" t="s">
        <v>106</v>
      </c>
      <c r="C8" s="91">
        <v>0.1081</v>
      </c>
      <c r="D8" s="82"/>
      <c r="E8" s="94">
        <v>0.15</v>
      </c>
      <c r="F8" s="93">
        <v>0.4</v>
      </c>
      <c r="G8" s="87" t="str">
        <f t="shared" si="0"/>
        <v>0.15 - 0.4</v>
      </c>
      <c r="H8" s="87">
        <f t="shared" si="1"/>
        <v>5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3">
      <c r="B9" s="86" t="s">
        <v>107</v>
      </c>
      <c r="C9" s="91">
        <v>0.1331</v>
      </c>
      <c r="D9" s="82"/>
      <c r="E9" s="94">
        <v>0.3</v>
      </c>
      <c r="F9" s="93">
        <f t="shared" ref="F9:F14" si="2">E10</f>
        <v>0.45</v>
      </c>
      <c r="G9" s="87" t="str">
        <f t="shared" si="0"/>
        <v>0.3 - 0.45</v>
      </c>
      <c r="H9" s="87">
        <f t="shared" si="1"/>
        <v>2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3">
      <c r="B10" s="86" t="s">
        <v>108</v>
      </c>
      <c r="C10" s="91">
        <v>0.45019999999999999</v>
      </c>
      <c r="D10" s="82"/>
      <c r="E10" s="94">
        <v>0.45</v>
      </c>
      <c r="F10" s="93">
        <f t="shared" si="2"/>
        <v>0.6</v>
      </c>
      <c r="G10" s="87" t="str">
        <f t="shared" si="0"/>
        <v>0.45 - 0.6</v>
      </c>
      <c r="H10" s="87">
        <f t="shared" si="1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3">
      <c r="B11" s="86" t="s">
        <v>109</v>
      </c>
      <c r="C11" s="91">
        <v>0.11799999999999999</v>
      </c>
      <c r="D11" s="82"/>
      <c r="E11" s="94">
        <v>0.6</v>
      </c>
      <c r="F11" s="93">
        <f t="shared" si="2"/>
        <v>0.75</v>
      </c>
      <c r="G11" s="87" t="str">
        <f t="shared" si="0"/>
        <v>0.6 - 0.75</v>
      </c>
      <c r="H11" s="87">
        <f t="shared" si="1"/>
        <v>4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3">
      <c r="B12" s="86" t="s">
        <v>110</v>
      </c>
      <c r="C12" s="91">
        <v>0.88900000000000001</v>
      </c>
      <c r="D12" s="82"/>
      <c r="E12" s="94">
        <v>0.75</v>
      </c>
      <c r="F12" s="93">
        <f t="shared" si="2"/>
        <v>0.9</v>
      </c>
      <c r="G12" s="87" t="str">
        <f t="shared" si="0"/>
        <v>0.75 - 0.9</v>
      </c>
      <c r="H12" s="87">
        <f t="shared" si="1"/>
        <v>6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3">
      <c r="B13" s="86" t="s">
        <v>111</v>
      </c>
      <c r="C13" s="91">
        <v>0.23039999999999999</v>
      </c>
      <c r="D13" s="82"/>
      <c r="E13" s="94">
        <v>0.9</v>
      </c>
      <c r="F13" s="93">
        <f t="shared" si="2"/>
        <v>1.05</v>
      </c>
      <c r="G13" s="87" t="str">
        <f t="shared" si="0"/>
        <v>0.9 - 1.05</v>
      </c>
      <c r="H13" s="87">
        <f t="shared" si="1"/>
        <v>1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3">
      <c r="B14" s="86" t="s">
        <v>112</v>
      </c>
      <c r="C14" s="91">
        <v>0.6694</v>
      </c>
      <c r="D14" s="82"/>
      <c r="E14" s="94">
        <v>1.05</v>
      </c>
      <c r="F14" s="93">
        <f t="shared" si="2"/>
        <v>1.1499999999999999</v>
      </c>
      <c r="G14" s="87" t="str">
        <f t="shared" si="0"/>
        <v>1.05 - 1.15</v>
      </c>
      <c r="H14" s="87">
        <f t="shared" si="1"/>
        <v>2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3">
      <c r="B15" s="86" t="s">
        <v>113</v>
      </c>
      <c r="C15" s="91">
        <v>0.73939999999999995</v>
      </c>
      <c r="D15" s="82"/>
      <c r="E15" s="94">
        <v>1.1499999999999999</v>
      </c>
      <c r="F15" s="92"/>
      <c r="G15" s="87" t="str">
        <f>CONCATENATE(" &gt; ",E15)</f>
        <v xml:space="preserve"> &gt; 1.15</v>
      </c>
      <c r="H15" s="87">
        <f>COUNTIFS(C15:C64,"&gt;" &amp; E15)</f>
        <v>1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3">
      <c r="B16" s="86" t="s">
        <v>114</v>
      </c>
      <c r="C16" s="91">
        <v>0.23080000000000001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2:27" x14ac:dyDescent="0.3">
      <c r="B17" s="86" t="s">
        <v>115</v>
      </c>
      <c r="C17" s="91">
        <v>0.1051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2:27" x14ac:dyDescent="0.3">
      <c r="B18" s="86" t="s">
        <v>116</v>
      </c>
      <c r="C18" s="91">
        <v>4.6699999999999998E-2</v>
      </c>
      <c r="D18" s="82"/>
      <c r="E18" s="82"/>
      <c r="F18" s="85" t="s">
        <v>23</v>
      </c>
      <c r="G18" s="95">
        <f>AVERAGE(C6:C34)</f>
        <v>0.54525517241379307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2:27" x14ac:dyDescent="0.3">
      <c r="B19" s="86" t="s">
        <v>117</v>
      </c>
      <c r="C19" s="91">
        <v>0.37759999999999999</v>
      </c>
      <c r="D19" s="82"/>
      <c r="E19" s="82"/>
      <c r="F19" s="85" t="s">
        <v>25</v>
      </c>
      <c r="G19" s="95">
        <f>MEDIAN(C6:C34)</f>
        <v>0.55879999999999996</v>
      </c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2:27" x14ac:dyDescent="0.3">
      <c r="B20" s="86" t="s">
        <v>118</v>
      </c>
      <c r="C20" s="91">
        <v>1.135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2:27" x14ac:dyDescent="0.3">
      <c r="B21" s="86" t="s">
        <v>119</v>
      </c>
      <c r="C21" s="91">
        <v>0.83830000000000005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2:27" x14ac:dyDescent="0.3">
      <c r="B22" s="86" t="s">
        <v>120</v>
      </c>
      <c r="C22" s="91">
        <v>7.3200000000000001E-2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2:27" x14ac:dyDescent="0.3">
      <c r="B23" s="86" t="s">
        <v>121</v>
      </c>
      <c r="C23" s="91">
        <v>0.28129999999999999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2:27" x14ac:dyDescent="0.3">
      <c r="B24" s="86" t="s">
        <v>122</v>
      </c>
      <c r="C24" s="91">
        <v>0.36149999999999999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2:27" x14ac:dyDescent="0.3">
      <c r="B25" s="86" t="s">
        <v>123</v>
      </c>
      <c r="C25" s="91">
        <v>1.0642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2:27" x14ac:dyDescent="0.3">
      <c r="B26" s="86" t="s">
        <v>124</v>
      </c>
      <c r="C26" s="91">
        <v>1.0309999999999999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2:27" x14ac:dyDescent="0.3">
      <c r="B27" s="86" t="s">
        <v>125</v>
      </c>
      <c r="C27" s="91">
        <v>0.73180000000000001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2:27" x14ac:dyDescent="0.3">
      <c r="B28" s="86" t="s">
        <v>126</v>
      </c>
      <c r="C28" s="91">
        <v>1.38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2:27" x14ac:dyDescent="0.3">
      <c r="B29" s="86" t="s">
        <v>127</v>
      </c>
      <c r="C29" s="91">
        <v>0.55879999999999996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2:27" x14ac:dyDescent="0.3">
      <c r="B30" s="86" t="s">
        <v>128</v>
      </c>
      <c r="C30" s="91">
        <v>0.83420000000000005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2:27" x14ac:dyDescent="0.3">
      <c r="B31" s="86" t="s">
        <v>129</v>
      </c>
      <c r="C31" s="91">
        <v>0.73409999999999997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2:27" x14ac:dyDescent="0.3">
      <c r="B32" s="86" t="s">
        <v>130</v>
      </c>
      <c r="C32" s="91">
        <v>0.83819999999999995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2:27" x14ac:dyDescent="0.3">
      <c r="B33" s="86" t="s">
        <v>131</v>
      </c>
      <c r="C33" s="91">
        <v>0.79500000000000004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2:27" x14ac:dyDescent="0.3">
      <c r="B34" s="86" t="s">
        <v>132</v>
      </c>
      <c r="C34" s="91">
        <v>0.87529999999999997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2:27" x14ac:dyDescent="0.3">
      <c r="B35" s="86"/>
      <c r="C35" s="91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2:27" x14ac:dyDescent="0.3">
      <c r="B36" s="86"/>
      <c r="C36" s="91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2:27" x14ac:dyDescent="0.3">
      <c r="B37" s="86"/>
      <c r="C37" s="91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2:27" x14ac:dyDescent="0.3">
      <c r="B38" s="86"/>
      <c r="C38" s="91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2:27" x14ac:dyDescent="0.3">
      <c r="B39" s="86"/>
      <c r="C39" s="9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2:27" x14ac:dyDescent="0.3">
      <c r="B40" s="86"/>
      <c r="C40" s="91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2:27" x14ac:dyDescent="0.3">
      <c r="B41" s="86"/>
      <c r="C41" s="91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2:27" x14ac:dyDescent="0.3">
      <c r="B42" s="86"/>
      <c r="C42" s="9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2:27" x14ac:dyDescent="0.3">
      <c r="B43" s="86"/>
      <c r="C43" s="9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2:27" x14ac:dyDescent="0.3">
      <c r="B44" s="86"/>
      <c r="C44" s="9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2:27" x14ac:dyDescent="0.3">
      <c r="B45" s="86"/>
      <c r="C45" s="9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2:27" x14ac:dyDescent="0.3">
      <c r="B46" s="86"/>
      <c r="C46" s="86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2:27" x14ac:dyDescent="0.3">
      <c r="B47" s="86"/>
      <c r="C47" s="86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2:27" x14ac:dyDescent="0.3">
      <c r="B48" s="86"/>
      <c r="C48" s="86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2:27" x14ac:dyDescent="0.3">
      <c r="B49" s="86"/>
      <c r="C49" s="86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2:27" x14ac:dyDescent="0.3">
      <c r="B50" s="86"/>
      <c r="C50" s="86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2:27" x14ac:dyDescent="0.3">
      <c r="B51" s="86"/>
      <c r="C51" s="86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2:27" x14ac:dyDescent="0.3">
      <c r="B52" s="86"/>
      <c r="C52" s="86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2:27" x14ac:dyDescent="0.3">
      <c r="B53" s="86"/>
      <c r="C53" s="86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2:27" x14ac:dyDescent="0.3">
      <c r="B54" s="86"/>
      <c r="C54" s="86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2:27" x14ac:dyDescent="0.3">
      <c r="B55" s="86"/>
      <c r="C55" s="86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2:27" x14ac:dyDescent="0.3"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2:27" x14ac:dyDescent="0.3"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2:27" x14ac:dyDescent="0.3"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2:27" x14ac:dyDescent="0.3"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2:27" x14ac:dyDescent="0.3"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2:27" x14ac:dyDescent="0.3"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spans="2:27" x14ac:dyDescent="0.3">
      <c r="B62" s="83"/>
      <c r="C62" s="82"/>
      <c r="D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G19" sqref="G19"/>
    </sheetView>
  </sheetViews>
  <sheetFormatPr defaultRowHeight="14.4" x14ac:dyDescent="0.3"/>
  <cols>
    <col min="2" max="2" width="15.6640625" style="88" customWidth="1"/>
    <col min="3" max="3" width="14.5546875" customWidth="1"/>
    <col min="7" max="7" width="15.6640625" customWidth="1"/>
    <col min="8" max="8" width="19.6640625" customWidth="1"/>
  </cols>
  <sheetData>
    <row r="1" spans="1:27" x14ac:dyDescent="0.3">
      <c r="A1" s="117" t="s">
        <v>98</v>
      </c>
      <c r="B1" s="117"/>
      <c r="C1" s="117"/>
      <c r="D1" s="117"/>
      <c r="E1" s="117"/>
      <c r="F1" s="117"/>
      <c r="G1" s="117"/>
      <c r="H1" s="117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</row>
    <row r="2" spans="1:27" ht="27.75" customHeight="1" x14ac:dyDescent="0.3">
      <c r="A2" s="117"/>
      <c r="B2" s="117"/>
      <c r="C2" s="117"/>
      <c r="D2" s="117"/>
      <c r="E2" s="117"/>
      <c r="F2" s="117"/>
      <c r="G2" s="117"/>
      <c r="H2" s="117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ht="27.75" customHeight="1" x14ac:dyDescent="0.3">
      <c r="A3" s="82"/>
      <c r="B3" s="83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</row>
    <row r="4" spans="1:27" x14ac:dyDescent="0.3">
      <c r="A4" s="82"/>
      <c r="B4" s="84" t="s">
        <v>96</v>
      </c>
      <c r="C4" s="85" t="s">
        <v>99</v>
      </c>
      <c r="D4" s="82"/>
      <c r="E4" s="115" t="s">
        <v>94</v>
      </c>
      <c r="F4" s="116"/>
      <c r="G4" s="85" t="s">
        <v>100</v>
      </c>
      <c r="H4" s="85" t="s">
        <v>101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</row>
    <row r="5" spans="1:27" x14ac:dyDescent="0.3">
      <c r="A5" s="82"/>
      <c r="B5" s="86">
        <v>1</v>
      </c>
      <c r="C5" s="86">
        <f ca="1">RAND()</f>
        <v>0.963649137498088</v>
      </c>
      <c r="D5" s="82"/>
      <c r="E5" s="86">
        <v>0</v>
      </c>
      <c r="F5" s="86">
        <v>0.1</v>
      </c>
      <c r="G5" s="87" t="str">
        <f>CONCATENATE(E5," - ",F5)</f>
        <v>0 - 0.1</v>
      </c>
      <c r="H5" s="87">
        <f ca="1">COUNTIFS(C5:C54,"&lt;" &amp; F5,C5:C54,"&gt;" &amp; E5)</f>
        <v>3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spans="1:27" x14ac:dyDescent="0.3">
      <c r="A6" s="82"/>
      <c r="B6" s="86">
        <v>2</v>
      </c>
      <c r="C6" s="86">
        <f t="shared" ref="C6:C54" ca="1" si="0">RAND()</f>
        <v>0.71831240203500935</v>
      </c>
      <c r="D6" s="82"/>
      <c r="E6" s="86">
        <v>0.1</v>
      </c>
      <c r="F6" s="86">
        <v>0.2</v>
      </c>
      <c r="G6" s="87" t="str">
        <f t="shared" ref="G6:G14" si="1">CONCATENATE(E6," - ",F6)</f>
        <v>0.1 - 0.2</v>
      </c>
      <c r="H6" s="87">
        <f t="shared" ref="H6:H14" ca="1" si="2">COUNTIFS(C6:C55,"&lt;" &amp; F6,C6:C55,"&gt;" &amp; E6)</f>
        <v>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spans="1:27" x14ac:dyDescent="0.3">
      <c r="A7" s="82"/>
      <c r="B7" s="86">
        <v>3</v>
      </c>
      <c r="C7" s="86">
        <f t="shared" ca="1" si="0"/>
        <v>0.6542318658231242</v>
      </c>
      <c r="D7" s="82"/>
      <c r="E7" s="86">
        <v>0.2</v>
      </c>
      <c r="F7" s="86">
        <v>0.3</v>
      </c>
      <c r="G7" s="87" t="str">
        <f t="shared" si="1"/>
        <v>0.2 - 0.3</v>
      </c>
      <c r="H7" s="87">
        <f t="shared" ca="1" si="2"/>
        <v>7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spans="1:27" x14ac:dyDescent="0.3">
      <c r="A8" s="82"/>
      <c r="B8" s="86">
        <v>4</v>
      </c>
      <c r="C8" s="86">
        <f t="shared" ca="1" si="0"/>
        <v>0.91645115493142637</v>
      </c>
      <c r="D8" s="82"/>
      <c r="E8" s="86">
        <v>0.3</v>
      </c>
      <c r="F8" s="86">
        <v>0.4</v>
      </c>
      <c r="G8" s="87" t="str">
        <f t="shared" si="1"/>
        <v>0.3 - 0.4</v>
      </c>
      <c r="H8" s="87">
        <f t="shared" ca="1" si="2"/>
        <v>2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spans="1:27" x14ac:dyDescent="0.3">
      <c r="A9" s="82"/>
      <c r="B9" s="86">
        <v>5</v>
      </c>
      <c r="C9" s="86">
        <f t="shared" ca="1" si="0"/>
        <v>0.9900146945887448</v>
      </c>
      <c r="D9" s="82"/>
      <c r="E9" s="86">
        <v>0.4</v>
      </c>
      <c r="F9" s="86">
        <v>0.5</v>
      </c>
      <c r="G9" s="87" t="str">
        <f t="shared" si="1"/>
        <v>0.4 - 0.5</v>
      </c>
      <c r="H9" s="87">
        <f t="shared" ca="1" si="2"/>
        <v>6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spans="1:27" x14ac:dyDescent="0.3">
      <c r="A10" s="82"/>
      <c r="B10" s="86">
        <v>6</v>
      </c>
      <c r="C10" s="86">
        <f t="shared" ca="1" si="0"/>
        <v>0.27405822236682764</v>
      </c>
      <c r="D10" s="82"/>
      <c r="E10" s="86">
        <v>0.5</v>
      </c>
      <c r="F10" s="86">
        <v>0.6</v>
      </c>
      <c r="G10" s="87" t="str">
        <f t="shared" si="1"/>
        <v>0.5 - 0.6</v>
      </c>
      <c r="H10" s="87">
        <f t="shared" ca="1" si="2"/>
        <v>4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spans="1:27" x14ac:dyDescent="0.3">
      <c r="A11" s="82"/>
      <c r="B11" s="86">
        <v>7</v>
      </c>
      <c r="C11" s="86">
        <f t="shared" ca="1" si="0"/>
        <v>0.24072558965991853</v>
      </c>
      <c r="D11" s="82"/>
      <c r="E11" s="86">
        <v>0.6</v>
      </c>
      <c r="F11" s="86">
        <v>0.7</v>
      </c>
      <c r="G11" s="87" t="str">
        <f t="shared" si="1"/>
        <v>0.6 - 0.7</v>
      </c>
      <c r="H11" s="87">
        <f t="shared" ca="1" si="2"/>
        <v>5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spans="1:27" x14ac:dyDescent="0.3">
      <c r="A12" s="82"/>
      <c r="B12" s="86">
        <v>8</v>
      </c>
      <c r="C12" s="86">
        <f t="shared" ca="1" si="0"/>
        <v>0.31010548149559669</v>
      </c>
      <c r="D12" s="82"/>
      <c r="E12" s="86">
        <v>0.7</v>
      </c>
      <c r="F12" s="86">
        <v>0.8</v>
      </c>
      <c r="G12" s="87" t="str">
        <f t="shared" si="1"/>
        <v>0.7 - 0.8</v>
      </c>
      <c r="H12" s="87">
        <f t="shared" ca="1" si="2"/>
        <v>5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spans="1:27" x14ac:dyDescent="0.3">
      <c r="A13" s="82"/>
      <c r="B13" s="86">
        <v>9</v>
      </c>
      <c r="C13" s="86">
        <f t="shared" ca="1" si="0"/>
        <v>0.99447778775610762</v>
      </c>
      <c r="D13" s="82"/>
      <c r="E13" s="86">
        <v>0.8</v>
      </c>
      <c r="F13" s="86">
        <v>0.9</v>
      </c>
      <c r="G13" s="87" t="str">
        <f t="shared" si="1"/>
        <v>0.8 - 0.9</v>
      </c>
      <c r="H13" s="87">
        <f t="shared" ca="1" si="2"/>
        <v>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spans="1:27" x14ac:dyDescent="0.3">
      <c r="A14" s="82"/>
      <c r="B14" s="86">
        <v>10</v>
      </c>
      <c r="C14" s="86">
        <f t="shared" ca="1" si="0"/>
        <v>0.88871629378547379</v>
      </c>
      <c r="D14" s="82"/>
      <c r="E14" s="86">
        <v>0.9</v>
      </c>
      <c r="F14" s="86">
        <v>1</v>
      </c>
      <c r="G14" s="87" t="str">
        <f t="shared" si="1"/>
        <v>0.9 - 1</v>
      </c>
      <c r="H14" s="87">
        <f t="shared" ca="1" si="2"/>
        <v>5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spans="1:27" x14ac:dyDescent="0.3">
      <c r="A15" s="82"/>
      <c r="B15" s="86">
        <v>11</v>
      </c>
      <c r="C15" s="86">
        <f t="shared" ca="1" si="0"/>
        <v>0.4206209955336504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spans="1:27" x14ac:dyDescent="0.3">
      <c r="A16" s="82"/>
      <c r="B16" s="86">
        <v>12</v>
      </c>
      <c r="C16" s="86">
        <f t="shared" ca="1" si="0"/>
        <v>0.6013771403138346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spans="1:27" x14ac:dyDescent="0.3">
      <c r="A17" s="82"/>
      <c r="B17" s="86">
        <v>13</v>
      </c>
      <c r="C17" s="86">
        <f t="shared" ca="1" si="0"/>
        <v>0.13282483996947503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spans="1:27" x14ac:dyDescent="0.3">
      <c r="A18" s="82"/>
      <c r="B18" s="86">
        <v>14</v>
      </c>
      <c r="C18" s="86">
        <f t="shared" ca="1" si="0"/>
        <v>0.5005292432758921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spans="1:27" x14ac:dyDescent="0.3">
      <c r="A19" s="82"/>
      <c r="B19" s="86">
        <v>15</v>
      </c>
      <c r="C19" s="86">
        <f t="shared" ca="1" si="0"/>
        <v>0.23190058938900759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spans="1:27" x14ac:dyDescent="0.3">
      <c r="A20" s="82"/>
      <c r="B20" s="86">
        <v>16</v>
      </c>
      <c r="C20" s="86">
        <f t="shared" ca="1" si="0"/>
        <v>0.22311706758503602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spans="1:27" x14ac:dyDescent="0.3">
      <c r="A21" s="82"/>
      <c r="B21" s="86">
        <v>17</v>
      </c>
      <c r="C21" s="86">
        <f t="shared" ca="1" si="0"/>
        <v>0.85192153498547585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spans="1:27" x14ac:dyDescent="0.3">
      <c r="A22" s="82"/>
      <c r="B22" s="86">
        <v>18</v>
      </c>
      <c r="C22" s="86">
        <f t="shared" ca="1" si="0"/>
        <v>0.62886856627409737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spans="1:27" x14ac:dyDescent="0.3">
      <c r="A23" s="82"/>
      <c r="B23" s="86">
        <v>19</v>
      </c>
      <c r="C23" s="86">
        <f t="shared" ca="1" si="0"/>
        <v>0.98336681041336904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spans="1:27" x14ac:dyDescent="0.3">
      <c r="A24" s="82"/>
      <c r="B24" s="86">
        <v>20</v>
      </c>
      <c r="C24" s="86">
        <f t="shared" ca="1" si="0"/>
        <v>0.66948188269175535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spans="1:27" x14ac:dyDescent="0.3">
      <c r="A25" s="82"/>
      <c r="B25" s="86">
        <v>21</v>
      </c>
      <c r="C25" s="86">
        <f t="shared" ca="1" si="0"/>
        <v>0.32730789158240259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spans="1:27" x14ac:dyDescent="0.3">
      <c r="A26" s="82"/>
      <c r="B26" s="86">
        <v>22</v>
      </c>
      <c r="C26" s="86">
        <f t="shared" ca="1" si="0"/>
        <v>0.24876595171426019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spans="1:27" x14ac:dyDescent="0.3">
      <c r="A27" s="82"/>
      <c r="B27" s="86">
        <v>23</v>
      </c>
      <c r="C27" s="86">
        <f t="shared" ca="1" si="0"/>
        <v>0.99927599069819306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spans="1:27" x14ac:dyDescent="0.3">
      <c r="A28" s="82"/>
      <c r="B28" s="86">
        <v>24</v>
      </c>
      <c r="C28" s="86">
        <f t="shared" ca="1" si="0"/>
        <v>0.97313646958785083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spans="1:27" x14ac:dyDescent="0.3">
      <c r="A29" s="82"/>
      <c r="B29" s="86">
        <v>25</v>
      </c>
      <c r="C29" s="86">
        <f t="shared" ca="1" si="0"/>
        <v>0.71414896071343681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spans="1:27" x14ac:dyDescent="0.3">
      <c r="A30" s="82"/>
      <c r="B30" s="86">
        <v>26</v>
      </c>
      <c r="C30" s="86">
        <f t="shared" ca="1" si="0"/>
        <v>0.72047367969682252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spans="1:27" x14ac:dyDescent="0.3">
      <c r="A31" s="82"/>
      <c r="B31" s="86">
        <v>27</v>
      </c>
      <c r="C31" s="86">
        <f t="shared" ca="1" si="0"/>
        <v>0.81018641342703868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x14ac:dyDescent="0.3">
      <c r="A32" s="82"/>
      <c r="B32" s="86">
        <v>28</v>
      </c>
      <c r="C32" s="86">
        <f t="shared" ca="1" si="0"/>
        <v>2.1900351401514917E-2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x14ac:dyDescent="0.3">
      <c r="A33" s="82"/>
      <c r="B33" s="86">
        <v>29</v>
      </c>
      <c r="C33" s="86">
        <f t="shared" ca="1" si="0"/>
        <v>0.42165296208009495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x14ac:dyDescent="0.3">
      <c r="A34" s="82"/>
      <c r="B34" s="86">
        <v>30</v>
      </c>
      <c r="C34" s="86">
        <f t="shared" ca="1" si="0"/>
        <v>0.49072535206822632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x14ac:dyDescent="0.3">
      <c r="A35" s="82"/>
      <c r="B35" s="86">
        <v>31</v>
      </c>
      <c r="C35" s="86">
        <f t="shared" ca="1" si="0"/>
        <v>0.43090728351105434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x14ac:dyDescent="0.3">
      <c r="A36" s="82"/>
      <c r="B36" s="86">
        <v>32</v>
      </c>
      <c r="C36" s="86">
        <f t="shared" ca="1" si="0"/>
        <v>0.21040813481053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x14ac:dyDescent="0.3">
      <c r="A37" s="82"/>
      <c r="B37" s="86">
        <v>33</v>
      </c>
      <c r="C37" s="86">
        <f t="shared" ca="1" si="0"/>
        <v>0.44054139365455747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spans="1:27" x14ac:dyDescent="0.3">
      <c r="A38" s="82"/>
      <c r="B38" s="86">
        <v>34</v>
      </c>
      <c r="C38" s="86">
        <f t="shared" ca="1" si="0"/>
        <v>5.9078516217297095E-2</v>
      </c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spans="1:27" x14ac:dyDescent="0.3">
      <c r="A39" s="82"/>
      <c r="B39" s="86">
        <v>35</v>
      </c>
      <c r="C39" s="86">
        <f t="shared" ca="1" si="0"/>
        <v>0.58346555593532745</v>
      </c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spans="1:27" x14ac:dyDescent="0.3">
      <c r="A40" s="82"/>
      <c r="B40" s="86">
        <v>36</v>
      </c>
      <c r="C40" s="86">
        <f t="shared" ca="1" si="0"/>
        <v>0.90576670406345472</v>
      </c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spans="1:27" x14ac:dyDescent="0.3">
      <c r="A41" s="82"/>
      <c r="B41" s="86">
        <v>37</v>
      </c>
      <c r="C41" s="86">
        <f t="shared" ca="1" si="0"/>
        <v>4.3597927639223433E-2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spans="1:27" x14ac:dyDescent="0.3">
      <c r="A42" s="82"/>
      <c r="B42" s="86">
        <v>38</v>
      </c>
      <c r="C42" s="86">
        <f t="shared" ca="1" si="0"/>
        <v>0.21238736118839363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spans="1:27" x14ac:dyDescent="0.3">
      <c r="A43" s="82"/>
      <c r="B43" s="86">
        <v>39</v>
      </c>
      <c r="C43" s="86">
        <f t="shared" ca="1" si="0"/>
        <v>0.47287080398492809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spans="1:27" x14ac:dyDescent="0.3">
      <c r="A44" s="82"/>
      <c r="B44" s="86">
        <v>40</v>
      </c>
      <c r="C44" s="86">
        <f t="shared" ca="1" si="0"/>
        <v>0.93926924002229539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spans="1:27" x14ac:dyDescent="0.3">
      <c r="A45" s="82"/>
      <c r="B45" s="86">
        <v>41</v>
      </c>
      <c r="C45" s="86">
        <f t="shared" ca="1" si="0"/>
        <v>0.77428422292280996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spans="1:27" x14ac:dyDescent="0.3">
      <c r="A46" s="82"/>
      <c r="B46" s="86">
        <v>42</v>
      </c>
      <c r="C46" s="86">
        <f t="shared" ca="1" si="0"/>
        <v>0.56133924042417238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spans="1:27" x14ac:dyDescent="0.3">
      <c r="A47" s="82"/>
      <c r="B47" s="86">
        <v>43</v>
      </c>
      <c r="C47" s="86">
        <f t="shared" ca="1" si="0"/>
        <v>0.14521091743442549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spans="1:27" x14ac:dyDescent="0.3">
      <c r="A48" s="82"/>
      <c r="B48" s="86">
        <v>44</v>
      </c>
      <c r="C48" s="86">
        <f t="shared" ca="1" si="0"/>
        <v>0.63401129902298603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spans="1:27" x14ac:dyDescent="0.3">
      <c r="A49" s="82"/>
      <c r="B49" s="86">
        <v>45</v>
      </c>
      <c r="C49" s="86">
        <f t="shared" ca="1" si="0"/>
        <v>0.51625380074023686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spans="1:27" x14ac:dyDescent="0.3">
      <c r="A50" s="82"/>
      <c r="B50" s="86">
        <v>46</v>
      </c>
      <c r="C50" s="86">
        <f t="shared" ca="1" si="0"/>
        <v>0.7831945638337473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spans="1:27" x14ac:dyDescent="0.3">
      <c r="A51" s="82"/>
      <c r="B51" s="86">
        <v>47</v>
      </c>
      <c r="C51" s="86">
        <f t="shared" ca="1" si="0"/>
        <v>0.18712260580631579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spans="1:27" x14ac:dyDescent="0.3">
      <c r="A52" s="82"/>
      <c r="B52" s="86">
        <v>48</v>
      </c>
      <c r="C52" s="86">
        <f t="shared" ca="1" si="0"/>
        <v>0.64257641548510414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spans="1:27" x14ac:dyDescent="0.3">
      <c r="A53" s="82"/>
      <c r="B53" s="86">
        <v>49</v>
      </c>
      <c r="C53" s="86">
        <f t="shared" ca="1" si="0"/>
        <v>0.71417436343345575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spans="1:27" x14ac:dyDescent="0.3">
      <c r="A54" s="82"/>
      <c r="B54" s="86">
        <v>50</v>
      </c>
      <c r="C54" s="86">
        <f t="shared" ca="1" si="0"/>
        <v>0.12637295339973786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spans="1:27" x14ac:dyDescent="0.3">
      <c r="A55" s="82"/>
      <c r="B55" s="83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spans="1:27" x14ac:dyDescent="0.3">
      <c r="A56" s="82"/>
      <c r="B56" s="83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spans="1:27" x14ac:dyDescent="0.3">
      <c r="A57" s="82"/>
      <c r="B57" s="83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spans="1:27" x14ac:dyDescent="0.3">
      <c r="A58" s="82"/>
      <c r="B58" s="83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spans="1:27" x14ac:dyDescent="0.3">
      <c r="A59" s="82"/>
      <c r="B59" s="83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spans="1:27" x14ac:dyDescent="0.3">
      <c r="A60" s="82"/>
      <c r="B60" s="83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spans="1:27" x14ac:dyDescent="0.3">
      <c r="A61" s="82"/>
      <c r="B61" s="83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</sheetData>
  <mergeCells count="2">
    <mergeCell ref="A1:H2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Sampling ht. -class participat</vt:lpstr>
      <vt:lpstr>Data_plus</vt:lpstr>
      <vt:lpstr>Summary stats_hand answers</vt:lpstr>
      <vt:lpstr>Summary stats_data analysis</vt:lpstr>
      <vt:lpstr>Sheet1</vt:lpstr>
      <vt:lpstr>Histogram - Data Analysis</vt:lpstr>
      <vt:lpstr>Histrogram - example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2016-01-20T17:44:58Z</dcterms:modified>
</cp:coreProperties>
</file>