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1319d92700e4dd/KU Data Analytics Bootcamp/"/>
    </mc:Choice>
  </mc:AlternateContent>
  <xr:revisionPtr revIDLastSave="607" documentId="8_{C6B8B9B6-8136-4AB1-9C43-A75516CB149A}" xr6:coauthVersionLast="47" xr6:coauthVersionMax="47" xr10:uidLastSave="{12932290-B902-4C9F-B347-9BF7824A2747}"/>
  <bookViews>
    <workbookView xWindow="-110" yWindow="-110" windowWidth="19420" windowHeight="10420" activeTab="2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Successful US Kickstarters" sheetId="7" r:id="rId8"/>
    <sheet name="Failed US Kickstarters" sheetId="13" r:id="rId9"/>
    <sheet name="Descriptive Statistics" sheetId="14" r:id="rId10"/>
    <sheet name="Chart1" sheetId="15" r:id="rId11"/>
  </sheets>
  <definedNames>
    <definedName name="_xlnm._FilterDatabase" localSheetId="2" hidden="1">Kickstarter!$A$1:$W$4115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7" r:id="rId12"/>
    <pivotCache cacheId="18" r:id="rId13"/>
    <pivotCache cacheId="3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9" i="18"/>
  <c r="B10" i="18"/>
  <c r="B8" i="18"/>
  <c r="B7" i="18"/>
  <c r="B6" i="18"/>
  <c r="B5" i="18"/>
  <c r="B3" i="18"/>
  <c r="B4" i="18"/>
  <c r="B2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5" i="14"/>
  <c r="B15" i="14"/>
  <c r="C7" i="14"/>
  <c r="B7" i="14"/>
  <c r="C14" i="14"/>
  <c r="B14" i="14"/>
  <c r="C13" i="14"/>
  <c r="B13" i="14"/>
  <c r="C6" i="14"/>
  <c r="C5" i="14"/>
  <c r="B6" i="14"/>
  <c r="B5" i="14"/>
  <c r="C12" i="14"/>
  <c r="B12" i="14"/>
  <c r="C4" i="14"/>
  <c r="B4" i="14"/>
  <c r="C11" i="14"/>
  <c r="B11" i="14"/>
  <c r="C10" i="14"/>
  <c r="B10" i="14"/>
  <c r="C3" i="14"/>
  <c r="B3" i="14"/>
  <c r="C2" i="14"/>
  <c r="B2" i="14"/>
  <c r="F4" i="6"/>
  <c r="F5" i="6"/>
  <c r="F6" i="6"/>
  <c r="F3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<sst xmlns="http://schemas.openxmlformats.org/spreadsheetml/2006/main" count="38378" uniqueCount="8423">
  <si>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</si>
  <si>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</si>
  <si>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</si>
  <si>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</si>
  <si>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</si>
  <si>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</si>
  <si>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</si>
  <si>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</si>
  <si>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</si>
  <si>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</si>
  <si>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</si>
  <si>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</si>
  <si>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</si>
  <si>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</si>
  <si>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</si>
  <si>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</si>
  <si>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</si>
  <si>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</si>
  <si>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</si>
  <si>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</si>
  <si>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</si>
  <si>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</si>
  <si>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</si>
  <si>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</si>
  <si>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</si>
  <si>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</si>
  <si>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</si>
  <si>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</si>
  <si>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</si>
  <si>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</si>
  <si>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</si>
  <si>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</si>
  <si>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</si>
  <si>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</si>
  <si>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</si>
  <si>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</si>
  <si>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</si>
  <si>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</si>
  <si>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</si>
  <si>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</si>
  <si>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</si>
  <si>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</si>
  <si>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</si>
  <si>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</si>
  <si>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</si>
  <si>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</si>
  <si>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</si>
  <si>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</si>
  <si>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</si>
  <si>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</si>
  <si>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</si>
  <si>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</si>
  <si>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</si>
  <si>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</si>
  <si>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</si>
  <si>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</si>
  <si>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</si>
  <si>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</si>
  <si>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</si>
  <si>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</si>
  <si>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</si>
  <si>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</si>
  <si>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</si>
  <si>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</si>
  <si>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</si>
  <si>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</si>
  <si>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</si>
  <si>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</si>
  <si>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</si>
  <si>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</si>
  <si>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</si>
  <si>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</si>
  <si>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</si>
  <si>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</si>
  <si>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</si>
  <si>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</si>
  <si>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</si>
  <si>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</si>
  <si>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</si>
  <si>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</si>
  <si>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</si>
  <si>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</si>
  <si>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</si>
  <si>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</si>
  <si>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</si>
  <si>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</si>
  <si>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</si>
  <si>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</si>
  <si>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</si>
  <si>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</si>
  <si>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</si>
  <si>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</si>
  <si>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</si>
  <si>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</si>
  <si>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</si>
  <si>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</si>
  <si>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</si>
  <si>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</si>
  <si>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</si>
  <si>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</si>
  <si>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</si>
  <si>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</si>
  <si>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</si>
  <si>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</si>
  <si>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</si>
  <si>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</si>
  <si>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</si>
  <si>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</si>
  <si>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</si>
  <si>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</si>
  <si>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</si>
  <si>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</si>
  <si>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</si>
  <si>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</si>
  <si>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</si>
  <si>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</si>
  <si>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</si>
  <si>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</si>
  <si>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</si>
  <si>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</si>
  <si>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</si>
  <si>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</si>
  <si>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</si>
  <si>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</si>
  <si>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</si>
  <si>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</si>
  <si>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</si>
  <si>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</si>
  <si>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</si>
  <si>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</si>
  <si>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</si>
  <si>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</si>
  <si>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</si>
  <si>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</si>
  <si>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</si>
  <si>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</si>
  <si>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</si>
  <si>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</si>
  <si>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</si>
  <si>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</si>
  <si>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</si>
  <si>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</si>
  <si>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</si>
  <si>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</si>
  <si>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</si>
  <si>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</si>
  <si>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</si>
  <si>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</si>
  <si>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</si>
  <si>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</si>
  <si>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</si>
  <si>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</si>
  <si>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</si>
  <si>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</si>
  <si>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</si>
  <si>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</si>
  <si>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</si>
  <si>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</si>
  <si>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</si>
  <si>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</si>
  <si>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</si>
  <si>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</si>
  <si>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</si>
  <si>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</si>
  <si>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</si>
  <si>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</si>
  <si>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</si>
  <si>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</si>
  <si>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</si>
  <si>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</si>
  <si>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</si>
  <si>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</si>
  <si>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</si>
  <si>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</si>
  <si>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</si>
  <si>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</si>
  <si>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</si>
  <si>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</si>
  <si>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</si>
  <si>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</si>
  <si>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</si>
  <si>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</si>
  <si>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</si>
  <si>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</si>
  <si>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</si>
  <si>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</si>
  <si>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</si>
  <si>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</si>
  <si>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</si>
  <si>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</si>
  <si>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</si>
  <si>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</si>
  <si>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</si>
  <si>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</si>
  <si>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</si>
  <si>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</si>
  <si>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</si>
  <si>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</si>
  <si>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</si>
  <si>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</si>
  <si>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</si>
  <si>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</si>
  <si>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</si>
  <si>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</si>
  <si>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</si>
  <si>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</si>
  <si>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</si>
  <si>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</si>
  <si>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</si>
  <si>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</si>
  <si>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</si>
  <si>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</si>
  <si>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</si>
  <si>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</si>
  <si>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</si>
  <si>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</si>
  <si>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</si>
  <si>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</si>
  <si>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</si>
  <si>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</si>
  <si>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</si>
  <si>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</si>
  <si>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</si>
  <si>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</si>
  <si>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</si>
  <si>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</si>
  <si>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</si>
  <si>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</si>
  <si>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</si>
  <si>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</si>
  <si>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</si>
  <si>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</si>
  <si>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</si>
  <si>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</si>
  <si>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</si>
  <si>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</si>
  <si>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</si>
  <si>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</si>
  <si>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</si>
  <si>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</si>
  <si>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</si>
  <si>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</si>
  <si>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</si>
  <si>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</si>
  <si>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</si>
  <si>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</si>
  <si>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</si>
  <si>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</si>
  <si>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</si>
  <si>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</si>
  <si>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</si>
  <si>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</si>
  <si>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</si>
  <si>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</si>
  <si>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</si>
  <si>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</si>
  <si>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</si>
  <si>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</si>
  <si>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</si>
  <si>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</si>
  <si>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</si>
  <si>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</si>
  <si>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</si>
  <si>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</si>
  <si>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</si>
  <si>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</si>
  <si>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</si>
  <si>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</si>
  <si>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</si>
  <si>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</si>
  <si>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</si>
  <si>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</si>
  <si>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</si>
  <si>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</si>
  <si>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</si>
  <si>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</si>
  <si>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</si>
  <si>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</si>
  <si>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</si>
  <si>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</si>
  <si>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</si>
  <si>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</si>
  <si>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</si>
  <si>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</si>
  <si>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</si>
  <si>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</si>
  <si>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</si>
  <si>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</si>
  <si>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</si>
  <si>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</si>
  <si>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</si>
  <si>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</si>
  <si>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</si>
  <si>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</si>
  <si>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</si>
  <si>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</si>
  <si>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</si>
  <si>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</si>
  <si>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</si>
  <si>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</si>
  <si>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</si>
  <si>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</si>
  <si>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</si>
  <si>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</si>
  <si>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</si>
  <si>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</si>
  <si>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</si>
  <si>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</si>
  <si>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</si>
  <si>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</si>
  <si>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</si>
  <si>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</si>
  <si>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</si>
  <si>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</si>
  <si>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</si>
  <si>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</si>
  <si>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</si>
  <si>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</si>
  <si>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</si>
  <si>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</si>
  <si>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</si>
  <si>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</si>
  <si>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</si>
  <si>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</si>
  <si>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</si>
  <si>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</si>
  <si>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</si>
  <si>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</si>
  <si>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</si>
  <si>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</si>
  <si>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</si>
  <si>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</si>
  <si>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</si>
  <si>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</si>
  <si>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</si>
  <si>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</si>
  <si>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</si>
  <si>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</si>
  <si>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</si>
  <si>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</si>
  <si>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</si>
  <si>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</si>
  <si>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</si>
  <si>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</si>
  <si>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</si>
  <si>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</si>
  <si>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</si>
  <si>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</si>
  <si>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</si>
  <si>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</si>
  <si>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</si>
  <si>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</si>
  <si>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</si>
  <si>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</si>
  <si>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</si>
  <si>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</si>
  <si>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</si>
  <si>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</si>
  <si>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</si>
  <si>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</si>
  <si>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</si>
  <si>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</si>
  <si>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</si>
  <si>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</si>
  <si>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</si>
  <si>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</si>
  <si>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</si>
  <si>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</si>
  <si>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</si>
  <si>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</si>
  <si>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</si>
  <si>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</si>
  <si>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</si>
  <si>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</si>
  <si>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</si>
  <si>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</si>
  <si>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</si>
  <si>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</si>
  <si>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</si>
  <si>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</si>
  <si>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</si>
  <si>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</si>
  <si>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</si>
  <si>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</si>
  <si>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</si>
  <si>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</si>
  <si>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</si>
  <si>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</si>
  <si>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</si>
  <si>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</si>
  <si>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</si>
  <si>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</si>
  <si>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</si>
  <si>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</si>
  <si>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</si>
  <si>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</si>
  <si>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</si>
  <si>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</si>
  <si>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</si>
  <si>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</si>
  <si>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</si>
  <si>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</si>
  <si>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</si>
  <si>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</si>
  <si>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</si>
  <si>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</si>
  <si>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</si>
  <si>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</si>
  <si>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</si>
  <si>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</si>
  <si>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</si>
  <si>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</si>
  <si>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</si>
  <si>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</si>
  <si>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</si>
  <si>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</si>
  <si>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</si>
  <si>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</si>
  <si>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</si>
  <si>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</si>
  <si>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</si>
  <si>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</si>
  <si>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</si>
  <si>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</si>
  <si>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</si>
  <si>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</si>
  <si>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</si>
  <si>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</si>
  <si>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</si>
  <si>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</si>
  <si>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</si>
  <si>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</si>
  <si>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</si>
  <si>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</si>
  <si>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</si>
  <si>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</si>
  <si>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</si>
  <si>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</si>
  <si>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</si>
  <si>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</si>
  <si>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</si>
  <si>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</si>
  <si>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</si>
  <si>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</si>
  <si>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</si>
  <si>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</si>
  <si>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</si>
  <si>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</si>
  <si>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</si>
  <si>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</si>
  <si>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</si>
  <si>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</si>
  <si>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</si>
  <si>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</si>
  <si>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</si>
  <si>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</si>
  <si>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</si>
  <si>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</si>
  <si>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</si>
  <si>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</si>
  <si>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</si>
  <si>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</si>
  <si>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</si>
  <si>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</si>
  <si>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</si>
  <si>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</si>
  <si>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</si>
  <si>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</si>
  <si>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</si>
  <si>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</si>
  <si>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</si>
  <si>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</si>
  <si>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</si>
  <si>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</si>
  <si>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</si>
  <si>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</si>
  <si>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</si>
  <si>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</si>
  <si>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</si>
  <si>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</si>
  <si>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</si>
  <si>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</si>
  <si>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</si>
  <si>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</si>
  <si>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</si>
  <si>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</si>
  <si>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</si>
  <si>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</si>
  <si>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</si>
  <si>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</si>
  <si>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</si>
  <si>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</si>
  <si>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</si>
  <si>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</si>
  <si>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</si>
  <si>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</si>
  <si>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</si>
  <si>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</si>
  <si>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</si>
  <si>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</si>
  <si>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</si>
  <si>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</si>
  <si>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</si>
  <si>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</si>
  <si>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</si>
  <si>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</si>
  <si>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</si>
  <si>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</si>
  <si>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</si>
  <si>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</si>
  <si>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</si>
  <si>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</si>
  <si>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</si>
  <si>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</si>
  <si>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</si>
  <si>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</si>
  <si>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</si>
  <si>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</si>
  <si>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</si>
  <si>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</si>
  <si>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</si>
  <si>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</si>
  <si>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</si>
  <si>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</si>
  <si>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</si>
  <si>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</si>
  <si>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</si>
  <si>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</si>
  <si>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</si>
  <si>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</si>
  <si>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</si>
  <si>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</si>
  <si>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</si>
  <si>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</si>
  <si>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</si>
  <si>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</si>
  <si>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</si>
  <si>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</si>
  <si>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</si>
  <si>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</si>
  <si>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</si>
  <si>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</si>
  <si>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</si>
  <si>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</si>
  <si>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</si>
  <si>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</si>
  <si>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</si>
  <si>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</si>
  <si>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</si>
  <si>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</si>
  <si>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</si>
  <si>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</si>
  <si>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</si>
  <si>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</si>
  <si>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</si>
  <si>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</si>
  <si>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</si>
  <si>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</si>
  <si>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</si>
  <si>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</si>
  <si>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</si>
  <si>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</si>
  <si>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</si>
  <si>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</si>
  <si>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</si>
  <si>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</si>
  <si>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</si>
  <si>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</si>
  <si>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</si>
  <si>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</si>
  <si>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</si>
  <si>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</si>
  <si>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</si>
  <si>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</si>
  <si>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</si>
  <si>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</si>
  <si>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</si>
  <si>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</si>
  <si>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</si>
  <si>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</si>
  <si>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</si>
  <si>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</si>
  <si>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</si>
  <si>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</si>
  <si>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</si>
  <si>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</si>
  <si>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</si>
  <si>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</si>
  <si>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</si>
  <si>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</si>
  <si>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</si>
  <si>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</si>
  <si>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</si>
  <si>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</si>
  <si>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</si>
  <si>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</si>
  <si>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</si>
  <si>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</si>
  <si>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</si>
  <si>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</si>
  <si>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</si>
  <si>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</si>
  <si>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</si>
  <si>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</si>
  <si>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</si>
  <si>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</si>
  <si>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</si>
  <si>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</si>
  <si>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</si>
  <si>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</si>
  <si>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</si>
  <si>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</si>
  <si>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</si>
  <si>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</si>
  <si>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</si>
  <si>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</si>
  <si>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</si>
  <si>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</si>
  <si>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</si>
  <si>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</si>
  <si>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</si>
  <si>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</si>
  <si>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</si>
  <si>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</si>
  <si>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</si>
  <si>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</si>
  <si>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</si>
  <si>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</si>
  <si>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</si>
  <si>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</si>
  <si>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</si>
  <si>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</si>
  <si>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</si>
  <si>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</si>
  <si>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</si>
  <si>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</si>
  <si>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</si>
  <si>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</si>
  <si>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</si>
  <si>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</si>
  <si>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</si>
  <si>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</si>
  <si>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</si>
  <si>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</si>
  <si>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</si>
  <si>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</si>
  <si>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</si>
  <si>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</si>
  <si>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</si>
  <si>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</si>
  <si>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</si>
  <si>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</si>
  <si>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</si>
  <si>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</si>
  <si>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</si>
  <si>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</si>
  <si>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</si>
  <si>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</si>
  <si>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</si>
  <si>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</si>
  <si>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</si>
  <si>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</si>
  <si>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</si>
  <si>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</si>
  <si>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</si>
  <si>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</si>
  <si>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</si>
  <si>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</si>
  <si>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</si>
  <si>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</si>
  <si>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</si>
  <si>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</si>
  <si>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</si>
  <si>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</si>
  <si>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</si>
  <si>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</si>
  <si>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</si>
  <si>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</si>
  <si>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</si>
  <si>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</si>
  <si>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</si>
  <si>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</si>
  <si>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</si>
  <si>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</si>
  <si>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</si>
  <si>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</si>
  <si>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</si>
  <si>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</si>
  <si>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</si>
  <si>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</si>
  <si>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</si>
  <si>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</si>
  <si>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</si>
  <si>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</si>
  <si>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</si>
  <si>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</si>
  <si>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</si>
  <si>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</si>
  <si>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</si>
  <si>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</si>
  <si>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</si>
  <si>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</si>
  <si>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</si>
  <si>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</si>
  <si>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</si>
  <si>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</si>
  <si>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</si>
  <si>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</si>
  <si>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</si>
  <si>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</si>
  <si>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</si>
  <si>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</si>
  <si>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</si>
  <si>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</si>
  <si>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</si>
  <si>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</si>
  <si>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</si>
  <si>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</si>
  <si>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</si>
  <si>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</si>
  <si>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</si>
  <si>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</si>
  <si>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</si>
  <si>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</si>
  <si>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</si>
  <si>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</si>
  <si>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</si>
  <si>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</si>
  <si>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</si>
  <si>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</si>
  <si>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</si>
  <si>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</si>
  <si>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</si>
  <si>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</si>
  <si>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</si>
  <si>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</si>
  <si>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</si>
  <si>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</si>
  <si>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</si>
  <si>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</si>
  <si>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</si>
  <si>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</si>
  <si>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</si>
  <si>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</si>
  <si>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</si>
  <si>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</si>
  <si>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</si>
  <si>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</si>
  <si>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</si>
  <si>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</si>
  <si>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</si>
  <si>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</si>
  <si>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</si>
  <si>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</si>
  <si>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</si>
  <si>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</si>
  <si>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</si>
  <si>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</si>
  <si>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</si>
  <si>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</si>
  <si>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</si>
  <si>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</si>
  <si>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</si>
  <si>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</si>
  <si>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</si>
  <si>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</si>
  <si>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</si>
  <si>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</si>
  <si>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</si>
  <si>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</si>
  <si>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</si>
  <si>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</si>
  <si>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</si>
  <si>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</si>
  <si>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</si>
  <si>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</si>
  <si>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</si>
  <si>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</si>
  <si>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</si>
  <si>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</si>
  <si>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</si>
  <si>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</si>
  <si>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</si>
  <si>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</si>
  <si>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</si>
  <si>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</si>
  <si>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</si>
  <si>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</si>
  <si>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</si>
  <si>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</si>
  <si>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</si>
  <si>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</si>
  <si>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</si>
  <si>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</si>
  <si>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</si>
  <si>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</si>
  <si>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</si>
  <si>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</si>
  <si>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</si>
  <si>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</si>
  <si>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</si>
  <si>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</si>
  <si>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</si>
  <si>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</si>
  <si>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</si>
  <si>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</si>
  <si>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</si>
  <si>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</si>
  <si>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</si>
  <si>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</si>
  <si>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</si>
  <si>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</si>
  <si>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</si>
  <si>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</si>
  <si>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</si>
  <si>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</si>
  <si>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</si>
  <si>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</si>
  <si>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</si>
  <si>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</si>
  <si>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</si>
  <si>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</si>
  <si>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</si>
  <si>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</si>
  <si>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</si>
  <si>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</si>
  <si>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</si>
  <si>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</si>
  <si>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</si>
  <si>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</si>
  <si>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</si>
  <si>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</si>
  <si>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</si>
  <si>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</si>
  <si>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</si>
  <si>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</si>
  <si>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</si>
  <si>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</si>
  <si>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</si>
  <si>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</si>
  <si>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</si>
  <si>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</si>
  <si>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</si>
  <si>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</si>
  <si>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</si>
  <si>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</si>
  <si>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</si>
  <si>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</si>
  <si>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</si>
  <si>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</si>
  <si>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</si>
  <si>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</si>
  <si>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</si>
  <si>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</si>
  <si>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</si>
  <si>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</si>
  <si>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</si>
  <si>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</si>
  <si>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</si>
  <si>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</si>
  <si>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</si>
  <si>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</si>
  <si>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</si>
  <si>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</si>
  <si>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</si>
  <si>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</si>
  <si>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</si>
  <si>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</si>
  <si>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</si>
  <si>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</si>
  <si>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</si>
  <si>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</si>
  <si>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</si>
  <si>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</si>
  <si>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</si>
  <si>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</si>
  <si>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</si>
  <si>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</si>
  <si>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</si>
  <si>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</si>
  <si>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</si>
  <si>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</si>
  <si>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</si>
  <si>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</si>
  <si>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</si>
  <si>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</si>
  <si>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</si>
  <si>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</si>
  <si>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</si>
  <si>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</si>
  <si>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</si>
  <si>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</si>
  <si>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</si>
  <si>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</si>
  <si>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</si>
  <si>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</si>
  <si>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</si>
  <si>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</si>
  <si>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</si>
  <si>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</si>
  <si>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</si>
  <si>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</si>
  <si>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</si>
  <si>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</si>
  <si>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</si>
  <si>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</si>
  <si>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</si>
  <si>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</si>
  <si>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</si>
  <si>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</si>
  <si>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</si>
  <si>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</si>
  <si>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</si>
  <si>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</si>
  <si>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</si>
  <si>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</si>
  <si>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</si>
  <si>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</si>
  <si>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</si>
  <si>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</si>
  <si>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</si>
  <si>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</si>
  <si>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</si>
  <si>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</si>
  <si>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</si>
  <si>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</si>
  <si>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</si>
  <si>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</si>
  <si>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</si>
  <si>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</si>
  <si>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</si>
  <si>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</si>
  <si>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</si>
  <si>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</si>
  <si>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</si>
  <si>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</si>
  <si>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</si>
  <si>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</si>
  <si>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</si>
  <si>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</si>
  <si>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</si>
  <si>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</si>
  <si>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</si>
  <si>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</si>
  <si>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</si>
  <si>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</si>
  <si>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</si>
  <si>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</si>
  <si>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</si>
  <si>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</si>
  <si>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</si>
  <si>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</si>
  <si>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</si>
  <si>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</si>
  <si>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</si>
  <si>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</si>
  <si>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</si>
  <si>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</si>
  <si>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</si>
  <si>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</si>
  <si>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</si>
  <si>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</si>
  <si>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</si>
  <si>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</si>
  <si>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</si>
  <si>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</si>
  <si>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</si>
  <si>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</si>
  <si>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</si>
  <si>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</si>
  <si>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</si>
  <si>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</si>
  <si>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</si>
  <si>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</si>
  <si>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</si>
  <si>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</si>
  <si>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</si>
  <si>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</si>
  <si>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</si>
  <si>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</si>
  <si>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</si>
  <si>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</si>
  <si>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</si>
  <si>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</si>
  <si>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</si>
  <si>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</si>
  <si>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</si>
  <si>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</si>
  <si>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</si>
  <si>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</si>
  <si>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</si>
  <si>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</si>
  <si>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</si>
  <si>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</si>
  <si>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</si>
  <si>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</si>
  <si>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</si>
  <si>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</si>
  <si>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</si>
  <si>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</si>
  <si>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</si>
  <si>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</si>
  <si>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</si>
  <si>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</si>
  <si>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</si>
  <si>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</si>
  <si>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</si>
  <si>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</si>
  <si>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</si>
  <si>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</si>
  <si>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</si>
  <si>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</si>
  <si>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</si>
  <si>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</si>
  <si>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</si>
  <si>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</si>
  <si>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</si>
  <si>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</si>
  <si>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</si>
  <si>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</si>
  <si>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</si>
  <si>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</si>
  <si>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</si>
  <si>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</si>
  <si>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</si>
  <si>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</si>
  <si>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</si>
  <si>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</si>
  <si>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</si>
  <si>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</si>
  <si>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</si>
  <si>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</si>
  <si>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</si>
  <si>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</si>
  <si>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</si>
  <si>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</si>
  <si>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</si>
  <si>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</si>
  <si>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</si>
  <si>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</si>
  <si>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</si>
  <si>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</si>
  <si>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</si>
  <si>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</si>
  <si>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</si>
  <si>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</si>
  <si>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</si>
  <si>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</si>
  <si>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</si>
  <si>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</si>
  <si>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</si>
  <si>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</si>
  <si>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</si>
  <si>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</si>
  <si>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</si>
  <si>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</si>
  <si>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</si>
  <si>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</si>
  <si>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</si>
  <si>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</si>
  <si>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</si>
  <si>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</si>
  <si>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</si>
  <si>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</si>
  <si>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</si>
  <si>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</si>
  <si>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</si>
  <si>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</si>
  <si>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</si>
  <si>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</si>
  <si>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</si>
  <si>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</si>
  <si>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</si>
  <si>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</si>
  <si>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</si>
  <si>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</si>
  <si>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</si>
  <si>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</si>
  <si>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</si>
  <si>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</si>
  <si>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</si>
  <si>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</si>
  <si>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</si>
  <si>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</si>
  <si>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</si>
  <si>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</si>
  <si>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</si>
  <si>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</si>
  <si>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</si>
  <si>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</si>
  <si>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</si>
  <si>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</si>
  <si>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</si>
  <si>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</si>
  <si>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</si>
  <si>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</si>
  <si>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</si>
  <si>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</si>
  <si>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</si>
  <si>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</si>
  <si>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</si>
  <si>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</si>
  <si>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</si>
  <si>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</si>
  <si>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</si>
  <si>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</si>
  <si>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</si>
  <si>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</si>
  <si>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</si>
  <si>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</si>
  <si>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</si>
  <si>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</si>
  <si>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</si>
  <si>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</si>
  <si>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</si>
  <si>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</si>
  <si>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</si>
  <si>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</si>
  <si>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</si>
  <si>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</si>
  <si>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</si>
  <si>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</si>
  <si>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</si>
  <si>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</si>
  <si>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</si>
  <si>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</si>
  <si>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</si>
  <si>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</si>
  <si>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</si>
  <si>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</si>
  <si>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</si>
  <si>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</si>
  <si>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</si>
  <si>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</si>
  <si>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</si>
  <si>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</si>
  <si>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</si>
  <si>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</si>
  <si>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</si>
  <si>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</si>
  <si>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</si>
  <si>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</si>
  <si>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</si>
  <si>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</si>
  <si>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</si>
  <si>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</si>
  <si>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</si>
  <si>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</si>
  <si>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</si>
  <si>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</si>
  <si>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</si>
  <si>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</si>
  <si>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</si>
  <si>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</si>
  <si>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</si>
  <si>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</si>
  <si>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</si>
  <si>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</si>
  <si>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</si>
  <si>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</si>
  <si>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</si>
  <si>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</si>
  <si>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</si>
  <si>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</si>
  <si>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</si>
  <si>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</si>
  <si>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</si>
  <si>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</si>
  <si>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</si>
  <si>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</si>
  <si>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</si>
  <si>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</si>
  <si>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</si>
  <si>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</si>
  <si>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</si>
  <si>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</si>
  <si>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</si>
  <si>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</si>
  <si>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</si>
  <si>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</si>
  <si>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</si>
  <si>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</si>
  <si>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</si>
  <si>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</si>
  <si>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</si>
  <si>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</si>
  <si>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</si>
  <si>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</si>
  <si>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</si>
  <si>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</si>
  <si>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</si>
  <si>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</si>
  <si>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</si>
  <si>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</si>
  <si>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</si>
  <si>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</si>
  <si>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</si>
  <si>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</si>
  <si>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</si>
  <si>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</si>
  <si>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</si>
  <si>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</si>
  <si>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</si>
  <si>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</si>
  <si>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</si>
  <si>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</si>
  <si>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</si>
  <si>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</si>
  <si>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</si>
  <si>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</si>
  <si>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</si>
  <si>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</si>
  <si>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</si>
  <si>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</si>
  <si>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</si>
  <si>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</si>
  <si>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</si>
  <si>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</si>
  <si>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</si>
  <si>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</si>
  <si>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</si>
  <si>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</si>
  <si>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</si>
  <si>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</si>
  <si>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</si>
  <si>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</si>
  <si>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</si>
  <si>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</si>
  <si>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</si>
  <si>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</si>
  <si>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</si>
  <si>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</si>
  <si>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</si>
  <si>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</si>
  <si>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</si>
  <si>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</si>
  <si>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</si>
  <si>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</si>
  <si>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</si>
  <si>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</si>
  <si>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</si>
  <si>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</si>
  <si>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</si>
  <si>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</si>
  <si>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</si>
  <si>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</si>
  <si>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</si>
  <si>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</si>
  <si>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</si>
  <si>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</si>
  <si>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</si>
  <si>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</si>
  <si>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</si>
  <si>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</si>
  <si>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</si>
  <si>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</si>
  <si>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</si>
  <si>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</si>
  <si>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</si>
  <si>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</si>
  <si>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</si>
  <si>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</si>
  <si>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</si>
  <si>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</si>
  <si>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</si>
  <si>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</si>
  <si>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</si>
  <si>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</si>
  <si>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</si>
  <si>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</si>
  <si>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</si>
  <si>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</si>
  <si>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</si>
  <si>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</si>
  <si>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</si>
  <si>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</si>
  <si>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</si>
  <si>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</si>
  <si>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</si>
  <si>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</si>
  <si>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</si>
  <si>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</si>
  <si>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</si>
  <si>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</si>
  <si>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</si>
  <si>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</si>
  <si>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</si>
  <si>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</si>
  <si>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</si>
  <si>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</si>
  <si>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</si>
  <si>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</si>
  <si>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</si>
  <si>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</si>
  <si>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</si>
  <si>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</si>
  <si>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</si>
  <si>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</si>
  <si>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</si>
  <si>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</si>
  <si>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</si>
  <si>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</si>
  <si>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</si>
  <si>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</si>
  <si>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</si>
  <si>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</si>
  <si>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</si>
  <si>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</si>
  <si>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</si>
  <si>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</si>
  <si>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</si>
  <si>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</si>
  <si>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</si>
  <si>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</si>
  <si>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</si>
  <si>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</si>
  <si>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</si>
  <si>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</si>
  <si>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</si>
  <si>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</si>
  <si>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</si>
  <si>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</si>
  <si>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</si>
  <si>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</si>
  <si>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</si>
  <si>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</si>
  <si>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</si>
  <si>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</si>
  <si>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</si>
  <si>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</si>
  <si>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</si>
  <si>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</si>
  <si>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</si>
  <si>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</si>
  <si>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</si>
  <si>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</si>
  <si>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</si>
  <si>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</si>
  <si>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</si>
  <si>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</si>
  <si>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</si>
  <si>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</si>
  <si>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</si>
  <si>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</si>
  <si>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</si>
  <si>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</si>
  <si>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</si>
  <si>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</si>
  <si>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</si>
  <si>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</si>
  <si>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</si>
  <si>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</si>
  <si>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</si>
  <si>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</si>
  <si>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</si>
  <si>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</si>
  <si>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</si>
  <si>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</si>
  <si>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</si>
  <si>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</si>
  <si>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</si>
  <si>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</si>
  <si>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</si>
  <si>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</si>
  <si>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</si>
  <si>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</si>
  <si>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</si>
  <si>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</si>
  <si>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</si>
  <si>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</si>
  <si>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</si>
  <si>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</si>
  <si>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</si>
  <si>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</si>
  <si>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</si>
  <si>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</si>
  <si>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</si>
  <si>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</si>
  <si>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</si>
  <si>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</si>
  <si>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</si>
  <si>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</si>
  <si>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</si>
  <si>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</si>
  <si>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</si>
  <si>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</si>
  <si>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</si>
  <si>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</si>
  <si>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</si>
  <si>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</si>
  <si>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</si>
  <si>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</si>
  <si>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</si>
  <si>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</si>
  <si>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</si>
  <si>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</si>
  <si>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</si>
  <si>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</si>
  <si>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</si>
  <si>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</si>
  <si>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</si>
  <si>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</si>
  <si>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</si>
  <si>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</si>
  <si>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</si>
  <si>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</si>
  <si>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</si>
  <si>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</si>
  <si>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</si>
  <si>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</si>
  <si>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</si>
  <si>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</si>
  <si>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</si>
  <si>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</si>
  <si>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</si>
  <si>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</si>
  <si>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</si>
  <si>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</si>
  <si>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</si>
  <si>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</si>
  <si>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</si>
  <si>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</si>
  <si>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</si>
  <si>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</si>
  <si>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</si>
  <si>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</si>
  <si>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</si>
  <si>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</si>
  <si>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</si>
  <si>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</si>
  <si>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</si>
  <si>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</si>
  <si>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</si>
  <si>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</si>
  <si>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</si>
  <si>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</si>
  <si>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</si>
  <si>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</si>
  <si>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</si>
  <si>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</si>
  <si>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</si>
  <si>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</si>
  <si>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</si>
  <si>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</si>
  <si>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</si>
  <si>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</si>
  <si>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</si>
  <si>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</si>
  <si>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</si>
  <si>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</si>
  <si>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</si>
  <si>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</si>
  <si>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</si>
  <si>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</si>
  <si>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</si>
  <si>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</si>
  <si>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</si>
  <si>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</si>
  <si>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</si>
  <si>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</si>
  <si>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</si>
  <si>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</si>
  <si>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</si>
  <si>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</si>
  <si>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</si>
  <si>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</si>
  <si>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</si>
  <si>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</si>
  <si>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</si>
  <si>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</si>
  <si>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</si>
  <si>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</si>
  <si>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</si>
  <si>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</si>
  <si>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</si>
  <si>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</si>
  <si>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</si>
  <si>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</si>
  <si>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</si>
  <si>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</si>
  <si>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</si>
  <si>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</si>
  <si>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</si>
  <si>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</si>
  <si>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</si>
  <si>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</si>
  <si>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</si>
  <si>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</si>
  <si>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</si>
  <si>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</si>
  <si>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</si>
  <si>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</si>
  <si>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</si>
  <si>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</si>
  <si>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</si>
  <si>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</si>
  <si>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</si>
  <si>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</si>
  <si>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</si>
  <si>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</si>
  <si>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</si>
  <si>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</si>
  <si>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</si>
  <si>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</si>
  <si>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</si>
  <si>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</si>
  <si>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</si>
  <si>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</si>
  <si>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</si>
  <si>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</si>
  <si>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</si>
  <si>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</si>
  <si>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</si>
  <si>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</si>
  <si>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</si>
  <si>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</si>
  <si>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</si>
  <si>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</si>
  <si>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</si>
  <si>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</si>
  <si>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</si>
  <si>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</si>
  <si>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</si>
  <si>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</si>
  <si>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</si>
  <si>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</si>
  <si>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</si>
  <si>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</si>
  <si>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</si>
  <si>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</si>
  <si>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</si>
  <si>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</si>
  <si>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</si>
  <si>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</si>
  <si>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</si>
  <si>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</si>
  <si>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</si>
  <si>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</si>
  <si>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</si>
  <si>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</si>
  <si>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</si>
  <si>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</si>
  <si>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</si>
  <si>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</si>
  <si>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</si>
  <si>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</si>
  <si>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</si>
  <si>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</si>
  <si>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</si>
  <si>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</si>
  <si>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</si>
  <si>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</si>
  <si>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</si>
  <si>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</si>
  <si>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</si>
  <si>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</si>
  <si>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</si>
  <si>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</si>
  <si>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</si>
  <si>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</si>
  <si>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</si>
  <si>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</si>
  <si>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</si>
  <si>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</si>
  <si>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</si>
  <si>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</si>
  <si>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</si>
  <si>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</si>
  <si>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</si>
  <si>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</si>
  <si>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</si>
  <si>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</si>
  <si>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</si>
  <si>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</si>
  <si>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</si>
  <si>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</si>
  <si>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</si>
  <si>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</si>
  <si>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</si>
  <si>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</si>
  <si>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</si>
  <si>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</si>
  <si>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</si>
  <si>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</si>
  <si>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</si>
  <si>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</si>
  <si>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</si>
  <si>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</si>
  <si>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</si>
  <si>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</si>
  <si>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</si>
  <si>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</si>
  <si>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</si>
  <si>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</si>
  <si>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</si>
  <si>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</si>
  <si>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</si>
  <si>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</si>
  <si>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</si>
  <si>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</si>
  <si>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</si>
  <si>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</si>
  <si>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</si>
  <si>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</si>
  <si>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</si>
  <si>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</si>
  <si>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</si>
  <si>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</si>
  <si>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</si>
  <si>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</si>
  <si>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</si>
  <si>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</si>
  <si>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</si>
  <si>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</si>
  <si>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</si>
  <si>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</si>
  <si>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</si>
  <si>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</si>
  <si>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</si>
  <si>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</si>
  <si>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</si>
  <si>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</si>
  <si>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</si>
  <si>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</si>
  <si>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</si>
  <si>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</si>
  <si>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</si>
  <si>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</si>
  <si>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</si>
  <si>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</si>
  <si>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</si>
  <si>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</si>
  <si>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</si>
  <si>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</si>
  <si>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</si>
  <si>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</si>
  <si>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</si>
  <si>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</si>
  <si>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</si>
  <si>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</si>
  <si>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</si>
  <si>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</si>
  <si>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</si>
  <si>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</si>
  <si>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</si>
  <si>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</si>
  <si>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</si>
  <si>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</si>
  <si>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</si>
  <si>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</si>
  <si>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</si>
  <si>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</si>
  <si>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</si>
  <si>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</si>
  <si>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</si>
  <si>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</si>
  <si>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</si>
  <si>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</si>
  <si>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</si>
  <si>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</si>
  <si>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</si>
  <si>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</si>
  <si>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</si>
  <si>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</si>
  <si>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</si>
  <si>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</si>
  <si>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</si>
  <si>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</si>
  <si>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</si>
  <si>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</si>
  <si>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</si>
  <si>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</si>
  <si>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</si>
  <si>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</si>
  <si>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</si>
  <si>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</si>
  <si>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</si>
  <si>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</si>
  <si>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</si>
  <si>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</si>
  <si>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</si>
  <si>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</si>
  <si>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</si>
  <si>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</si>
  <si>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</si>
  <si>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</si>
  <si>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</si>
  <si>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</si>
  <si>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</si>
  <si>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</si>
  <si>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</si>
  <si>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</si>
  <si>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</si>
  <si>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</si>
  <si>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</si>
  <si>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</si>
  <si>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</si>
  <si>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</si>
  <si>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</si>
  <si>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</si>
  <si>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</si>
  <si>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</si>
  <si>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</si>
  <si>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</si>
  <si>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</si>
  <si>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</si>
  <si>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</si>
  <si>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</si>
  <si>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</si>
  <si>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</si>
  <si>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</si>
  <si>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</si>
  <si>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</si>
  <si>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</si>
  <si>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</si>
  <si>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</si>
  <si>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</si>
  <si>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</si>
  <si>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</si>
  <si>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</si>
  <si>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</si>
  <si>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</si>
  <si>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</si>
  <si>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</si>
  <si>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</si>
  <si>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</si>
  <si>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</si>
  <si>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</si>
  <si>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</si>
  <si>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</si>
  <si>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</si>
  <si>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</si>
  <si>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</si>
  <si>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</si>
  <si>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</si>
  <si>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</si>
  <si>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</si>
  <si>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</si>
  <si>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</si>
  <si>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</si>
  <si>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</si>
  <si>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</si>
  <si>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</si>
  <si>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</si>
  <si>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</si>
  <si>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</si>
  <si>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</si>
  <si>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</si>
  <si>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</si>
  <si>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</si>
  <si>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</si>
  <si>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</si>
  <si>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</si>
  <si>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</si>
  <si>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</si>
  <si>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</si>
  <si>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</si>
  <si>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</si>
  <si>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</si>
  <si>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</si>
  <si>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</si>
  <si>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</si>
  <si>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</si>
  <si>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</si>
  <si>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</si>
  <si>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</si>
  <si>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</si>
  <si>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</si>
  <si>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</si>
  <si>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</si>
  <si>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</si>
  <si>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</si>
  <si>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</si>
  <si>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</si>
  <si>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</si>
  <si>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</si>
  <si>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</si>
  <si>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</si>
  <si>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</si>
  <si>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</si>
  <si>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</si>
  <si>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</si>
  <si>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</si>
  <si>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</si>
  <si>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</si>
  <si>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</si>
  <si>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</si>
  <si>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</si>
  <si>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</si>
  <si>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</si>
  <si>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</si>
  <si>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</si>
  <si>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</si>
  <si>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</si>
  <si>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</si>
  <si>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</si>
  <si>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</si>
  <si>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</si>
  <si>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</si>
  <si>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</si>
  <si>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</si>
  <si>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</si>
  <si>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</si>
  <si>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</si>
  <si>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</si>
  <si>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</si>
  <si>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</si>
  <si>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</si>
  <si>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</si>
  <si>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</si>
  <si>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</si>
  <si>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</si>
  <si>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</si>
  <si>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</si>
  <si>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</si>
  <si>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</si>
  <si>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</si>
  <si>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</si>
  <si>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</si>
  <si>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</si>
  <si>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</si>
  <si>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</si>
  <si>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</si>
  <si>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</si>
  <si>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</si>
  <si>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</si>
  <si>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</si>
  <si>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</si>
  <si>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</si>
  <si>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</si>
  <si>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</si>
  <si>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</si>
  <si>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</si>
  <si>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</si>
  <si>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</si>
  <si>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</si>
  <si>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</si>
  <si>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</si>
  <si>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</si>
  <si>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</si>
  <si>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</si>
  <si>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</si>
  <si>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</si>
  <si>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</si>
  <si>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</si>
  <si>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</si>
  <si>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</si>
  <si>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</si>
  <si>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</si>
  <si>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</si>
  <si>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</si>
  <si>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</si>
  <si>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</si>
  <si>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</si>
  <si>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</si>
  <si>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</si>
  <si>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</si>
  <si>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</si>
  <si>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</si>
  <si>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</si>
  <si>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</si>
  <si>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</si>
  <si>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</si>
  <si>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</si>
  <si>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</si>
  <si>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</si>
  <si>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</si>
  <si>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</si>
  <si>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</si>
  <si>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</si>
  <si>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</si>
  <si>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</si>
  <si>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</si>
  <si>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</si>
  <si>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</si>
  <si>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</si>
  <si>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</si>
  <si>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</si>
  <si>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</si>
  <si>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</si>
  <si>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</si>
  <si>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</si>
  <si>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</si>
  <si>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</si>
  <si>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</si>
  <si>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</si>
  <si>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</si>
  <si>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</si>
  <si>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</si>
  <si>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</si>
  <si>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</si>
  <si>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</si>
  <si>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</si>
  <si>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</si>
  <si>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</si>
  <si>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</si>
  <si>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</si>
  <si>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</si>
  <si>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</si>
  <si>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</si>
  <si>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</si>
  <si>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</si>
  <si>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</si>
  <si>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</si>
  <si>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</si>
  <si>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</si>
  <si>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</si>
  <si>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</si>
  <si>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</si>
  <si>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</si>
  <si>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</si>
  <si>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</si>
  <si>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</si>
  <si>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</si>
  <si>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</si>
  <si>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</si>
  <si>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</si>
  <si>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</si>
  <si>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</si>
  <si>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</si>
  <si>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</si>
  <si>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</si>
  <si>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</si>
  <si>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</si>
  <si>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</si>
  <si>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</si>
  <si>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</si>
  <si>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</si>
  <si>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</si>
  <si>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</si>
  <si>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</si>
  <si>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</si>
  <si>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</si>
  <si>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</si>
  <si>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</si>
  <si>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</si>
  <si>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</si>
  <si>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</si>
  <si>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</si>
  <si>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</si>
  <si>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</si>
  <si>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</si>
  <si>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</si>
  <si>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</si>
  <si>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</si>
  <si>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</si>
  <si>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</si>
  <si>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</si>
  <si>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</si>
  <si>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</si>
  <si>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</si>
  <si>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</si>
  <si>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</si>
  <si>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</si>
  <si>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</si>
  <si>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</si>
  <si>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</si>
  <si>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</si>
  <si>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</si>
  <si>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</si>
  <si>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</si>
  <si>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</si>
  <si>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</si>
  <si>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</si>
  <si>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</si>
  <si>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</si>
  <si>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</si>
  <si>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</si>
  <si>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</si>
  <si>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</si>
  <si>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</si>
  <si>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</si>
  <si>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</si>
  <si>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</si>
  <si>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</si>
  <si>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</si>
  <si>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</si>
  <si>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</si>
  <si>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</si>
  <si>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</si>
  <si>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</si>
  <si>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</si>
  <si>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</si>
  <si>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</si>
  <si>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</si>
  <si>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</si>
  <si>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</si>
  <si>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</si>
  <si>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</si>
  <si>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</si>
  <si>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</si>
  <si>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</si>
  <si>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</si>
  <si>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</si>
  <si>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</si>
  <si>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</si>
  <si>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</si>
  <si>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</si>
  <si>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</si>
  <si>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</si>
  <si>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</si>
  <si>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</si>
  <si>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</si>
  <si>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</si>
  <si>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</si>
  <si>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</si>
  <si>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</si>
  <si>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</si>
  <si>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</si>
  <si>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</si>
  <si>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</si>
  <si>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</si>
  <si>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</si>
  <si>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</si>
  <si>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</si>
  <si>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</si>
  <si>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</si>
  <si>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</si>
  <si>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</si>
  <si>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</si>
  <si>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</si>
  <si>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</si>
  <si>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</si>
  <si>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</si>
  <si>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</si>
  <si>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</si>
  <si>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</si>
  <si>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</si>
  <si>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</si>
  <si>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</si>
  <si>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</si>
  <si>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</si>
  <si>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</si>
  <si>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</si>
  <si>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</si>
  <si>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</si>
  <si>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</si>
  <si>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</si>
  <si>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</si>
  <si>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</si>
  <si>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</si>
  <si>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</si>
  <si>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</si>
  <si>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</si>
  <si>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</si>
  <si>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</si>
  <si>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</si>
  <si>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</si>
  <si>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</si>
  <si>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</si>
  <si>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</si>
  <si>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</si>
  <si>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</si>
  <si>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</si>
  <si>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</si>
  <si>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</si>
  <si>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</si>
  <si>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</si>
  <si>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</si>
  <si>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</si>
  <si>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</si>
  <si>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</si>
  <si>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</si>
  <si>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</si>
  <si>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</si>
  <si>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</si>
  <si>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</si>
  <si>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</si>
  <si>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</si>
  <si>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</si>
  <si>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</si>
  <si>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</si>
  <si>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</si>
  <si>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</si>
  <si>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</si>
  <si>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</si>
  <si>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</si>
  <si>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</si>
  <si>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</si>
  <si>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</si>
  <si>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</si>
  <si>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</si>
  <si>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</si>
  <si>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</si>
  <si>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</si>
  <si>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</si>
  <si>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</si>
  <si>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</si>
  <si>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</si>
  <si>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</si>
  <si>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</si>
  <si>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</si>
  <si>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</si>
  <si>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</si>
  <si>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</si>
  <si>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</si>
  <si>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</si>
  <si>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</si>
  <si>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</si>
  <si>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</si>
  <si>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</si>
  <si>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</si>
  <si>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</si>
  <si>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</si>
  <si>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</si>
  <si>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</si>
  <si>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</si>
  <si>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</si>
  <si>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</si>
  <si>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</si>
  <si>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</si>
  <si>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</si>
  <si>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</si>
  <si>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</si>
  <si>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</si>
  <si>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</si>
  <si>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</si>
  <si>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</si>
  <si>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</si>
  <si>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</si>
  <si>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</si>
  <si>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</si>
  <si>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</si>
  <si>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</si>
  <si>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</si>
  <si>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</si>
  <si>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</si>
  <si>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</si>
  <si>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</si>
  <si>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</si>
  <si>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</si>
  <si>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</si>
  <si>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</si>
  <si>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</si>
  <si>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</si>
  <si>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</si>
  <si>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</si>
  <si>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</si>
  <si>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</si>
  <si>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</si>
  <si>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</si>
  <si>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</si>
  <si>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</si>
  <si>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</si>
  <si>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</si>
  <si>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</si>
  <si>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</si>
  <si>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</si>
  <si>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</si>
  <si>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</si>
  <si>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</si>
  <si>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</si>
  <si>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</si>
  <si>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</si>
  <si>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</si>
  <si>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</si>
  <si>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</si>
  <si>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</si>
  <si>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</si>
  <si>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</si>
  <si>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</si>
  <si>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</si>
  <si>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</si>
  <si>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</si>
  <si>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</si>
  <si>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</si>
  <si>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</si>
  <si>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</si>
  <si>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</si>
  <si>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</si>
  <si>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</si>
  <si>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</si>
  <si>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</si>
  <si>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</si>
  <si>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</si>
  <si>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</si>
  <si>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</si>
  <si>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</si>
  <si>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</si>
  <si>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</si>
  <si>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</si>
  <si>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</si>
  <si>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</si>
  <si>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</si>
  <si>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</si>
  <si>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</si>
  <si>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</si>
  <si>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</si>
  <si>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</si>
  <si>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</si>
  <si>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</si>
  <si>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</si>
  <si>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</si>
  <si>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</si>
  <si>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</si>
  <si>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</si>
  <si>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</si>
  <si>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</si>
  <si>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</si>
  <si>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</si>
  <si>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</si>
  <si>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</si>
  <si>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</si>
  <si>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</si>
  <si>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</si>
  <si>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</si>
  <si>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</si>
  <si>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</si>
  <si>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</si>
  <si>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</si>
  <si>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</si>
  <si>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</si>
  <si>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</si>
  <si>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</si>
  <si>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</si>
  <si>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</si>
  <si>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</si>
  <si>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</si>
  <si>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</si>
  <si>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</si>
  <si>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</si>
  <si>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</si>
  <si>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</si>
  <si>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</si>
  <si>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</si>
  <si>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</si>
  <si>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</si>
  <si>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</si>
  <si>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</si>
  <si>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</si>
  <si>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</si>
  <si>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</si>
  <si>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</si>
  <si>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</si>
  <si>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</si>
  <si>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</si>
  <si>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</si>
  <si>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</si>
  <si>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</si>
  <si>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</si>
  <si>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</si>
  <si>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</si>
  <si>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</si>
  <si>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</si>
  <si>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</si>
  <si>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</si>
  <si>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</si>
  <si>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</si>
  <si>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</si>
  <si>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</si>
  <si>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</si>
  <si>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</si>
  <si>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</si>
  <si>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</si>
  <si>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</si>
  <si>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</si>
  <si>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</si>
  <si>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</si>
  <si>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</si>
  <si>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</si>
  <si>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</si>
  <si>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</si>
  <si>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</si>
  <si>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</si>
  <si>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</si>
  <si>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</si>
  <si>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</si>
  <si>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</si>
  <si>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</si>
  <si>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</si>
  <si>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</si>
  <si>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</si>
  <si>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</si>
  <si>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</si>
  <si>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</si>
  <si>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</si>
  <si>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</si>
  <si>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</si>
  <si>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</si>
  <si>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</si>
  <si>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</si>
  <si>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</si>
  <si>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</si>
  <si>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</si>
  <si>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</si>
  <si>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</si>
  <si>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</si>
  <si>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</si>
  <si>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</si>
  <si>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</si>
  <si>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</si>
  <si>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</si>
  <si>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</si>
  <si>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</si>
  <si>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</si>
  <si>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</si>
  <si>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</si>
  <si>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</si>
  <si>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</si>
  <si>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</si>
  <si>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</si>
  <si>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</si>
  <si>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</si>
  <si>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</si>
  <si>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</si>
  <si>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</si>
  <si>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</si>
  <si>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</si>
  <si>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</si>
  <si>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</si>
  <si>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</si>
  <si>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</si>
  <si>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</si>
  <si>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</si>
  <si>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</si>
  <si>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</si>
  <si>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</si>
  <si>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</si>
  <si>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</si>
  <si>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</si>
  <si>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</si>
  <si>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</si>
  <si>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</si>
  <si>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</si>
  <si>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</si>
  <si>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</si>
  <si>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</si>
  <si>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</si>
  <si>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</si>
  <si>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</si>
  <si>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</si>
  <si>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</si>
  <si>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</si>
  <si>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</si>
  <si>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</si>
  <si>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</si>
  <si>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</si>
  <si>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</si>
  <si>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</si>
  <si>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</si>
  <si>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</si>
  <si>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</si>
  <si>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</si>
  <si>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</si>
  <si>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</si>
  <si>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</si>
  <si>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</si>
  <si>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</si>
  <si>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</si>
  <si>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</si>
  <si>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</si>
  <si>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</si>
  <si>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</si>
  <si>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</si>
  <si>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</si>
  <si>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</si>
  <si>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</si>
  <si>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</si>
  <si>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</si>
  <si>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</si>
  <si>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</si>
  <si>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</si>
  <si>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</si>
  <si>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</si>
  <si>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</si>
  <si>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</si>
  <si>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</si>
  <si>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</si>
  <si>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</si>
  <si>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</si>
  <si>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</si>
  <si>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</si>
  <si>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</si>
  <si>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</si>
  <si>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</si>
  <si>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</si>
  <si>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</si>
  <si>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</si>
  <si>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</si>
  <si>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</si>
  <si>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</si>
  <si>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</si>
  <si>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</si>
  <si>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</si>
  <si>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</si>
  <si>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</si>
  <si>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</si>
  <si>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</si>
  <si>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</si>
  <si>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</si>
  <si>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</si>
  <si>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</si>
  <si>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</si>
  <si>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</si>
  <si>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</si>
  <si>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</si>
  <si>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</si>
  <si>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</si>
  <si>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</si>
  <si>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</si>
  <si>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</si>
  <si>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</si>
  <si>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</si>
  <si>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</si>
  <si>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</si>
  <si>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</si>
  <si>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</si>
  <si>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</si>
  <si>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</si>
  <si>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</si>
  <si>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</si>
  <si>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</si>
  <si>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</si>
  <si>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</si>
  <si>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</si>
  <si>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</si>
  <si>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</si>
  <si>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</si>
  <si>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</si>
  <si>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</si>
  <si>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</si>
  <si>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</si>
  <si>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</si>
  <si>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</si>
  <si>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</si>
  <si>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</si>
  <si>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</si>
  <si>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</si>
  <si>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</si>
  <si>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</si>
  <si>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</si>
  <si>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</si>
  <si>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</si>
  <si>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</si>
  <si>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</si>
  <si>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</si>
  <si>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</si>
  <si>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</si>
  <si>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</si>
  <si>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</si>
  <si>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</si>
  <si>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</si>
  <si>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</si>
  <si>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</si>
  <si>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</si>
  <si>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</si>
  <si>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</si>
  <si>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</si>
  <si>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</si>
  <si>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</si>
  <si>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</si>
  <si>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</si>
  <si>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</si>
  <si>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</si>
  <si>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</si>
  <si>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</si>
  <si>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</si>
  <si>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</si>
  <si>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</si>
  <si>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</si>
  <si>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</si>
  <si>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</si>
  <si>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</si>
  <si>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</si>
  <si>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</si>
  <si>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</si>
  <si>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</si>
  <si>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</si>
  <si>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</si>
  <si>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</si>
  <si>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</si>
  <si>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</si>
  <si>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</si>
  <si>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</si>
  <si>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</si>
  <si>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</si>
  <si>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</si>
  <si>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</si>
  <si>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</si>
  <si>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</si>
  <si>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</si>
  <si>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</si>
  <si>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</si>
  <si>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</si>
  <si>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</si>
  <si>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</si>
  <si>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</si>
  <si>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</si>
  <si>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</si>
  <si>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</si>
  <si>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</si>
  <si>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</si>
  <si>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</si>
  <si>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</si>
  <si>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</si>
  <si>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</si>
  <si>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</si>
  <si>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</si>
  <si>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</si>
  <si>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</si>
  <si>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</si>
  <si>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</si>
  <si>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</si>
  <si>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</si>
  <si>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</si>
  <si>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</si>
  <si>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</si>
  <si>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</si>
  <si>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</si>
  <si>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</si>
  <si>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</si>
  <si>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</si>
  <si>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</si>
  <si>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</si>
  <si>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</si>
  <si>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</si>
  <si>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</si>
  <si>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</si>
  <si>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</si>
  <si>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</si>
  <si>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</si>
  <si>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</si>
  <si>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</si>
  <si>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</si>
  <si>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</si>
  <si>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</si>
  <si>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</si>
  <si>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</si>
  <si>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</si>
  <si>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</si>
  <si>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</si>
  <si>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</si>
  <si>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</si>
  <si>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</si>
  <si>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</si>
  <si>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</si>
  <si>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</si>
  <si>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</si>
  <si>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</si>
  <si>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</si>
  <si>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</si>
  <si>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</si>
  <si>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</si>
  <si>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</si>
  <si>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</si>
  <si>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</si>
  <si>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</si>
  <si>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</si>
  <si>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</si>
  <si>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</si>
  <si>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</si>
  <si>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</si>
  <si>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</si>
  <si>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</si>
  <si>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</si>
  <si>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</si>
  <si>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</si>
  <si>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</si>
  <si>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</si>
  <si>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</si>
  <si>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</si>
  <si>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</si>
  <si>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</si>
  <si>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</si>
  <si>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</si>
  <si>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</si>
  <si>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</si>
  <si>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</si>
  <si>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</si>
  <si>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</si>
  <si>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</si>
  <si>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</si>
  <si>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</si>
  <si>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</si>
  <si>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</si>
  <si>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</si>
  <si>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</si>
  <si>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</si>
  <si>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</si>
  <si>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</si>
  <si>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</si>
  <si>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</si>
  <si>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</si>
  <si>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</si>
  <si>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</si>
  <si>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</si>
  <si>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</si>
  <si>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</si>
  <si>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</si>
  <si>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</si>
  <si>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</si>
  <si>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</si>
  <si>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</si>
  <si>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</si>
  <si>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</si>
  <si>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</si>
  <si>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</si>
  <si>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</si>
  <si>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</si>
  <si>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</si>
  <si>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</si>
  <si>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</si>
  <si>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</si>
  <si>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</si>
  <si>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</si>
  <si>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</si>
  <si>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</si>
  <si>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</si>
  <si>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</si>
  <si>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</si>
  <si>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</si>
  <si>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</si>
  <si>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</si>
  <si>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</si>
  <si>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</si>
  <si>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</si>
  <si>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</si>
  <si>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</si>
  <si>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</si>
  <si>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</si>
  <si>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</si>
  <si>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</si>
  <si>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</si>
  <si>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</si>
  <si>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</si>
  <si>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</si>
  <si>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</si>
  <si>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</si>
  <si>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</si>
  <si>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</si>
  <si>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</si>
  <si>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</si>
  <si>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</si>
  <si>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</si>
  <si>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</si>
  <si>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</si>
  <si>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</si>
  <si>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</si>
  <si>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</si>
  <si>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</si>
  <si>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</si>
  <si>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</si>
  <si>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</si>
  <si>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</si>
  <si>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</si>
  <si>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</si>
  <si>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</si>
  <si>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</si>
  <si>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</si>
  <si>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</si>
  <si>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</si>
  <si>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</si>
  <si>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</si>
  <si>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</si>
  <si>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</si>
  <si>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</si>
  <si>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</si>
  <si>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</si>
  <si>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</si>
  <si>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</si>
  <si>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</si>
  <si>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</si>
  <si>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</si>
  <si>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</si>
  <si>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</si>
  <si>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</si>
  <si>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</si>
  <si>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</si>
  <si>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</si>
  <si>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</si>
  <si>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</si>
  <si>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</si>
  <si>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</si>
  <si>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</si>
  <si>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</si>
  <si>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</si>
  <si>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</si>
  <si>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</si>
  <si>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</si>
  <si>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</si>
  <si>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</si>
  <si>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</si>
  <si>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</si>
  <si>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</si>
  <si>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</si>
  <si>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</si>
  <si>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</si>
  <si>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</si>
  <si>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</si>
  <si>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</si>
  <si>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</si>
  <si>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</si>
  <si>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</si>
  <si>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</si>
  <si>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</si>
  <si>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</si>
  <si>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</si>
  <si>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</si>
  <si>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</si>
  <si>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</si>
  <si>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</si>
  <si>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</si>
  <si>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</si>
  <si>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</si>
  <si>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</si>
  <si>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</si>
  <si>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</si>
  <si>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</si>
  <si>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</si>
  <si>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</si>
  <si>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</si>
  <si>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</si>
  <si>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</si>
  <si>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</si>
  <si>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</si>
  <si>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</si>
  <si>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</si>
  <si>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</si>
  <si>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</si>
  <si>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</si>
  <si>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</si>
  <si>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</si>
  <si>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</si>
  <si>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</si>
  <si>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</si>
  <si>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</si>
  <si>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</si>
  <si>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</si>
  <si>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</si>
  <si>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</si>
  <si>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</si>
  <si>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</si>
  <si>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</si>
  <si>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</si>
  <si>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</si>
  <si>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</si>
  <si>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</si>
  <si>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</si>
  <si>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</si>
  <si>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</si>
  <si>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</si>
  <si>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</si>
  <si>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</si>
  <si>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</si>
  <si>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</si>
  <si>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</si>
  <si>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</si>
  <si>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</si>
  <si>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</si>
  <si>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</si>
  <si>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</si>
  <si>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</si>
  <si>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</si>
  <si>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</si>
  <si>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</si>
  <si>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</si>
  <si>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</si>
  <si>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</si>
  <si>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</si>
  <si>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</si>
  <si>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</si>
  <si>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</si>
  <si>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</si>
  <si>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</si>
  <si>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</si>
  <si>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</si>
  <si>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</si>
  <si>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</si>
  <si>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</si>
  <si>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</si>
  <si>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</si>
  <si>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</si>
  <si>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</si>
  <si>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</si>
  <si>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</si>
  <si>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</si>
  <si>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</si>
  <si>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</si>
  <si>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</si>
  <si>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</si>
  <si>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</si>
  <si>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</si>
  <si>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</si>
  <si>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</si>
  <si>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</si>
  <si>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</si>
  <si>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</si>
  <si>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</si>
  <si>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</si>
  <si>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</si>
  <si>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</si>
  <si>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</si>
  <si>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</si>
  <si>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</si>
  <si>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</si>
  <si>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</si>
  <si>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</si>
  <si>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</si>
  <si>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</si>
  <si>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</si>
  <si>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</si>
  <si>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</si>
  <si>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</si>
  <si>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</si>
  <si>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</si>
  <si>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</si>
  <si>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</si>
  <si>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</si>
  <si>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</si>
  <si>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</si>
  <si>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</si>
  <si>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</si>
  <si>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</si>
  <si>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</si>
  <si>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</si>
  <si>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</si>
  <si>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</si>
  <si>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</si>
  <si>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</si>
  <si>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</si>
  <si>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</si>
  <si>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</si>
  <si>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</si>
  <si>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</si>
  <si>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</si>
  <si>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</si>
  <si>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</si>
  <si>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</si>
  <si>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</si>
  <si>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</si>
  <si>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</si>
  <si>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</si>
  <si>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</si>
  <si>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</si>
  <si>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</si>
  <si>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</si>
  <si>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</si>
  <si>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</si>
  <si>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</si>
  <si>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</si>
  <si>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</si>
  <si>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</si>
  <si>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</si>
  <si>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</si>
  <si>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</si>
  <si>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</si>
  <si>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</si>
  <si>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</si>
  <si>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</si>
  <si>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</si>
  <si>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</si>
  <si>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</si>
  <si>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</si>
  <si>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</si>
  <si>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</si>
  <si>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</si>
  <si>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</si>
  <si>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</si>
  <si>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</si>
  <si>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</si>
  <si>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</si>
  <si>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</si>
  <si>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</si>
  <si>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</si>
  <si>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</si>
  <si>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</si>
  <si>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</si>
  <si>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</si>
  <si>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</si>
  <si>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</si>
  <si>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</si>
  <si>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</si>
  <si>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</si>
  <si>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</si>
  <si>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</si>
  <si>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</si>
  <si>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</si>
  <si>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</si>
  <si>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</si>
  <si>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</si>
  <si>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</si>
  <si>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</si>
  <si>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</si>
  <si>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</si>
  <si>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</si>
  <si>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</si>
  <si>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</si>
  <si>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</si>
  <si>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</si>
  <si>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</si>
  <si>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</si>
  <si>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</si>
  <si>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</si>
  <si>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</si>
  <si>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</si>
  <si>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</si>
  <si>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</si>
  <si>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</si>
  <si>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</si>
  <si>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</si>
  <si>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</si>
  <si>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</si>
  <si>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</si>
  <si>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</si>
  <si>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</si>
  <si>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</si>
  <si>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</si>
  <si>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</si>
  <si>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</si>
  <si>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</si>
  <si>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</si>
  <si>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</si>
  <si>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</si>
  <si>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</si>
  <si>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</si>
  <si>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</si>
  <si>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</si>
  <si>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</si>
  <si>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</si>
  <si>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</si>
  <si>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</si>
  <si>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</si>
  <si>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</si>
  <si>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</si>
  <si>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</si>
  <si>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</si>
  <si>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</si>
  <si>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</si>
  <si>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</si>
  <si>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</si>
  <si>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</si>
  <si>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</si>
  <si>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</si>
  <si>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</si>
  <si>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</si>
  <si>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</si>
  <si>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</si>
  <si>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</si>
  <si>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</si>
  <si>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</si>
  <si>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</si>
  <si>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</si>
  <si>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</si>
  <si>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</si>
  <si>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</si>
  <si>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</si>
  <si>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</si>
  <si>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</si>
  <si>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</si>
  <si>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</si>
  <si>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</si>
  <si>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</si>
  <si>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</si>
  <si>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</si>
  <si>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</si>
  <si>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</si>
  <si>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</si>
  <si>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</si>
  <si>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</si>
  <si>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</si>
  <si>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</si>
  <si>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</si>
  <si>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</si>
  <si>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</si>
  <si>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</si>
  <si>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</si>
  <si>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</si>
  <si>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</si>
  <si>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</si>
  <si>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</si>
  <si>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</si>
  <si>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</si>
  <si>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</si>
  <si>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</si>
  <si>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</si>
  <si>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</si>
  <si>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</si>
  <si>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</si>
  <si>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</si>
  <si>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</si>
  <si>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</si>
  <si>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</si>
  <si>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</si>
  <si>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</si>
  <si>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</si>
  <si>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</si>
  <si>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</si>
  <si>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</si>
  <si>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</si>
  <si>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</si>
  <si>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</si>
  <si>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</si>
  <si>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</si>
  <si>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</si>
  <si>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</si>
  <si>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</si>
  <si>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</si>
  <si>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</si>
  <si>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</si>
  <si>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</si>
  <si>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</si>
  <si>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</si>
  <si>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</si>
  <si>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</si>
  <si>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</si>
  <si>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</si>
  <si>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</si>
  <si>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</si>
  <si>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</si>
  <si>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</si>
  <si>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</si>
  <si>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</si>
  <si>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</si>
  <si>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</si>
  <si>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</si>
  <si>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</si>
  <si>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</si>
  <si>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</si>
  <si>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</si>
  <si>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</si>
  <si>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</si>
  <si>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</si>
  <si>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</si>
  <si>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</si>
  <si>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</si>
  <si>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</si>
  <si>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</si>
  <si>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</si>
  <si>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</si>
  <si>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</si>
  <si>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</si>
  <si>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</si>
  <si>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</si>
  <si>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</si>
  <si>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</si>
  <si>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</si>
  <si>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</si>
  <si>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</si>
  <si>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</si>
  <si>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</si>
  <si>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</si>
  <si>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</si>
  <si>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</si>
  <si>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</si>
  <si>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</si>
  <si>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</si>
  <si>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</si>
  <si>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</si>
  <si>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</si>
  <si>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</si>
  <si>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</si>
  <si>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</si>
  <si>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</si>
  <si>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</si>
  <si>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</si>
  <si>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</si>
  <si>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</si>
  <si>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</si>
  <si>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</si>
  <si>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</si>
  <si>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</si>
  <si>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</si>
  <si>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</si>
  <si>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</si>
  <si>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</si>
  <si>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</si>
  <si>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</si>
  <si>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</si>
  <si>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</si>
  <si>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</si>
  <si>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</si>
  <si>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</si>
  <si>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</si>
  <si>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</si>
  <si>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</si>
  <si>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</si>
  <si>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</si>
  <si>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</si>
  <si>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</si>
  <si>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</si>
  <si>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</si>
  <si>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</si>
  <si>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</si>
  <si>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</si>
  <si>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</si>
  <si>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</si>
  <si>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</si>
  <si>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</si>
  <si>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</si>
  <si>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</si>
  <si>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</si>
  <si>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</si>
  <si>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</si>
  <si>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</si>
  <si>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</si>
  <si>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</si>
  <si>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</si>
  <si>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</si>
  <si>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</si>
  <si>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</si>
  <si>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</si>
  <si>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</si>
  <si>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</si>
  <si>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</si>
  <si>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</si>
  <si>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</si>
  <si>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</si>
  <si>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</si>
  <si>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</si>
  <si>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</si>
  <si>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</si>
  <si>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</si>
  <si>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</si>
  <si>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</si>
  <si>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</si>
  <si>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</si>
  <si>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</si>
  <si>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</si>
  <si>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</si>
  <si>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</si>
  <si>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</si>
  <si>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</si>
  <si>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</si>
  <si>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</si>
  <si>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</si>
  <si>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</si>
  <si>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</si>
  <si>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</si>
  <si>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</si>
  <si>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</si>
  <si>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</si>
  <si>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</si>
  <si>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</si>
  <si>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</si>
  <si>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</si>
  <si>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</si>
  <si>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</si>
  <si>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</si>
  <si>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</si>
  <si>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</si>
  <si>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</si>
  <si>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</si>
  <si>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</si>
  <si>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</si>
  <si>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</si>
  <si>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</si>
  <si>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</si>
  <si>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</si>
  <si>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</si>
  <si>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</si>
  <si>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</si>
  <si>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</si>
  <si>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</si>
  <si>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</si>
  <si>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</si>
  <si>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</si>
  <si>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</si>
  <si>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</si>
  <si>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</si>
  <si>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</si>
  <si>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</si>
  <si>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</si>
  <si>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</si>
  <si>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</si>
  <si>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</si>
  <si>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</si>
  <si>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</si>
  <si>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</si>
  <si>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</si>
  <si>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</si>
  <si>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</si>
  <si>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</si>
  <si>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</si>
  <si>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</si>
  <si>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</si>
  <si>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</si>
  <si>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</si>
  <si>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</si>
  <si>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</si>
  <si>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</si>
  <si>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</si>
  <si>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</si>
  <si>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</si>
  <si>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</si>
  <si>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</si>
  <si>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</si>
  <si>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</si>
  <si>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</si>
  <si>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</si>
  <si>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</si>
  <si>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</si>
  <si>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</si>
  <si>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</si>
  <si>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</si>
  <si>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</si>
  <si>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</si>
  <si>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</si>
  <si>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</si>
  <si>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</si>
  <si>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</si>
  <si>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</si>
  <si>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</si>
  <si>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</si>
  <si>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</si>
  <si>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</si>
  <si>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</si>
  <si>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</si>
  <si>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</si>
  <si>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</si>
  <si>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</si>
  <si>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</si>
  <si>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</si>
  <si>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</si>
  <si>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</si>
  <si>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</si>
  <si>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</si>
  <si>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</si>
  <si>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</si>
  <si>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</si>
  <si>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</si>
  <si>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</si>
  <si>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</si>
  <si>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</si>
  <si>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</si>
  <si>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</si>
  <si>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</si>
  <si>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</si>
  <si>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</si>
  <si>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</si>
  <si>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</si>
  <si>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</si>
  <si>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</si>
  <si>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</si>
  <si>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</si>
  <si>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</si>
  <si>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</si>
  <si>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</si>
  <si>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</si>
  <si>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</si>
  <si>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</si>
  <si>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</si>
  <si>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</si>
  <si>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</si>
  <si>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</si>
  <si>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</si>
  <si>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</si>
  <si>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</si>
  <si>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</si>
  <si>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</si>
  <si>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</si>
  <si>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</si>
  <si>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</si>
  <si>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</si>
  <si>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</si>
  <si>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</si>
  <si>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</si>
  <si>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</si>
  <si>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</si>
  <si>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</si>
  <si>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</si>
  <si>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</si>
  <si>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</si>
  <si>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</si>
  <si>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</si>
  <si>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</si>
  <si>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</si>
  <si>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</si>
  <si>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</si>
  <si>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</si>
  <si>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</si>
  <si>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</si>
  <si>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</si>
  <si>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</si>
  <si>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</si>
  <si>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</si>
  <si>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</si>
  <si>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</si>
  <si>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</si>
  <si>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</si>
  <si>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</si>
  <si>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</si>
  <si>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</si>
  <si>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</si>
  <si>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</si>
  <si>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</si>
  <si>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</si>
  <si>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</si>
  <si>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</si>
  <si>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</si>
  <si>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</si>
  <si>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</si>
  <si>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</si>
  <si>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</si>
  <si>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</si>
  <si>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</si>
  <si>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</si>
  <si>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</si>
  <si>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</si>
  <si>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</si>
  <si>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</si>
  <si>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</si>
  <si>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</si>
  <si>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</si>
  <si>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</si>
  <si>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</si>
  <si>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</si>
  <si>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</si>
  <si>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</si>
  <si>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</si>
  <si>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</si>
  <si>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</si>
  <si>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</si>
  <si>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</si>
  <si>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</si>
  <si>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</si>
  <si>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</si>
  <si>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</si>
  <si>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</si>
  <si>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</si>
  <si>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</si>
  <si>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</si>
  <si>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</si>
  <si>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</si>
  <si>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</si>
  <si>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</si>
  <si>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</si>
  <si>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</si>
  <si>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</si>
  <si>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</si>
  <si>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</si>
  <si>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</si>
  <si>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</si>
  <si>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</si>
  <si>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</si>
  <si>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</si>
  <si>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</si>
  <si>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</si>
  <si>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</si>
  <si>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</si>
  <si>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</si>
  <si>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</si>
  <si>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</si>
  <si>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</si>
  <si>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</si>
  <si>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</si>
  <si>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</si>
  <si>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</si>
  <si>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</si>
  <si>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</si>
  <si>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</si>
  <si>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</si>
  <si>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</si>
  <si>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</si>
  <si>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</si>
  <si>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</si>
  <si>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</si>
  <si>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</si>
  <si>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</si>
  <si>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</si>
  <si>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</si>
  <si>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</si>
  <si>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</si>
  <si>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</si>
  <si>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</si>
  <si>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</si>
  <si>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</si>
  <si>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</si>
  <si>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</si>
  <si>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</si>
  <si>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</si>
  <si>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</si>
  <si>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</si>
  <si>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</si>
  <si>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</si>
  <si>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</si>
  <si>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</si>
  <si>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</si>
  <si>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</si>
  <si>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</si>
  <si>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</si>
  <si>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</si>
  <si>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</si>
  <si>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</si>
  <si>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</si>
  <si>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</si>
  <si>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</si>
  <si>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</si>
  <si>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</si>
  <si>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</si>
  <si>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</si>
  <si>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</si>
  <si>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</si>
  <si>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</si>
  <si>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</si>
  <si>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</si>
  <si>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</si>
  <si>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</si>
  <si>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</si>
  <si>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</si>
  <si>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</si>
  <si>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</si>
  <si>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</si>
  <si>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</si>
  <si>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</si>
  <si>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</si>
  <si>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</si>
  <si>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</si>
  <si>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</si>
  <si>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</si>
  <si>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</si>
  <si>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</si>
  <si>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</si>
  <si>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</si>
  <si>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</si>
  <si>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</si>
  <si>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</si>
  <si>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</si>
  <si>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</si>
  <si>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</si>
  <si>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</si>
  <si>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</si>
  <si>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</si>
  <si>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</si>
  <si>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</si>
  <si>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</si>
  <si>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</si>
  <si>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</si>
  <si>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</si>
  <si>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</si>
  <si>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</si>
  <si>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</si>
  <si>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</si>
  <si>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</si>
  <si>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</si>
  <si>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</si>
  <si>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</si>
  <si>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</si>
  <si>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</si>
  <si>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</si>
  <si>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</si>
  <si>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</si>
  <si>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</si>
  <si>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</si>
  <si>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</si>
  <si>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</si>
  <si>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</si>
  <si>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</si>
  <si>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</si>
  <si>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</si>
  <si>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</si>
  <si>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</si>
  <si>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</si>
  <si>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</si>
  <si>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</si>
  <si>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</si>
  <si>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</si>
  <si>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</si>
  <si>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</si>
  <si>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</si>
  <si>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</si>
  <si>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</si>
  <si>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</si>
  <si>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</si>
  <si>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</si>
  <si>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</si>
  <si>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</si>
  <si>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</si>
  <si>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</si>
  <si>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</si>
  <si>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</si>
  <si>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</si>
  <si>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</si>
  <si>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</si>
  <si>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</si>
  <si>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</si>
  <si>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</si>
  <si>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</si>
  <si>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</si>
  <si>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</si>
  <si>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</si>
  <si>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</si>
  <si>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</si>
  <si>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</si>
  <si>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</si>
  <si>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</si>
  <si>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</si>
  <si>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</si>
  <si>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</si>
  <si>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</si>
  <si>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</si>
  <si>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</si>
  <si>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</si>
  <si>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</si>
  <si>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</si>
  <si>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</si>
  <si>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</si>
  <si>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</si>
  <si>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</si>
  <si>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</si>
  <si>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</si>
  <si>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</si>
  <si>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</si>
  <si>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</si>
  <si>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</si>
  <si>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</si>
  <si>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</si>
  <si>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</si>
  <si>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</si>
  <si>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</si>
  <si>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</si>
  <si>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</si>
  <si>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</si>
  <si>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</si>
  <si>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</si>
  <si>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</si>
  <si>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</si>
  <si>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</si>
  <si>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</si>
  <si>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</si>
  <si>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</si>
  <si>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</si>
  <si>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</si>
  <si>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</si>
  <si>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</si>
  <si>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</si>
  <si>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</si>
  <si>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</si>
  <si>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</si>
  <si>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</si>
  <si>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</si>
  <si>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</si>
  <si>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</si>
  <si>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</si>
  <si>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</si>
  <si>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</si>
  <si>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</si>
  <si>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</si>
  <si>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</si>
  <si>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</si>
  <si>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</si>
  <si>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</si>
  <si>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</si>
  <si>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</si>
  <si>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</si>
  <si>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</si>
  <si>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</si>
  <si>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</si>
  <si>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</si>
  <si>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</si>
  <si>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</si>
  <si>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</si>
  <si>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</si>
  <si>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</si>
  <si>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</si>
  <si>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</si>
  <si>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</si>
  <si>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</si>
  <si>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</si>
  <si>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</si>
  <si>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</si>
  <si>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</si>
  <si>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</si>
  <si>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</si>
  <si>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</si>
  <si>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</si>
  <si>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</si>
  <si>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</si>
  <si>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</si>
  <si>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</si>
  <si>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</si>
  <si>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</si>
  <si>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</si>
  <si>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</si>
  <si>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</si>
  <si>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</si>
  <si>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</si>
  <si>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</si>
  <si>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</si>
  <si>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</si>
  <si>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</si>
  <si>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</si>
  <si>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</si>
  <si>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</si>
  <si>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</si>
  <si>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</si>
  <si>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</si>
  <si>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</si>
  <si>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</si>
  <si>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</si>
  <si>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</si>
  <si>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</si>
  <si>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</si>
  <si>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</si>
  <si>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</si>
  <si>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</si>
  <si>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</si>
  <si>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</si>
  <si>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</si>
  <si>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</si>
  <si>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</si>
  <si>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</si>
  <si>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</si>
  <si>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</si>
  <si>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</si>
  <si>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</si>
  <si>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</si>
  <si>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</si>
  <si>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</si>
  <si>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</si>
  <si>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</si>
  <si>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</si>
  <si>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</si>
  <si>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</si>
  <si>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</si>
  <si>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</si>
  <si>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</si>
  <si>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</si>
  <si>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</si>
  <si>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</si>
  <si>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</si>
  <si>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</si>
  <si>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</si>
  <si>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</si>
  <si>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</si>
  <si>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</si>
  <si>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</si>
  <si>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</si>
  <si>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</si>
  <si>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</si>
  <si>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</si>
  <si>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</si>
  <si>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</si>
  <si>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</si>
  <si>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</si>
  <si>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</si>
  <si>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</si>
  <si>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</si>
  <si>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</si>
  <si>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</si>
  <si>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</si>
  <si>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</si>
  <si>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</si>
  <si>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</si>
  <si>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</si>
  <si>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</si>
  <si>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</si>
  <si>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</si>
  <si>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</si>
  <si>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</si>
  <si>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</si>
  <si>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</si>
  <si>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</si>
  <si>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</si>
  <si>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</si>
  <si>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</si>
  <si>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</si>
  <si>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</si>
  <si>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</si>
  <si>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</si>
  <si>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</si>
  <si>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</si>
  <si>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</si>
  <si>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</si>
  <si>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</si>
  <si>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</si>
  <si>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</si>
  <si>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</si>
  <si>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</si>
  <si>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</si>
  <si>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</si>
  <si>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</si>
  <si>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</si>
  <si>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</si>
  <si>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</si>
  <si>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</si>
  <si>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</si>
  <si>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</si>
  <si>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</si>
  <si>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</si>
  <si>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</si>
  <si>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</si>
  <si>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</si>
  <si>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</si>
  <si>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</si>
  <si>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</si>
  <si>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</si>
  <si>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</si>
  <si>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</si>
  <si>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</si>
  <si>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</si>
  <si>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</si>
  <si>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</si>
  <si>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</si>
  <si>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</si>
  <si>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</si>
  <si>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</si>
  <si>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</si>
  <si>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</si>
  <si>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</si>
  <si>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</si>
  <si>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</si>
  <si>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</si>
  <si>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</si>
  <si>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</si>
  <si>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</si>
  <si>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</si>
  <si>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</si>
  <si>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</si>
  <si>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</si>
  <si>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</si>
  <si>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</si>
  <si>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</si>
  <si>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</si>
  <si>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</si>
  <si>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</si>
  <si>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</si>
  <si>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</si>
  <si>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</si>
  <si>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</si>
  <si>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</si>
  <si>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</si>
  <si>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</si>
  <si>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</si>
  <si>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</si>
  <si>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</si>
  <si>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</si>
  <si>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</si>
  <si>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</si>
  <si>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</si>
  <si>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</si>
  <si>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</si>
  <si>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</si>
  <si>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</si>
  <si>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</si>
  <si>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</si>
  <si>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</si>
  <si>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</si>
  <si>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</si>
  <si>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</si>
  <si>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</si>
  <si>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</si>
  <si>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</si>
  <si>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</si>
  <si>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</si>
  <si>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</si>
  <si>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</si>
  <si>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</si>
  <si>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</si>
  <si>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</si>
  <si>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</si>
  <si>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</si>
  <si>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</si>
  <si>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</si>
  <si>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</si>
  <si>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</si>
  <si>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</si>
  <si>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</si>
  <si>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</si>
  <si>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</si>
  <si>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</si>
  <si>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</si>
  <si>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</si>
  <si>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</si>
  <si>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</si>
  <si>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</si>
  <si>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</si>
  <si>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</si>
  <si>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</si>
  <si>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</si>
  <si>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</si>
  <si>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</si>
  <si>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</si>
  <si>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</si>
  <si>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</si>
  <si>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</si>
  <si>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</si>
  <si>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</si>
  <si>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</si>
  <si>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</si>
  <si>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</si>
  <si>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</si>
  <si>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</si>
  <si>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</si>
  <si>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</si>
  <si>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</si>
  <si>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</si>
  <si>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</si>
  <si>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</si>
  <si>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</si>
  <si>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</si>
  <si>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</si>
  <si>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</si>
  <si>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</si>
  <si>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</si>
  <si>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</si>
  <si>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</si>
  <si>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</si>
  <si>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</si>
  <si>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</si>
  <si>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</si>
  <si>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</si>
  <si>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</si>
  <si>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</si>
  <si>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</si>
  <si>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</si>
  <si>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</si>
  <si>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</si>
  <si>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</si>
  <si>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</si>
  <si>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</si>
  <si>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</si>
  <si>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</si>
  <si>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</si>
  <si>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</si>
  <si>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</si>
  <si>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</si>
  <si>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</si>
  <si>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</si>
  <si>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</si>
  <si>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</si>
  <si>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</si>
  <si>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</si>
  <si>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</si>
  <si>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</si>
  <si>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</si>
  <si>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</si>
  <si>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</si>
  <si>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</si>
  <si>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</si>
  <si>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</si>
  <si>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</si>
  <si>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</si>
  <si>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</si>
  <si>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</si>
  <si>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</si>
  <si>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</si>
  <si>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</si>
  <si>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</si>
  <si>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</si>
  <si>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</si>
  <si>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</si>
  <si>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</si>
  <si>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</si>
  <si>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</si>
  <si>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</si>
  <si>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</si>
  <si>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</si>
  <si>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</si>
  <si>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</si>
  <si>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</si>
  <si>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</si>
  <si>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</si>
  <si>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</si>
  <si>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</si>
  <si>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</si>
  <si>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</si>
  <si>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</si>
  <si>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</si>
  <si>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</si>
  <si>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</si>
  <si>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</si>
  <si>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</si>
  <si>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</si>
  <si>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</si>
  <si>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</si>
  <si>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</si>
  <si>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</si>
  <si>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</si>
  <si>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</si>
  <si>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</si>
  <si>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</si>
  <si>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</si>
  <si>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</si>
  <si>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</si>
  <si>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</si>
  <si>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</si>
  <si>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</si>
  <si>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</si>
  <si>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</si>
  <si>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</si>
  <si>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</si>
  <si>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</si>
  <si>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</si>
  <si>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</si>
  <si>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</si>
  <si>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</si>
  <si>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</si>
  <si>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</si>
  <si>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</si>
  <si>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</si>
  <si>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</si>
  <si>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</si>
  <si>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</si>
  <si>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</si>
  <si>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</si>
  <si>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</si>
  <si>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</si>
  <si>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</si>
  <si>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</si>
  <si>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</si>
  <si>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</si>
  <si>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</si>
  <si>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</si>
  <si>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</si>
  <si>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</si>
  <si>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</si>
  <si>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</si>
  <si>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</si>
  <si>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</si>
  <si>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</si>
  <si>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</si>
  <si>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</si>
  <si>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</si>
  <si>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</si>
  <si>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</si>
  <si>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</si>
  <si>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</si>
  <si>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</si>
  <si>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</si>
  <si>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</si>
  <si>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</si>
  <si>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</si>
  <si>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</si>
  <si>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</si>
  <si>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</si>
  <si>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</si>
  <si>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</si>
  <si>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</si>
  <si>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</si>
  <si>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</si>
  <si>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</si>
  <si>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</si>
  <si>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</si>
  <si>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</si>
  <si>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</si>
  <si>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</si>
  <si>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</si>
  <si>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</si>
  <si>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</si>
  <si>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</si>
  <si>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</si>
  <si>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</si>
  <si>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</si>
  <si>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</si>
  <si>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</si>
  <si>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</si>
  <si>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</si>
  <si>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</si>
  <si>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</si>
  <si>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</si>
  <si>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</si>
  <si>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</si>
  <si>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</si>
  <si>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</si>
  <si>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</si>
  <si>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</si>
  <si>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</si>
  <si>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</si>
  <si>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</si>
  <si>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</si>
  <si>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</si>
  <si>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</si>
  <si>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</si>
  <si>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</si>
  <si>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</si>
  <si>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</si>
  <si>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</si>
  <si>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</si>
  <si>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</si>
  <si>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</si>
  <si>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</si>
  <si>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</si>
  <si>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</si>
  <si>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</si>
  <si>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</si>
  <si>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</si>
  <si>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</si>
  <si>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</si>
  <si>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</si>
  <si>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</si>
  <si>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</si>
  <si>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</si>
  <si>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</si>
  <si>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</si>
  <si>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</si>
  <si>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</si>
  <si>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</si>
  <si>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</si>
  <si>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</si>
  <si>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</si>
  <si>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</si>
  <si>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</si>
  <si>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</si>
  <si>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</si>
  <si>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</si>
  <si>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</si>
  <si>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</si>
  <si>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</si>
  <si>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</si>
  <si>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</si>
  <si>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</si>
  <si>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</si>
  <si>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</si>
  <si>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</si>
  <si>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</si>
  <si>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</si>
  <si>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</si>
  <si>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</si>
  <si>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</si>
  <si>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</si>
  <si>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</si>
  <si>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</si>
  <si>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</si>
  <si>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</si>
  <si>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</si>
  <si>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</si>
  <si>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</si>
  <si>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</si>
  <si>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</si>
  <si>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</si>
  <si>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</si>
  <si>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</si>
  <si>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</si>
  <si>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</si>
  <si>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</si>
  <si>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</si>
  <si>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</si>
  <si>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</si>
  <si>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</si>
  <si>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</si>
  <si>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</si>
  <si>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</si>
  <si>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</si>
  <si>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</si>
  <si>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</si>
  <si>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</si>
  <si>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</si>
  <si>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</si>
  <si>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</si>
  <si>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</si>
  <si>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</si>
  <si>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</si>
  <si>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</si>
  <si>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</si>
  <si>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</si>
  <si>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</si>
  <si>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</si>
  <si>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</si>
  <si>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</si>
  <si>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</si>
  <si>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</si>
  <si>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</si>
  <si>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</si>
  <si>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</si>
  <si>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</si>
  <si>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</si>
  <si>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</si>
  <si>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</si>
  <si>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</si>
  <si>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</si>
  <si>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</si>
  <si>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</si>
  <si>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</si>
  <si>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</si>
  <si>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</si>
  <si>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</si>
  <si>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</si>
  <si>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</si>
  <si>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</si>
  <si>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</si>
  <si>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</si>
  <si>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</si>
  <si>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</si>
  <si>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</si>
  <si>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</si>
  <si>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</si>
  <si>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</si>
  <si>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</si>
  <si>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</si>
  <si>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</si>
  <si>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</si>
  <si>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</si>
  <si>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</si>
  <si>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</si>
  <si>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</si>
  <si>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</si>
  <si>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</si>
  <si>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</si>
  <si>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</si>
  <si>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</si>
  <si>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</si>
  <si>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</si>
  <si>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</si>
  <si>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</si>
  <si>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</si>
  <si>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</si>
  <si>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</si>
  <si>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</si>
  <si>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</si>
  <si>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</si>
  <si>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</si>
  <si>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</si>
  <si>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</si>
  <si>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</si>
  <si>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</si>
  <si>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</si>
  <si>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</si>
  <si>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</si>
  <si>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</si>
  <si>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</si>
  <si>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</si>
  <si>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</si>
  <si>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</si>
  <si>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</si>
  <si>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</si>
  <si>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</si>
  <si>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</si>
  <si>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</si>
  <si>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</si>
  <si>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</si>
  <si>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</si>
  <si>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</si>
  <si>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</si>
  <si>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</si>
  <si>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</si>
  <si>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</si>
  <si>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</si>
  <si>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</si>
  <si>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</si>
  <si>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</si>
  <si>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</si>
  <si>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</si>
  <si>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</si>
  <si>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</si>
  <si>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</si>
  <si>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</si>
  <si>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</si>
  <si>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</si>
  <si>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</si>
  <si>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</si>
  <si>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</si>
  <si>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</si>
  <si>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</si>
  <si>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</si>
  <si>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</si>
  <si>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</si>
  <si>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</si>
  <si>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</si>
  <si>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</si>
  <si>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</si>
  <si>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</si>
  <si>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</si>
  <si>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</si>
  <si>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</si>
  <si>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</si>
  <si>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</si>
  <si>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</si>
  <si>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</si>
  <si>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</si>
  <si>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</si>
  <si>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</si>
  <si>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</si>
  <si>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</si>
  <si>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</si>
  <si>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</si>
  <si>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</si>
  <si>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</si>
  <si>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</si>
  <si>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</si>
  <si>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</si>
  <si>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</si>
  <si>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</si>
  <si>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</si>
  <si>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</si>
  <si>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</si>
  <si>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</si>
  <si>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</si>
  <si>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</si>
  <si>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</si>
  <si>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</si>
  <si>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</si>
  <si>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</si>
  <si>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</si>
  <si>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</si>
  <si>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</si>
  <si>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</si>
  <si>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</si>
  <si>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</si>
  <si>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</si>
  <si>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</si>
  <si>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</si>
  <si>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</si>
  <si>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</si>
  <si>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</si>
  <si>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</si>
  <si>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</si>
  <si>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</si>
  <si>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</si>
  <si>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</si>
  <si>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</si>
  <si>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</si>
  <si>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</si>
  <si>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</si>
  <si>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</si>
  <si>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</si>
  <si>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</si>
  <si>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</si>
  <si>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</si>
  <si>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</si>
  <si>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</si>
  <si>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</si>
  <si>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</si>
  <si>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</si>
  <si>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</si>
  <si>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</si>
  <si>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</si>
  <si>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</si>
  <si>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</si>
  <si>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</si>
  <si>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</si>
  <si>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</si>
  <si>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</si>
  <si>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</si>
  <si>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</si>
  <si>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</si>
  <si>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</si>
  <si>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</si>
  <si>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</si>
  <si>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</si>
  <si>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</si>
  <si>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</si>
  <si>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</si>
  <si>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</si>
  <si>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</si>
  <si>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</si>
  <si>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</si>
  <si>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</si>
  <si>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</si>
  <si>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</si>
  <si>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</si>
  <si>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</si>
  <si>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</si>
  <si>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</si>
  <si>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</si>
  <si>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</si>
  <si>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</si>
  <si>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</si>
  <si>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</si>
  <si>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</si>
  <si>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</si>
  <si>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</si>
  <si>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</si>
  <si>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</si>
  <si>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</si>
  <si>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</si>
  <si>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</si>
  <si>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</si>
  <si>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</si>
  <si>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</si>
  <si>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</si>
  <si>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</si>
  <si>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</si>
  <si>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</si>
  <si>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</si>
  <si>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</si>
  <si>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</si>
  <si>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</si>
  <si>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</si>
  <si>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</si>
  <si>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</si>
  <si>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</si>
  <si>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</si>
  <si>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</si>
  <si>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</si>
  <si>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</si>
  <si>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</si>
  <si>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</si>
  <si>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</si>
  <si>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</si>
  <si>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</si>
  <si>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</si>
  <si>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</si>
  <si>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</si>
  <si>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</si>
  <si>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</si>
  <si>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</si>
  <si>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</si>
  <si>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</si>
  <si>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</si>
  <si>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</si>
  <si>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</si>
  <si>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</si>
  <si>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</si>
  <si>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</si>
  <si>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</si>
  <si>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</si>
  <si>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</si>
  <si>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</si>
  <si>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</si>
  <si>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</si>
  <si>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</si>
  <si>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</si>
  <si>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</si>
  <si>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</si>
  <si>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</si>
  <si>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</si>
  <si>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</si>
  <si>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</si>
  <si>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</si>
  <si>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</si>
  <si>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</si>
  <si>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</si>
  <si>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</si>
  <si>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</si>
  <si>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</si>
  <si>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</si>
  <si>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</si>
  <si>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</si>
  <si>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</si>
  <si>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</si>
  <si>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</si>
  <si>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</si>
  <si>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</si>
  <si>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</si>
  <si>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</si>
  <si>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</si>
  <si>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</si>
  <si>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</si>
  <si>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</si>
  <si>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</si>
  <si>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</si>
  <si>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</si>
  <si>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</si>
  <si>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</si>
  <si>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</si>
  <si>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</si>
  <si>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</si>
  <si>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</si>
  <si>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</si>
  <si>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</si>
  <si>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</si>
  <si>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</si>
  <si>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</si>
  <si>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</si>
  <si>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</si>
  <si>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</si>
  <si>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</si>
  <si>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</si>
  <si>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</si>
  <si>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</si>
  <si>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</si>
  <si>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</si>
  <si>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</si>
  <si>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</si>
  <si>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</si>
  <si>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</si>
  <si>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</si>
  <si>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</si>
  <si>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</si>
  <si>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</si>
  <si>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</si>
  <si>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</si>
  <si>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</si>
  <si>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</si>
  <si>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</si>
  <si>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</si>
  <si>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</si>
  <si>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</si>
  <si>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</si>
  <si>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</si>
  <si>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</si>
  <si>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</si>
  <si>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</si>
  <si>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</si>
  <si>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</si>
  <si>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</si>
  <si>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</si>
  <si>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</si>
  <si>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</si>
  <si>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</si>
  <si>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</si>
  <si>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</si>
  <si>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</si>
  <si>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</si>
  <si>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</si>
  <si>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</si>
  <si>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</si>
  <si>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</si>
  <si>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</si>
  <si>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</si>
  <si>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</si>
  <si>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</si>
  <si>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</si>
  <si>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</si>
  <si>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</si>
  <si>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</si>
  <si>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</si>
  <si>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</si>
  <si>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</si>
  <si>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</si>
  <si>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</si>
  <si>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</si>
  <si>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</si>
  <si>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</si>
  <si>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</si>
  <si>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</si>
  <si>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</si>
  <si>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</si>
  <si>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</si>
  <si>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</si>
  <si>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</si>
  <si>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</si>
  <si>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</si>
  <si>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</si>
  <si>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</si>
  <si>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</si>
  <si>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</si>
  <si>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</si>
  <si>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</si>
  <si>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</si>
  <si>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</si>
  <si>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</si>
  <si>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</si>
  <si>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</si>
  <si>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</si>
  <si>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</si>
  <si>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</si>
  <si>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</si>
  <si>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</si>
  <si>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</si>
  <si>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</si>
  <si>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</si>
  <si>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</si>
  <si>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</si>
  <si>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</si>
  <si>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</si>
  <si>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</si>
  <si>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</si>
  <si>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</si>
  <si>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</si>
  <si>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</si>
  <si>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</si>
  <si>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</si>
  <si>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</si>
  <si>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</si>
  <si>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</si>
  <si>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</si>
  <si>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</si>
  <si>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</si>
  <si>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</si>
  <si>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</si>
  <si>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</si>
  <si>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</si>
  <si>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</si>
  <si>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</si>
  <si>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</si>
  <si>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</si>
  <si>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</si>
  <si>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</si>
  <si>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</si>
  <si>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</si>
  <si>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</si>
  <si>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</si>
  <si>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</si>
  <si>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</si>
  <si>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</si>
  <si>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</si>
  <si>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</si>
  <si>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</si>
  <si>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</si>
  <si>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</si>
  <si>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</si>
  <si>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</si>
  <si>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</si>
  <si>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</si>
  <si>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</si>
  <si>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</si>
  <si>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</si>
  <si>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</si>
  <si>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</si>
  <si>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</si>
  <si>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</si>
  <si>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</si>
  <si>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</si>
  <si>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</si>
  <si>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</si>
  <si>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</si>
  <si>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</si>
  <si>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</si>
  <si>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</si>
  <si>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</si>
  <si>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</si>
  <si>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</si>
  <si>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</si>
  <si>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</si>
  <si>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</si>
  <si>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</si>
  <si>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</si>
  <si>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</si>
  <si>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</si>
  <si>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</si>
  <si>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</si>
  <si>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</si>
  <si>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</si>
  <si>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</si>
  <si>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</si>
  <si>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</si>
  <si>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</si>
  <si>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</si>
  <si>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</si>
  <si>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</si>
  <si>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</si>
  <si>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</si>
  <si>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</si>
  <si>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</si>
  <si>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</si>
  <si>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</si>
  <si>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</si>
  <si>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</si>
  <si>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</si>
  <si>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</si>
  <si>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</si>
  <si>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</si>
  <si>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</si>
  <si>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</si>
  <si>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</si>
  <si>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</si>
  <si>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</si>
  <si>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</si>
  <si>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</si>
  <si>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</si>
  <si>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</si>
  <si>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</si>
  <si>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</si>
  <si>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</si>
  <si>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</si>
  <si>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</si>
  <si>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</si>
  <si>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</si>
  <si>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</si>
  <si>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</si>
  <si>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</si>
  <si>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</si>
  <si>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</si>
  <si>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</si>
  <si>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</si>
  <si>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</si>
  <si>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</si>
  <si>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</si>
  <si>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</si>
  <si>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</si>
  <si>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</si>
  <si>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</si>
  <si>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</si>
  <si>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</si>
  <si>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</si>
  <si>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</si>
  <si>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</si>
  <si>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</si>
  <si>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</si>
  <si>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</si>
  <si>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</si>
  <si>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</si>
  <si>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</si>
  <si>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</si>
  <si>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</si>
  <si>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</si>
  <si>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</si>
  <si>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</si>
  <si>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</si>
  <si>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</si>
  <si>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</si>
  <si>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</si>
  <si>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</si>
  <si>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</si>
  <si>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</si>
  <si>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</si>
  <si>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</si>
  <si>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</si>
  <si>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</si>
  <si>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</si>
  <si>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</si>
  <si>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</si>
  <si>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</si>
  <si>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</si>
  <si>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</si>
  <si>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</si>
  <si>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</si>
  <si>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</si>
  <si>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</si>
  <si>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</si>
  <si>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</si>
  <si>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</si>
  <si>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</si>
  <si>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</si>
  <si>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</si>
  <si>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</si>
  <si>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</si>
  <si>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</si>
  <si>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</si>
  <si>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</si>
  <si>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</si>
  <si>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</si>
  <si>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</si>
  <si>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</si>
  <si>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</si>
  <si>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</si>
  <si>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</si>
  <si>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</si>
  <si>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</si>
  <si>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</si>
  <si>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</si>
  <si>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</si>
  <si>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</si>
  <si>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</si>
  <si>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</si>
  <si>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</si>
  <si>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</si>
  <si>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</si>
  <si>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</si>
  <si>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</si>
  <si>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</si>
  <si>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</si>
  <si>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</si>
  <si>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</si>
  <si>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</si>
  <si>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</si>
  <si>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</si>
  <si>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</si>
  <si>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</si>
  <si>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</si>
  <si>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</si>
  <si>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</si>
  <si>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</si>
  <si>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</si>
  <si>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</si>
  <si>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</si>
  <si>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</si>
  <si>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</si>
  <si>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</si>
  <si>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</si>
  <si>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</si>
  <si>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</si>
  <si>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</si>
  <si>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</si>
  <si>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</si>
  <si>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</si>
  <si>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</si>
  <si>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</si>
  <si>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</si>
  <si>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</si>
  <si>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</si>
  <si>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</si>
  <si>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</si>
  <si>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</si>
  <si>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</si>
  <si>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</si>
  <si>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</si>
  <si>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</si>
  <si>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</si>
  <si>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</si>
  <si>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</si>
  <si>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</si>
  <si>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</si>
  <si>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</si>
  <si>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</si>
  <si>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</si>
  <si>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</si>
  <si>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</si>
  <si>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</si>
  <si>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</si>
  <si>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</si>
  <si>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</si>
  <si>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</si>
  <si>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</si>
  <si>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</si>
  <si>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</si>
  <si>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</si>
  <si>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</si>
  <si>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</si>
  <si>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</si>
  <si>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</si>
  <si>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</si>
  <si>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</si>
  <si>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</si>
  <si>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</si>
  <si>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</si>
  <si>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</si>
  <si>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</si>
  <si>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</si>
  <si>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</si>
  <si>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</si>
  <si>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</si>
  <si>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</si>
  <si>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</si>
  <si>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</si>
  <si>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</si>
  <si>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</si>
  <si>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</si>
  <si>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</si>
  <si>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</si>
  <si>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</si>
  <si>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</si>
  <si>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</si>
  <si>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</si>
  <si>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</si>
  <si>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</si>
  <si>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</si>
  <si>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</si>
  <si>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</si>
  <si>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</si>
  <si>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</si>
  <si>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</si>
  <si>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</si>
  <si>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</si>
  <si>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</si>
  <si>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</si>
  <si>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</si>
  <si>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</si>
  <si>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</si>
  <si>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</si>
  <si>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</si>
  <si>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</si>
  <si>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</si>
  <si>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</si>
  <si>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</si>
  <si>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</si>
  <si>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</si>
  <si>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</si>
  <si>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</si>
  <si>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</si>
  <si>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</si>
  <si>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</si>
  <si>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</si>
  <si>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</si>
  <si>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</si>
  <si>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</si>
  <si>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</si>
  <si>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</si>
  <si>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</si>
  <si>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</si>
  <si>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</si>
  <si>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</si>
  <si>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</si>
  <si>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</si>
  <si>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</si>
  <si>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</si>
  <si>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</si>
  <si>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</si>
  <si>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</si>
  <si>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</si>
  <si>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</si>
  <si>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</si>
  <si>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</si>
  <si>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</si>
  <si>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</si>
  <si>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</si>
  <si>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</si>
  <si>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</si>
  <si>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</si>
  <si>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</si>
  <si>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</si>
  <si>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</si>
  <si>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</si>
  <si>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</si>
  <si>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</si>
  <si>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</si>
  <si>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</si>
  <si>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</si>
  <si>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</si>
  <si>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</si>
  <si>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</si>
  <si>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</si>
  <si>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</si>
  <si>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</si>
  <si>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</si>
  <si>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</si>
  <si>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</si>
  <si>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</si>
  <si>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</si>
  <si>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</si>
  <si>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</si>
  <si>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</si>
  <si>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</si>
  <si>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</si>
  <si>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</si>
  <si>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</si>
  <si>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</si>
  <si>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</si>
  <si>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</si>
  <si>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</si>
  <si>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</si>
  <si>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</si>
  <si>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</si>
  <si>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</si>
  <si>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</si>
  <si>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</si>
  <si>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</si>
  <si>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</si>
  <si>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</si>
  <si>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</si>
  <si>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</si>
  <si>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</si>
  <si>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</si>
  <si>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</si>
  <si>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</si>
  <si>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</si>
  <si>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</si>
  <si>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</si>
  <si>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</si>
  <si>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</si>
  <si>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</si>
  <si>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</si>
  <si>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</si>
  <si>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</si>
  <si>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</si>
  <si>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</si>
  <si>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</si>
  <si>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</si>
  <si>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</si>
  <si>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</si>
  <si>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</si>
  <si>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</si>
  <si>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</si>
  <si>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</si>
  <si>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</si>
  <si>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</si>
  <si>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</si>
  <si>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</si>
  <si>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</si>
  <si>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</si>
  <si>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</si>
  <si>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</si>
  <si>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</si>
  <si>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</si>
  <si>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</si>
  <si>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</si>
  <si>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</si>
  <si>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</si>
  <si>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</si>
  <si>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</si>
  <si>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</si>
  <si>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</si>
  <si>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</si>
  <si>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</si>
  <si>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</si>
  <si>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</si>
  <si>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</si>
  <si>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</si>
  <si>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</si>
  <si>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</si>
  <si>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</si>
  <si>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</si>
  <si>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</si>
  <si>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</si>
  <si>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</si>
  <si>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</si>
  <si>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</si>
  <si>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</si>
  <si>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</si>
  <si>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</si>
  <si>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</si>
  <si>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</si>
  <si>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</si>
  <si>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</si>
  <si>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</si>
  <si>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</si>
  <si>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</si>
  <si>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</si>
  <si>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</si>
  <si>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</si>
  <si>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</si>
  <si>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</si>
  <si>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</si>
  <si>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</si>
  <si>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</si>
  <si>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</si>
  <si>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</si>
  <si>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</si>
  <si>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</si>
  <si>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</si>
  <si>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</si>
  <si>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</si>
  <si>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</si>
  <si>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</si>
  <si>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</si>
  <si>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</si>
  <si>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</si>
  <si>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</si>
  <si>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</si>
  <si>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</si>
  <si>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</si>
  <si>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</si>
  <si>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</si>
  <si>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</si>
  <si>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</si>
  <si>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</si>
  <si>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</si>
  <si>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</si>
  <si>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</si>
  <si>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</si>
  <si>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</si>
  <si>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</si>
  <si>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</si>
  <si>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</si>
  <si>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</si>
  <si>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</si>
  <si>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</si>
  <si>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</si>
  <si>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</si>
  <si>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</si>
  <si>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</si>
  <si>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</si>
  <si>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</si>
  <si>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</si>
  <si>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</si>
  <si>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</si>
  <si>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</si>
  <si>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</si>
  <si>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</si>
  <si>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</si>
  <si>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</si>
  <si>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</si>
  <si>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</si>
  <si>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</si>
  <si>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</si>
  <si>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</si>
  <si>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</si>
  <si>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</si>
  <si>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</si>
  <si>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</si>
  <si>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</si>
  <si>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</si>
  <si>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</si>
  <si>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</si>
  <si>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</si>
  <si>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</si>
  <si>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</si>
  <si>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</si>
  <si>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</si>
  <si>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</si>
  <si>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</si>
  <si>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</si>
  <si>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</si>
  <si>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</si>
  <si>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</si>
  <si>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</si>
  <si>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</si>
  <si>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</si>
  <si>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</si>
  <si>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</si>
  <si>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</si>
  <si>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</si>
  <si>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</si>
  <si>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</si>
  <si>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</si>
  <si>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</si>
  <si>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</si>
  <si>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</si>
  <si>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</si>
  <si>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</si>
  <si>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</si>
  <si>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</si>
  <si>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</si>
  <si>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</si>
  <si>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</si>
  <si>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</si>
  <si>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</si>
  <si>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</si>
  <si>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</si>
  <si>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</si>
  <si>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</si>
  <si>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</si>
  <si>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</si>
  <si>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</si>
  <si>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</si>
  <si>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</si>
  <si>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</si>
  <si>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</si>
  <si>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</si>
  <si>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</si>
  <si>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</si>
  <si>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</si>
  <si>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</si>
  <si>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</si>
  <si>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</si>
  <si>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</si>
  <si>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</si>
  <si>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</si>
  <si>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</si>
  <si>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</si>
  <si>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</si>
  <si>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</si>
  <si>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</si>
  <si>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</si>
  <si>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</si>
  <si>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</si>
  <si>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</si>
  <si>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</si>
  <si>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</si>
  <si>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</si>
  <si>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</si>
  <si>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</si>
  <si>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</si>
  <si>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</si>
  <si>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</si>
  <si>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</si>
  <si>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</si>
  <si>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</si>
  <si>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</si>
  <si>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</si>
  <si>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</si>
  <si>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</si>
  <si>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</si>
  <si>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</si>
  <si>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</si>
  <si>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</si>
  <si>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</si>
  <si>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</si>
  <si>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</si>
  <si>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</si>
  <si>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</si>
  <si>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</si>
  <si>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</si>
  <si>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</si>
  <si>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</si>
  <si>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</si>
  <si>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</si>
  <si>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</si>
  <si>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</si>
  <si>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</si>
  <si>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</si>
  <si>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</si>
  <si>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</si>
  <si>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</si>
  <si>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</si>
  <si>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</si>
  <si>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</si>
  <si>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</si>
  <si>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</si>
  <si>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</si>
  <si>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</si>
  <si>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</si>
  <si>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</si>
  <si>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</si>
  <si>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</si>
  <si>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</si>
  <si>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</si>
  <si>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</si>
  <si>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</si>
  <si>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</si>
  <si>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</si>
  <si>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</si>
  <si>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</si>
  <si>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</si>
  <si>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</si>
  <si>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</si>
  <si>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</si>
  <si>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</si>
  <si>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</si>
  <si>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</si>
  <si>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</si>
  <si>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</si>
  <si>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</si>
  <si>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</si>
  <si>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</si>
  <si>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</si>
  <si>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</si>
  <si>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</si>
  <si>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</si>
  <si>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</si>
  <si>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</si>
  <si>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</si>
  <si>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</si>
  <si>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</si>
  <si>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</si>
  <si>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</si>
  <si>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</si>
  <si>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</si>
  <si>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</si>
  <si>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</si>
  <si>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</si>
  <si>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</si>
  <si>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</si>
  <si>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</si>
  <si>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</si>
  <si>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</si>
  <si>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</si>
  <si>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</si>
  <si>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</si>
  <si>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</si>
  <si>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</si>
  <si>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</si>
  <si>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</si>
  <si>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</si>
  <si>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</si>
  <si>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</si>
  <si>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</si>
  <si>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</si>
  <si>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</si>
  <si>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</si>
  <si>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</si>
  <si>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</si>
  <si>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</si>
  <si>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</si>
  <si>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</si>
  <si>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</si>
  <si>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</si>
  <si>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</si>
  <si>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</si>
  <si>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</si>
  <si>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</si>
  <si>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</si>
  <si>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</si>
  <si>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</si>
  <si>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</si>
  <si>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</si>
  <si>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</si>
  <si>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</si>
  <si>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</si>
  <si>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</si>
  <si>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</si>
  <si>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</si>
  <si>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</si>
  <si>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</si>
  <si>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</si>
  <si>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</si>
  <si>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</si>
  <si>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</si>
  <si>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</si>
  <si>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</si>
  <si>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</si>
  <si>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</si>
  <si>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</si>
  <si>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</si>
  <si>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</si>
  <si>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</si>
  <si>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</si>
  <si>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</si>
  <si>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</si>
  <si>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</si>
  <si>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</si>
  <si>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</si>
  <si>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</si>
  <si>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</si>
  <si>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</si>
  <si>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</si>
  <si>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</si>
  <si>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</si>
  <si>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</si>
  <si>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</si>
  <si>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</si>
  <si>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</si>
  <si>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</si>
  <si>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</si>
  <si>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</si>
  <si>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</si>
  <si>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</si>
  <si>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</si>
  <si>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</si>
  <si>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</si>
  <si>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</si>
  <si>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</si>
  <si>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</si>
  <si>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</si>
  <si>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</si>
  <si>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</si>
  <si>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</si>
  <si>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</si>
  <si>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</si>
  <si>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</si>
  <si>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</si>
  <si>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</si>
  <si>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</si>
  <si>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</si>
  <si>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</si>
  <si>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</si>
  <si>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</si>
  <si>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</si>
  <si>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</si>
  <si>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</si>
  <si>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</si>
  <si>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</si>
  <si>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</si>
  <si>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</si>
  <si>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</si>
  <si>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</si>
  <si>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</si>
  <si>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</si>
  <si>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</si>
  <si>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</si>
  <si>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</si>
  <si>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</si>
  <si>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</si>
  <si>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</si>
  <si>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</si>
  <si>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</si>
  <si>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</si>
  <si>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</si>
  <si>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</si>
  <si>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</si>
  <si>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</si>
  <si>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</si>
  <si>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</si>
  <si>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</si>
  <si>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</si>
  <si>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</si>
  <si>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</si>
  <si>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</si>
  <si>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</si>
  <si>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</si>
  <si>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</si>
  <si>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</si>
  <si>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</si>
  <si>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</si>
  <si>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</si>
  <si>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</si>
  <si>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</si>
  <si>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</si>
  <si>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</si>
  <si>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</si>
  <si>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</si>
  <si>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</si>
  <si>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</si>
  <si>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</si>
  <si>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</si>
  <si>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</si>
  <si>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</si>
  <si>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</si>
  <si>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</si>
  <si>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</si>
  <si>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</si>
  <si>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</si>
  <si>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</si>
  <si>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</si>
  <si>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</si>
  <si>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</si>
  <si>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</si>
  <si>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</si>
  <si>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</si>
  <si>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</si>
  <si>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</si>
  <si>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</si>
  <si>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</si>
  <si>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</si>
  <si>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</si>
  <si>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</si>
  <si>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</si>
  <si>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</si>
  <si>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</si>
  <si>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</si>
  <si>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</si>
  <si>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</si>
  <si>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</si>
  <si>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</si>
  <si>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</si>
  <si>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</si>
  <si>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</si>
  <si>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</si>
  <si>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</si>
  <si>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</si>
  <si>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</si>
  <si>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</si>
  <si>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</si>
  <si>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</si>
  <si>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</si>
  <si>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</si>
  <si>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</si>
  <si>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</si>
  <si>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</si>
  <si>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</si>
  <si>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</si>
  <si>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</si>
  <si>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</si>
  <si>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</si>
  <si>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</si>
  <si>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</si>
  <si>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</si>
  <si>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</si>
  <si>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</si>
  <si>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</si>
  <si>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</si>
  <si>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</si>
  <si>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</si>
  <si>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</si>
  <si>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</si>
  <si>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</si>
  <si>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</si>
  <si>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</si>
  <si>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</si>
  <si>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</si>
  <si>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</si>
  <si>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</si>
  <si>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</si>
  <si>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</si>
  <si>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</si>
  <si>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</si>
  <si>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</si>
  <si>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</si>
  <si>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</si>
  <si>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</si>
  <si>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</si>
  <si>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</si>
  <si>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</si>
  <si>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</si>
  <si>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</si>
  <si>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</si>
  <si>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</si>
  <si>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</si>
  <si>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</si>
  <si>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</si>
  <si>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</si>
  <si>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</si>
  <si>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</si>
  <si>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</si>
  <si>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</si>
  <si>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</si>
  <si>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</si>
  <si>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</si>
  <si>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</si>
  <si>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</si>
  <si>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</si>
  <si>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</si>
  <si>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</si>
  <si>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</si>
  <si>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</si>
  <si>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</si>
  <si>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</si>
  <si>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</si>
  <si>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</si>
  <si>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</si>
  <si>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</si>
  <si>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</si>
  <si>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</si>
  <si>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</si>
  <si>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</si>
  <si>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</si>
  <si>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</si>
  <si>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</si>
  <si>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</si>
  <si>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</si>
  <si>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</si>
  <si>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</si>
  <si>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</si>
  <si>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</si>
  <si>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</si>
  <si>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</si>
  <si>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</si>
  <si>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</si>
  <si>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</si>
  <si>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</si>
  <si>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</si>
  <si>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</si>
  <si>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</si>
  <si>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</si>
  <si>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</si>
  <si>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</si>
  <si>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</si>
  <si>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</si>
  <si>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</si>
  <si>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</si>
  <si>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</si>
  <si>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</si>
  <si>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</si>
  <si>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</si>
  <si>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</si>
  <si>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</si>
  <si>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</si>
  <si>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</si>
  <si>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</si>
  <si>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</si>
  <si>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</si>
  <si>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</si>
  <si>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</si>
  <si>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</si>
  <si>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</si>
  <si>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</si>
  <si>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</si>
  <si>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</si>
  <si>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</si>
  <si>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</si>
  <si>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</si>
  <si>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</si>
  <si>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</si>
  <si>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</si>
  <si>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</si>
  <si>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</si>
  <si>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</si>
  <si>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</si>
  <si>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</si>
  <si>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</si>
  <si>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</si>
  <si>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</si>
  <si>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</si>
  <si>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</si>
  <si>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</si>
  <si>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</si>
  <si>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</si>
  <si>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</si>
  <si>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</si>
  <si>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</si>
  <si>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</si>
  <si>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</si>
  <si>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</si>
  <si>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</si>
  <si>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</si>
  <si>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</si>
  <si>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</si>
  <si>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</si>
  <si>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</si>
  <si>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</si>
  <si>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</si>
  <si>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</si>
  <si>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</si>
  <si>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</si>
  <si>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</si>
  <si>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</si>
  <si>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</si>
  <si>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</si>
  <si>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</si>
  <si>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</si>
  <si>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</si>
  <si>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</si>
  <si>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</si>
  <si>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</si>
  <si>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</si>
  <si>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</si>
  <si>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</si>
  <si>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</si>
  <si>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</si>
  <si>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</si>
  <si>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</si>
  <si>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</si>
  <si>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</si>
  <si>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</si>
  <si>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</si>
  <si>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</si>
  <si>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</si>
  <si>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</si>
  <si>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</si>
  <si>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</si>
  <si>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</si>
  <si>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</si>
  <si>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</si>
  <si>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</si>
  <si>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</si>
  <si>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</si>
  <si>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</si>
  <si>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</si>
  <si>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</si>
  <si>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</si>
  <si>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</si>
  <si>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</si>
  <si>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</si>
  <si>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</si>
  <si>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</si>
  <si>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</si>
  <si>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</si>
  <si>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</si>
  <si>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</si>
  <si>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</si>
  <si>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</si>
  <si>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</si>
  <si>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</si>
  <si>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</si>
  <si>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</si>
  <si>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</si>
  <si>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</si>
  <si>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</si>
  <si>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</si>
  <si>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</si>
  <si>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</si>
  <si>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</si>
  <si>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</si>
  <si>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</si>
  <si>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</si>
  <si>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</si>
  <si>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</si>
  <si>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</si>
  <si>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</si>
  <si>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</si>
  <si>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</si>
  <si>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</si>
  <si>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</si>
  <si>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</si>
  <si>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</si>
  <si>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</si>
  <si>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</si>
  <si>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</si>
  <si>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</si>
  <si>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</si>
  <si>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</si>
  <si>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</si>
  <si>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</si>
  <si>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</si>
  <si>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</si>
  <si>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</si>
  <si>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</si>
  <si>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</si>
  <si>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</si>
  <si>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</si>
  <si>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</si>
  <si>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</si>
  <si>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</si>
  <si>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</si>
  <si>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</si>
  <si>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</si>
  <si>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</si>
  <si>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</si>
  <si>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</si>
  <si>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</si>
  <si>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</si>
  <si>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</si>
  <si>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</si>
  <si>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</si>
  <si>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</si>
  <si>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</si>
  <si>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</si>
  <si>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</si>
  <si>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</si>
  <si>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</si>
  <si>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</si>
  <si>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</si>
  <si>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</si>
  <si>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</si>
  <si>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</si>
  <si>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</si>
  <si>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</si>
  <si>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</si>
  <si>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</si>
  <si>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</si>
  <si>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</si>
  <si>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</si>
  <si>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</si>
  <si>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</si>
  <si>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</si>
  <si>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</si>
  <si>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</si>
  <si>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</si>
  <si>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</si>
  <si>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</si>
  <si>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</si>
  <si>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</si>
  <si>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</si>
  <si>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</si>
  <si>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</si>
  <si>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</si>
  <si>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</si>
  <si>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</si>
  <si>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</si>
  <si>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</si>
  <si>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</si>
  <si>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</si>
  <si>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</si>
  <si>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</si>
  <si>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</si>
  <si>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</si>
  <si>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</si>
  <si>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</si>
  <si>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</si>
  <si>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</si>
  <si>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</si>
  <si>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</si>
  <si>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</si>
  <si>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</si>
  <si>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</si>
  <si>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</si>
  <si>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</si>
  <si>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</si>
  <si>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</si>
  <si>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</si>
  <si>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</si>
  <si>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</si>
  <si>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</si>
  <si>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</si>
  <si>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</si>
  <si>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</si>
  <si>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</si>
  <si>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</si>
  <si>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</si>
  <si>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</si>
  <si>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</si>
  <si>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</si>
  <si>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</si>
  <si>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</si>
  <si>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</si>
  <si>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</si>
  <si>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</si>
  <si>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</si>
  <si>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</si>
  <si>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</si>
  <si>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</si>
  <si>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</si>
  <si>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</si>
  <si>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</si>
  <si>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</si>
  <si>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</si>
  <si>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</si>
  <si>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</si>
  <si>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</si>
  <si>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</si>
  <si>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</si>
  <si>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</si>
  <si>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</si>
  <si>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</si>
  <si>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</si>
  <si>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</si>
  <si>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</si>
  <si>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</si>
  <si>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</si>
  <si>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</si>
  <si>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</si>
  <si>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</si>
  <si>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</si>
  <si>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</si>
  <si>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</si>
  <si>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</si>
  <si>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</si>
  <si>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</si>
  <si>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</si>
  <si>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</si>
  <si>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</si>
  <si>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</si>
  <si>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</si>
  <si>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</si>
  <si>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</si>
  <si>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</si>
  <si>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</si>
  <si>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</si>
  <si>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</si>
  <si>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</si>
  <si>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</si>
  <si>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</si>
  <si>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</si>
  <si>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</si>
  <si>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</si>
  <si>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</si>
  <si>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</si>
  <si>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</si>
  <si>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</si>
  <si>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</si>
  <si>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</si>
  <si>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</si>
  <si>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</si>
  <si>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</si>
  <si>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</si>
  <si>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</si>
  <si>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</si>
  <si>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</si>
  <si>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</si>
  <si>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</si>
  <si>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</si>
  <si>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</si>
  <si>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</si>
  <si>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</si>
  <si>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</si>
  <si>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</si>
  <si>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</si>
  <si>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</si>
  <si>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</si>
  <si>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</si>
  <si>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</si>
  <si>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</si>
  <si>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</si>
  <si>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</si>
  <si>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</si>
  <si>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</si>
  <si>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</si>
  <si>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</si>
  <si>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</si>
  <si>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</si>
  <si>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</si>
  <si>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</si>
  <si>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</si>
  <si>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</si>
  <si>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</si>
  <si>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</si>
  <si>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</si>
  <si>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</si>
  <si>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</si>
  <si>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</si>
  <si>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</si>
  <si>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</si>
  <si>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</si>
  <si>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</si>
  <si>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</si>
  <si>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</si>
  <si>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</si>
  <si>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</si>
  <si>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</si>
  <si>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</si>
  <si>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</si>
  <si>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</si>
  <si>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</si>
  <si>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</si>
  <si>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</si>
  <si>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</si>
  <si>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</si>
  <si>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</si>
  <si>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</si>
  <si>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</si>
  <si>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</si>
  <si>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</si>
  <si>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</si>
  <si>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</si>
  <si>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</si>
  <si>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</si>
  <si>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</si>
  <si>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</si>
  <si>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</si>
  <si>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</si>
  <si>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</si>
  <si>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</si>
  <si>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</si>
  <si>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</si>
  <si>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</si>
  <si>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</si>
  <si>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</si>
  <si>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</si>
  <si>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</si>
  <si>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</si>
  <si>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</si>
  <si>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</si>
  <si>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</si>
  <si>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</si>
  <si>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</si>
  <si>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</si>
  <si>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</si>
  <si>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</si>
  <si>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</si>
  <si>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</si>
  <si>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</si>
  <si>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</si>
  <si>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</si>
  <si>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</si>
  <si>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</si>
  <si>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</si>
  <si>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</si>
  <si>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</si>
  <si>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</si>
  <si>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</si>
  <si>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</si>
  <si>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</si>
  <si>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</si>
  <si>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</si>
  <si>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</si>
  <si>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</si>
  <si>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</si>
  <si>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</si>
  <si>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</si>
  <si>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</si>
  <si>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</si>
  <si>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</si>
  <si>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</si>
  <si>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</si>
  <si>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</si>
  <si>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</si>
  <si>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</si>
  <si>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</si>
  <si>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</si>
  <si>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</si>
  <si>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</si>
  <si>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</si>
  <si>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</si>
  <si>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</si>
  <si>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</si>
  <si>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</si>
  <si>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</si>
  <si>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</si>
  <si>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</si>
  <si>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</si>
  <si>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</si>
  <si>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</si>
  <si>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</si>
  <si>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</si>
  <si>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</si>
  <si>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</si>
  <si>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</si>
  <si>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</si>
  <si>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</si>
  <si>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</si>
  <si>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</si>
  <si>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</si>
  <si>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</si>
  <si>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</si>
  <si>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</si>
  <si>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</si>
  <si>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</si>
  <si>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</si>
  <si>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</si>
  <si>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</si>
  <si>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</si>
  <si>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</si>
  <si>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</si>
  <si>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</si>
  <si>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</si>
  <si>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</si>
  <si>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</si>
  <si>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</si>
  <si>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</si>
  <si>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</si>
  <si>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</si>
  <si>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</si>
  <si>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</si>
  <si>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</si>
  <si>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</si>
  <si>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</si>
  <si>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</si>
  <si>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</si>
  <si>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</si>
  <si>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</si>
  <si>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</si>
  <si>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</si>
  <si>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</si>
  <si>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</si>
  <si>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</si>
  <si>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</si>
  <si>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</si>
  <si>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</si>
  <si>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</si>
  <si>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</si>
  <si>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</si>
  <si>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</si>
  <si>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</si>
  <si>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</si>
  <si>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</si>
  <si>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</si>
  <si>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</si>
  <si>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</si>
  <si>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</si>
  <si>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</si>
  <si>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</si>
  <si>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</si>
  <si>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</si>
  <si>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</si>
  <si>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</si>
  <si>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</si>
  <si>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</si>
  <si>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</si>
  <si>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</si>
  <si>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</si>
  <si>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</si>
  <si>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</si>
  <si>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</si>
  <si>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</si>
  <si>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</si>
  <si>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</si>
  <si>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</si>
  <si>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</si>
  <si>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</si>
  <si>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</si>
  <si>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</si>
  <si>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</si>
  <si>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</si>
  <si>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</si>
  <si>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</si>
  <si>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</si>
  <si>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</si>
  <si>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</si>
  <si>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</si>
  <si>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</si>
  <si>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</si>
  <si>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</si>
  <si>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</si>
  <si>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</si>
  <si>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</si>
  <si>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</si>
  <si>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</si>
  <si>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</si>
  <si>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</si>
  <si>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</si>
  <si>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</si>
  <si>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</si>
  <si>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</si>
  <si>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</si>
  <si>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</si>
  <si>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</si>
  <si>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</si>
  <si>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</si>
  <si>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</si>
  <si>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</si>
  <si>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</si>
  <si>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</si>
  <si>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</si>
  <si>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</si>
  <si>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</si>
  <si>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</si>
  <si>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</si>
  <si>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</si>
  <si>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</si>
  <si>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</si>
  <si>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</si>
  <si>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</si>
  <si>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</si>
  <si>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</si>
  <si>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</si>
  <si>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</si>
  <si>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</si>
  <si>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</si>
  <si>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</si>
  <si>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</si>
  <si>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</si>
  <si>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</si>
  <si>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</si>
  <si>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</si>
  <si>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</si>
  <si>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</si>
  <si>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</si>
  <si>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</si>
  <si>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</si>
  <si>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</si>
  <si>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</si>
  <si>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</si>
  <si>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</si>
  <si>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</si>
  <si>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</si>
  <si>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</si>
  <si>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</si>
  <si>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</si>
  <si>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</si>
  <si>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</si>
  <si>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</si>
  <si>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</si>
  <si>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</si>
  <si>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</si>
  <si>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</si>
  <si>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</si>
  <si>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</si>
  <si>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</si>
  <si>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</si>
  <si>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</si>
  <si>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</si>
  <si>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</si>
  <si>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</si>
  <si>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</si>
  <si>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</si>
  <si>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</si>
  <si>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</si>
  <si>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</si>
  <si>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</si>
  <si>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</si>
  <si>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</si>
  <si>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</si>
  <si>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</si>
  <si>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</si>
  <si>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</si>
  <si>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</si>
  <si>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</si>
  <si>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</si>
  <si>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</si>
  <si>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</si>
  <si>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</si>
  <si>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</si>
  <si>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</si>
  <si>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</si>
  <si>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</si>
  <si>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</si>
  <si>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</si>
  <si>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</si>
  <si>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</si>
  <si>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</si>
  <si>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</si>
  <si>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</si>
  <si>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</si>
  <si>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</si>
  <si>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</si>
  <si>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</si>
  <si>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</si>
  <si>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</si>
  <si>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</si>
  <si>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</si>
  <si>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</si>
  <si>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</si>
  <si>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</si>
  <si>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</si>
  <si>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</si>
  <si>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</si>
  <si>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</si>
  <si>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</si>
  <si>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</si>
  <si>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</si>
  <si>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</si>
  <si>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</si>
  <si>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</si>
  <si>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</si>
  <si>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</si>
  <si>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</si>
  <si>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</si>
  <si>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</si>
  <si>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</si>
  <si>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</si>
  <si>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</si>
  <si>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</si>
  <si>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</si>
  <si>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</si>
  <si>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</si>
  <si>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</si>
  <si>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</si>
  <si>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</si>
  <si>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</si>
  <si>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</si>
  <si>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</si>
  <si>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</si>
  <si>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</si>
  <si>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</si>
  <si>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</si>
  <si>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</si>
  <si>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</si>
  <si>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</si>
  <si>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</si>
  <si>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</si>
  <si>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</si>
  <si>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</si>
  <si>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</si>
  <si>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</si>
  <si>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</si>
  <si>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</si>
  <si>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</si>
  <si>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</si>
  <si>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</si>
  <si>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</si>
  <si>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</si>
  <si>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</si>
  <si>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</si>
  <si>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</si>
  <si>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</si>
  <si>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</si>
  <si>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</si>
  <si>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</si>
  <si>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</si>
  <si>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</si>
  <si>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</si>
  <si>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</si>
  <si>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</si>
  <si>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</si>
  <si>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</si>
  <si>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</si>
  <si>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</si>
  <si>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</si>
  <si>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</si>
  <si>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</si>
  <si>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</si>
  <si>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</si>
  <si>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</si>
  <si>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</si>
  <si>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</si>
  <si>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</si>
  <si>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</si>
  <si>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</si>
  <si>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</si>
  <si>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</si>
  <si>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</si>
  <si>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</si>
  <si>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</si>
  <si>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</si>
  <si>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</si>
  <si>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</si>
  <si>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</si>
  <si>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</si>
  <si>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</si>
  <si>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</si>
  <si>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</si>
  <si>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</si>
  <si>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</si>
  <si>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</si>
  <si>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</si>
  <si>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</si>
  <si>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</si>
  <si>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</si>
  <si>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</si>
  <si>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</si>
  <si>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</si>
  <si>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</si>
  <si>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</si>
  <si>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</si>
  <si>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</si>
  <si>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</si>
  <si>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</si>
  <si>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</si>
  <si>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</si>
  <si>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</si>
  <si>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</si>
  <si>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</si>
  <si>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</si>
  <si>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</si>
  <si>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</si>
  <si>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</si>
  <si>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</si>
  <si>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</si>
  <si>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</si>
  <si>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</si>
  <si>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</si>
  <si>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</si>
  <si>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</si>
  <si>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</si>
  <si>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</si>
  <si>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</si>
  <si>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</si>
  <si>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</si>
  <si>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</si>
  <si>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</si>
  <si>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</si>
  <si>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</si>
  <si>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</si>
  <si>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</si>
  <si>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</si>
  <si>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</si>
  <si>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</si>
  <si>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</si>
  <si>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</si>
  <si>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</si>
  <si>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</si>
  <si>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</si>
  <si>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</si>
  <si>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</si>
  <si>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</si>
  <si>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</si>
  <si>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</si>
  <si>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</si>
  <si>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</si>
  <si>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</si>
  <si>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</si>
  <si>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</si>
  <si>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</si>
  <si>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</si>
  <si>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</si>
  <si>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</si>
  <si>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</si>
  <si>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</si>
  <si>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</si>
  <si>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</si>
  <si>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</si>
  <si>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</si>
  <si>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</si>
  <si>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</si>
  <si>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</si>
  <si>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</si>
  <si>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</si>
  <si>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</si>
  <si>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</si>
  <si>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</si>
  <si>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</si>
  <si>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</si>
  <si>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</si>
  <si>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</si>
  <si>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</si>
  <si>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</si>
  <si>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</si>
  <si>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</si>
  <si>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</si>
  <si>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</si>
  <si>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</si>
  <si>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</si>
  <si>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</si>
  <si>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</si>
  <si>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</si>
  <si>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</si>
  <si>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</si>
  <si>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</si>
  <si>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</si>
  <si>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</si>
  <si>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</si>
  <si>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</si>
  <si>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</si>
  <si>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</si>
  <si>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</si>
  <si>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</si>
  <si>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</si>
  <si>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</si>
  <si>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</si>
  <si>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</si>
  <si>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</si>
  <si>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</si>
  <si>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</si>
  <si>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</si>
  <si>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</si>
  <si>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</si>
  <si>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</si>
  <si>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</si>
  <si>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</si>
  <si>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</si>
  <si>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</si>
  <si>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</si>
  <si>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</si>
  <si>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</si>
  <si>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</si>
  <si>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</si>
  <si>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</si>
  <si>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</si>
  <si>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</si>
  <si>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</si>
  <si>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</si>
  <si>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</si>
  <si>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</si>
  <si>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</si>
  <si>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</si>
  <si>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</si>
  <si>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</si>
  <si>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</si>
  <si>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</si>
  <si>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</si>
  <si>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</si>
  <si>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</si>
  <si>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</si>
  <si>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</si>
  <si>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</si>
  <si>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</si>
  <si>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</si>
  <si>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</si>
  <si>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</si>
  <si>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</si>
  <si>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</si>
  <si>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</si>
  <si>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</si>
  <si>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</si>
  <si>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</si>
  <si>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</si>
  <si>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</si>
  <si>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</si>
  <si>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</si>
  <si>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</si>
  <si>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</si>
  <si>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</si>
  <si>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</si>
  <si>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</si>
  <si>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</si>
  <si>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</si>
  <si>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</si>
  <si>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</si>
  <si>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</si>
  <si>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</si>
  <si>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</si>
  <si>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</si>
  <si>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</si>
  <si>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</si>
  <si>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</si>
  <si>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</si>
  <si>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</si>
  <si>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</si>
  <si>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</si>
  <si>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</si>
  <si>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</si>
  <si>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</si>
  <si>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</si>
  <si>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</si>
  <si>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</si>
  <si>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</si>
  <si>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</si>
  <si>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</si>
  <si>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</si>
  <si>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</si>
  <si>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</si>
  <si>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</si>
  <si>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</si>
  <si>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</si>
  <si>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</si>
  <si>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</si>
  <si>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</si>
  <si>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</si>
  <si>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</si>
  <si>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</si>
  <si>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</si>
  <si>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</si>
  <si>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</si>
  <si>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</si>
  <si>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</si>
  <si>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</si>
  <si>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</si>
  <si>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</si>
  <si>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</si>
  <si>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</si>
  <si>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</si>
  <si>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</si>
  <si>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</si>
  <si>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</si>
  <si>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</si>
  <si>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</si>
  <si>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</si>
  <si>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</si>
  <si>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</si>
  <si>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</si>
  <si>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</si>
  <si>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</si>
  <si>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</si>
  <si>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</si>
  <si>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</si>
  <si>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</si>
  <si>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</si>
  <si>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</si>
  <si>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</si>
  <si>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</si>
  <si>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</si>
  <si>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</si>
  <si>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</si>
  <si>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</si>
  <si>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</si>
  <si>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</si>
  <si>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</si>
  <si>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</si>
  <si>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</si>
  <si>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</si>
  <si>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</si>
  <si>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</si>
  <si>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</si>
  <si>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</si>
  <si>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</si>
  <si>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</si>
  <si>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</si>
  <si>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</si>
  <si>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</si>
  <si>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</si>
  <si>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</si>
  <si>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</si>
  <si>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</si>
  <si>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</si>
  <si>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</si>
  <si>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</si>
  <si>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</si>
  <si>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</si>
  <si>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</si>
  <si>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</si>
  <si>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</si>
  <si>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</si>
  <si>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</si>
  <si>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</si>
  <si>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</si>
  <si>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</si>
  <si>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</si>
  <si>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</si>
  <si>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</si>
  <si>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</si>
  <si>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</si>
  <si>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</si>
  <si>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</si>
  <si>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</si>
  <si>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</si>
  <si>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</si>
  <si>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</si>
  <si>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</si>
  <si>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</si>
  <si>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</si>
  <si>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</si>
  <si>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</si>
  <si>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</si>
  <si>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</si>
  <si>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</si>
  <si>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</si>
  <si>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</si>
  <si>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</si>
  <si>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</si>
  <si>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</si>
  <si>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</si>
  <si>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</si>
  <si>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</si>
  <si>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</si>
  <si>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</si>
  <si>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</si>
  <si>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</si>
  <si>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</si>
  <si>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</si>
  <si>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</si>
  <si>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</si>
  <si>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</si>
  <si>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</si>
  <si>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</si>
  <si>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</si>
  <si>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</si>
  <si>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</si>
  <si>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</si>
  <si>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</si>
  <si>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</si>
  <si>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</si>
  <si>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</si>
  <si>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</si>
  <si>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</si>
  <si>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</si>
  <si>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</si>
  <si>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</si>
  <si>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</si>
  <si>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</si>
  <si>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</si>
  <si>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</si>
  <si>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</si>
  <si>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</si>
  <si>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</si>
  <si>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</si>
  <si>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</si>
  <si>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</si>
  <si>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</si>
  <si>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</si>
  <si>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</si>
  <si>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</si>
  <si>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</si>
  <si>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</si>
  <si>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</si>
  <si>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</si>
  <si>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</si>
  <si>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</si>
  <si>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</si>
  <si>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</si>
  <si>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</si>
  <si>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</si>
  <si>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</si>
  <si>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</si>
  <si>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</si>
  <si>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</si>
  <si>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</si>
  <si>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</si>
  <si>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</si>
  <si>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</si>
  <si>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</si>
  <si>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</si>
  <si>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</si>
  <si>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</si>
  <si>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</si>
  <si>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</si>
  <si>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</si>
  <si>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</si>
  <si>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</si>
  <si>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</si>
  <si>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</si>
  <si>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</si>
  <si>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</si>
  <si>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</si>
  <si>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</si>
  <si>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</si>
  <si>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</si>
  <si>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</si>
  <si>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</si>
  <si>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</si>
  <si>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</si>
  <si>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</si>
  <si>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</si>
  <si>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</si>
  <si>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</si>
  <si>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</si>
  <si>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</si>
  <si>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</si>
  <si>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</si>
  <si>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</si>
  <si>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</si>
  <si>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</si>
  <si>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</si>
  <si>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</si>
  <si>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</si>
  <si>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</si>
  <si>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</si>
  <si>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</si>
  <si>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</si>
  <si>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</si>
  <si>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</si>
  <si>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</si>
  <si>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</si>
  <si>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</si>
  <si>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</si>
  <si>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</si>
  <si>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</si>
  <si>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</si>
  <si>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</si>
  <si>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</si>
  <si>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</si>
  <si>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</si>
  <si>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</si>
  <si>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</si>
  <si>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</si>
  <si>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</si>
  <si>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</si>
  <si>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</si>
  <si>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</si>
  <si>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</si>
  <si>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</si>
  <si>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</si>
  <si>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</si>
  <si>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</si>
  <si>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</si>
  <si>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</si>
  <si>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</si>
  <si>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</si>
  <si>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</si>
  <si>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</si>
  <si>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</si>
  <si>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</si>
  <si>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</si>
  <si>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</si>
  <si>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</si>
  <si>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</si>
  <si>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</si>
  <si>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</si>
  <si>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</si>
  <si>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</si>
  <si>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</si>
  <si>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</si>
  <si>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</si>
  <si>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</si>
  <si>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</si>
  <si>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</si>
  <si>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</si>
  <si>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</si>
  <si>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</si>
  <si>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</si>
  <si>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</si>
  <si>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</si>
  <si>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</si>
  <si>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</si>
  <si>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</si>
  <si>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</si>
  <si>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</si>
  <si>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</si>
  <si>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</si>
  <si>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</si>
  <si>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</si>
  <si>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</si>
  <si>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</si>
  <si>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</si>
  <si>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</si>
  <si>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</si>
  <si>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</si>
  <si>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</si>
  <si>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</si>
  <si>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</si>
  <si>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</si>
  <si>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</si>
  <si>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</si>
  <si>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</si>
  <si>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</si>
  <si>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</si>
  <si>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</si>
  <si>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</si>
  <si>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</si>
  <si>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</si>
  <si>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</si>
  <si>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</si>
  <si>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</si>
  <si>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</si>
  <si>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</si>
  <si>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</si>
  <si>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</si>
  <si>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</si>
  <si>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</si>
  <si>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</si>
  <si>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</si>
  <si>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</si>
  <si>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</si>
  <si>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</si>
  <si>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</si>
  <si>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</si>
  <si>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</si>
  <si>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</si>
  <si>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</si>
  <si>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</si>
  <si>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</si>
  <si>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</si>
  <si>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</si>
  <si>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</si>
  <si>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</si>
  <si>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</si>
  <si>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</si>
  <si>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</si>
  <si>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</si>
  <si>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</si>
  <si>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</si>
  <si>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</si>
  <si>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</si>
  <si>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</si>
  <si>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</si>
  <si>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</si>
  <si>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</si>
  <si>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</si>
  <si>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</si>
  <si>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</si>
  <si>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</si>
  <si>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</si>
  <si>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</si>
  <si>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</si>
  <si>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</si>
  <si>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</si>
  <si>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</si>
  <si>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</si>
  <si>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</si>
  <si>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</si>
  <si>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</si>
  <si>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</si>
  <si>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</si>
  <si>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</si>
  <si>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</si>
  <si>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</si>
  <si>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</si>
  <si>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</si>
  <si>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</si>
  <si>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</si>
  <si>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</si>
  <si>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</si>
  <si>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</si>
  <si>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</si>
  <si>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</si>
  <si>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</si>
  <si>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</si>
  <si>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</si>
  <si>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</si>
  <si>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</si>
  <si>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</si>
  <si>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</si>
  <si>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</si>
  <si>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</si>
  <si>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</si>
  <si>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</si>
  <si>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</si>
  <si>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</si>
  <si>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</si>
  <si>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</si>
  <si>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</si>
  <si>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</si>
  <si>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</si>
  <si>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</si>
  <si>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</si>
  <si>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</si>
  <si>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</si>
  <si>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</si>
  <si>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</si>
  <si>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</si>
  <si>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</si>
  <si>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</si>
  <si>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</si>
  <si>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</si>
  <si>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</si>
  <si>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</si>
  <si>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</si>
  <si>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</si>
  <si>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</si>
  <si>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</si>
  <si>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</si>
  <si>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</si>
  <si>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</si>
  <si>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</si>
  <si>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</si>
  <si>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</si>
  <si>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</si>
  <si>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</si>
  <si>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</si>
  <si>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</si>
  <si>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</si>
  <si>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</si>
  <si>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</si>
  <si>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</si>
  <si>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</si>
  <si>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</si>
  <si>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</si>
  <si>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</si>
  <si>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</si>
  <si>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</si>
  <si>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</si>
  <si>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</si>
  <si>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</si>
  <si>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</si>
  <si>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</si>
  <si>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</si>
  <si>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</si>
  <si>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</si>
  <si>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</si>
  <si>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</si>
  <si>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</si>
  <si>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</si>
  <si>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</si>
  <si>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</si>
  <si>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</si>
  <si>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</si>
  <si>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</si>
  <si>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</si>
  <si>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</si>
  <si>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</si>
  <si>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</si>
  <si>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</si>
  <si>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</si>
  <si>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</si>
  <si>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</si>
  <si>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</si>
  <si>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</si>
  <si>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</si>
  <si>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</si>
  <si>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</si>
  <si>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</si>
  <si>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</si>
  <si>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</si>
  <si>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</si>
  <si>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</si>
  <si>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</si>
  <si>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</si>
  <si>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</si>
  <si>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</si>
  <si>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</si>
  <si>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</si>
  <si>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</si>
  <si>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</si>
  <si>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</si>
  <si>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</si>
  <si>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</si>
  <si>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</si>
  <si>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</si>
  <si>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</si>
  <si>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</si>
  <si>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</si>
  <si>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</si>
  <si>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</si>
  <si>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</si>
  <si>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</si>
  <si>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</si>
  <si>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</si>
  <si>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</si>
  <si>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</si>
  <si>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</si>
  <si>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</si>
  <si>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</si>
  <si>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</si>
  <si>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</si>
  <si>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</si>
  <si>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</si>
  <si>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</si>
  <si>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</si>
  <si>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</si>
  <si>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</si>
  <si>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</si>
  <si>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</si>
  <si>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</si>
  <si>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</si>
  <si>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</si>
  <si>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</si>
  <si>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</si>
  <si>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</si>
  <si>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</si>
  <si>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</si>
  <si>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</si>
  <si>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</si>
  <si>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</si>
  <si>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</si>
  <si>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</si>
  <si>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</si>
  <si>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</si>
  <si>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</si>
  <si>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</si>
  <si>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</si>
  <si>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</si>
  <si>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</si>
  <si>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</si>
  <si>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</si>
  <si>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</si>
  <si>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</si>
  <si>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</si>
  <si>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</si>
  <si>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</si>
  <si>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</si>
  <si>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</si>
  <si>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</si>
  <si>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</si>
  <si>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</si>
  <si>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</si>
  <si>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</si>
  <si>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</si>
  <si>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</si>
  <si>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</si>
  <si>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</si>
  <si>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</si>
  <si>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</si>
  <si>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</si>
  <si>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</si>
  <si>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</si>
  <si>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</si>
  <si>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</si>
  <si>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</si>
  <si>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</si>
  <si>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</si>
  <si>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</si>
  <si>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</si>
  <si>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</si>
  <si>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</si>
  <si>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</si>
  <si>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</si>
  <si>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</si>
  <si>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</si>
  <si>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</si>
  <si>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</si>
  <si>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</si>
  <si>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</si>
  <si>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</si>
  <si>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</si>
  <si>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</si>
  <si>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</si>
  <si>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</si>
  <si>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</si>
  <si>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</si>
  <si>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</si>
  <si>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</si>
  <si>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</si>
  <si>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</si>
  <si>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</si>
  <si>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</si>
  <si>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</si>
  <si>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</si>
  <si>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</si>
  <si>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</si>
  <si>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</si>
  <si>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</si>
  <si>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</si>
  <si>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</si>
  <si>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</si>
  <si>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</si>
  <si>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</si>
  <si>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</si>
  <si>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</si>
  <si>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</si>
  <si>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</si>
  <si>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</si>
  <si>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</si>
  <si>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</si>
  <si>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</si>
  <si>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</si>
  <si>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</si>
  <si>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</si>
  <si>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</si>
  <si>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</si>
  <si>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</si>
  <si>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</si>
  <si>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</si>
  <si>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</si>
  <si>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</si>
  <si>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</si>
  <si>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</si>
  <si>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</si>
  <si>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</si>
  <si>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</si>
  <si>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</si>
  <si>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</si>
  <si>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</si>
  <si>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</si>
  <si>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</si>
  <si>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</si>
  <si>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</si>
  <si>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</si>
  <si>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</si>
  <si>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</si>
  <si>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</si>
  <si>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</si>
  <si>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</si>
  <si>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</si>
  <si>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</si>
  <si>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</si>
  <si>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</si>
  <si>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</si>
  <si>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</si>
  <si>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</si>
  <si>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</si>
  <si>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</si>
  <si>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</si>
  <si>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</si>
  <si>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</si>
  <si>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</si>
  <si>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</si>
  <si>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</si>
  <si>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</si>
  <si>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</si>
  <si>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</si>
  <si>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</si>
  <si>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</si>
  <si>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</si>
  <si>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</si>
  <si>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</si>
  <si>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</si>
  <si>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</si>
  <si>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</si>
  <si>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</si>
  <si>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</si>
  <si>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</si>
  <si>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</si>
  <si>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</si>
  <si>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</si>
  <si>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</si>
  <si>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</si>
  <si>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</si>
  <si>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</si>
  <si>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</si>
  <si>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</si>
  <si>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</si>
  <si>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</si>
  <si>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</si>
  <si>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</si>
  <si>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</si>
  <si>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</si>
  <si>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</si>
  <si>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</si>
  <si>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</si>
  <si>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</si>
  <si>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</si>
  <si>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</si>
  <si>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</si>
  <si>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</si>
  <si>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</si>
  <si>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</si>
  <si>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</si>
  <si>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</si>
  <si>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</si>
  <si>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</si>
  <si>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</si>
  <si>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</si>
  <si>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</si>
  <si>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</si>
  <si>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</si>
  <si>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</si>
  <si>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</si>
  <si>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</si>
  <si>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</si>
  <si>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</si>
  <si>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</si>
  <si>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</si>
  <si>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</si>
  <si>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</si>
  <si>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</si>
  <si>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</si>
  <si>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</si>
  <si>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</si>
  <si>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</si>
  <si>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</si>
  <si>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</si>
  <si>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</si>
  <si>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</si>
  <si>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</si>
  <si>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</si>
  <si>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</si>
  <si>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</si>
  <si>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</si>
  <si>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</si>
  <si>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</si>
  <si>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</si>
  <si>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</si>
  <si>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</si>
  <si>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</si>
  <si>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</si>
  <si>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</si>
  <si>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</si>
  <si>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</si>
  <si>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</si>
  <si>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</si>
  <si>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</si>
  <si>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</si>
  <si>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</si>
  <si>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</si>
  <si>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</si>
  <si>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</si>
  <si>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</si>
  <si>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</si>
  <si>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</si>
  <si>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</si>
  <si>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</si>
  <si>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</si>
  <si>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</si>
  <si>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</si>
  <si>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</si>
  <si>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</si>
  <si>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</si>
  <si>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</si>
  <si>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</si>
  <si>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</si>
  <si>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</si>
  <si>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</si>
  <si>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</si>
  <si>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</si>
  <si>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</si>
  <si>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</si>
  <si>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</si>
  <si>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</si>
  <si>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</si>
  <si>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</si>
  <si>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</si>
  <si>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</si>
  <si>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</si>
  <si>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</si>
  <si>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</si>
  <si>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</si>
  <si>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</si>
  <si>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</si>
  <si>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</si>
  <si>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</si>
  <si>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</si>
  <si>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</si>
  <si>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</si>
  <si>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</si>
  <si>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</si>
  <si>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</si>
  <si>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</si>
  <si>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</si>
  <si>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</si>
  <si>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</si>
  <si>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</si>
  <si>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</si>
  <si>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</si>
  <si>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</si>
  <si>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</si>
  <si>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</si>
  <si>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</si>
  <si>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</si>
  <si>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</si>
  <si>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</si>
  <si>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</si>
  <si>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</si>
  <si>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</si>
  <si>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</si>
  <si>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</si>
  <si>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</si>
  <si>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</si>
  <si>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</si>
  <si>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</si>
  <si>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</si>
  <si>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</si>
  <si>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</si>
  <si>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</si>
  <si>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</si>
  <si>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</si>
  <si>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</si>
  <si>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</si>
  <si>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</si>
  <si>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</si>
  <si>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</si>
  <si>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</si>
  <si>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</si>
  <si>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</si>
  <si>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</si>
  <si>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</si>
  <si>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</si>
  <si>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</si>
  <si>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</si>
  <si>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</si>
  <si>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</si>
  <si>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</si>
  <si>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</si>
  <si>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</si>
  <si>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</si>
  <si>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</si>
  <si>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</si>
  <si>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</si>
  <si>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</si>
  <si>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</si>
  <si>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</si>
  <si>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</si>
  <si>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</si>
  <si>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</si>
  <si>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</si>
  <si>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</si>
  <si>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</si>
  <si>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</si>
  <si>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</si>
  <si>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</si>
  <si>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</si>
  <si>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</si>
  <si>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</si>
  <si>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</si>
  <si>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</si>
  <si>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</si>
  <si>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</si>
  <si>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</si>
  <si>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</si>
  <si>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</si>
  <si>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</si>
  <si>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</si>
  <si>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</si>
  <si>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</si>
  <si>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</si>
  <si>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</si>
  <si>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</si>
  <si>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</si>
  <si>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</si>
  <si>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</si>
  <si>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</si>
  <si>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</si>
  <si>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</si>
  <si>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</si>
  <si>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</si>
  <si>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</si>
  <si>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</si>
  <si>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</si>
  <si>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</si>
  <si>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</si>
  <si>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</si>
  <si>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</si>
  <si>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</si>
  <si>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</si>
  <si>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</si>
  <si>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</si>
  <si>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</si>
  <si>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</si>
  <si>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</si>
  <si>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</si>
  <si>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</si>
  <si>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</si>
  <si>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</si>
  <si>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</si>
  <si>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</si>
  <si>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</si>
  <si>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</si>
  <si>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</si>
  <si>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</si>
  <si>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</si>
  <si>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</si>
  <si>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</si>
  <si>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</si>
  <si>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</si>
  <si>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</si>
  <si>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</si>
  <si>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</si>
  <si>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</si>
  <si>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</si>
  <si>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</si>
  <si>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</si>
  <si>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</si>
  <si>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</si>
  <si>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</si>
  <si>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</si>
  <si>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</si>
  <si>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</si>
  <si>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</si>
  <si>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</si>
  <si>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</si>
  <si>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</si>
  <si>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</si>
  <si>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</si>
  <si>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</si>
  <si>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</si>
  <si>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</si>
  <si>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</si>
  <si>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</si>
  <si>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</si>
  <si>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</si>
  <si>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</si>
  <si>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</si>
  <si>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</si>
  <si>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</si>
  <si>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</si>
  <si>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</si>
  <si>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</si>
  <si>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</si>
  <si>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</si>
  <si>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</si>
  <si>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</si>
  <si>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</si>
  <si>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</si>
  <si>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</si>
  <si>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</si>
  <si>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</si>
  <si>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</si>
  <si>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</si>
  <si>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</si>
  <si>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</si>
  <si>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</si>
  <si>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</si>
  <si>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</si>
  <si>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</si>
  <si>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</si>
  <si>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</si>
  <si>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</si>
  <si>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</si>
  <si>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</si>
  <si>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</si>
  <si>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</si>
  <si>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</si>
  <si>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</si>
  <si>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</si>
  <si>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</si>
  <si>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</si>
  <si>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</si>
  <si>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</si>
  <si>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</si>
  <si>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</si>
  <si>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</si>
  <si>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</si>
  <si>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</si>
  <si>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</si>
  <si>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</si>
  <si>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</si>
  <si>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</si>
  <si>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</si>
  <si>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</si>
  <si>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</si>
  <si>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</si>
  <si>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</si>
  <si>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</si>
  <si>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</si>
  <si>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</si>
  <si>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</si>
  <si>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</si>
  <si>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</si>
  <si>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</si>
  <si>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</si>
  <si>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</si>
  <si>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</si>
  <si>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</si>
  <si>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</si>
  <si>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</si>
  <si>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</si>
  <si>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</si>
  <si>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</si>
  <si>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</si>
  <si>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</si>
  <si>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</si>
  <si>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</si>
  <si>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</si>
  <si>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</si>
  <si>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</si>
  <si>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</si>
  <si>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</si>
  <si>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</si>
  <si>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</si>
  <si>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</si>
  <si>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</si>
  <si>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</si>
  <si>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</si>
  <si>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</si>
  <si>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</si>
  <si>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</si>
  <si>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</si>
  <si>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</si>
  <si>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</si>
  <si>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</si>
  <si>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</si>
  <si>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</si>
  <si>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</si>
  <si>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</si>
  <si>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</si>
  <si>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</si>
  <si>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</si>
  <si>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</si>
  <si>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</si>
  <si>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</si>
  <si>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</si>
  <si>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</si>
  <si>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</si>
  <si>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</si>
  <si>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</si>
  <si>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</si>
  <si>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</si>
  <si>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</si>
  <si>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</si>
  <si>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</si>
  <si>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</si>
  <si>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</si>
  <si>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</si>
  <si>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</si>
  <si>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</si>
  <si>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</si>
  <si>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</si>
  <si>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</si>
  <si>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</si>
  <si>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</si>
  <si>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</si>
  <si>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</si>
  <si>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</si>
  <si>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</si>
  <si>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</si>
  <si>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</si>
  <si>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</si>
  <si>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</si>
  <si>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</si>
  <si>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</si>
  <si>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</si>
  <si>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</si>
  <si>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</si>
  <si>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</si>
  <si>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</si>
  <si>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</si>
  <si>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</si>
  <si>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</si>
  <si>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</si>
  <si>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</si>
  <si>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</si>
  <si>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</si>
  <si>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</si>
  <si>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</si>
  <si>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</si>
  <si>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</si>
  <si>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</si>
  <si>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</si>
  <si>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</si>
  <si>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</si>
  <si>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</si>
  <si>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</si>
  <si>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</si>
  <si>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</si>
  <si>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</si>
  <si>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</si>
  <si>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</si>
  <si>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</si>
  <si>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</si>
  <si>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</si>
  <si>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</si>
  <si>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</si>
  <si>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</si>
  <si>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</si>
  <si>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</si>
  <si>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</si>
  <si>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</si>
  <si>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</si>
  <si>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</si>
  <si>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</si>
  <si>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</si>
  <si>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</si>
  <si>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</si>
  <si>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</si>
  <si>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</si>
  <si>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</si>
  <si>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</si>
  <si>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</si>
  <si>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</si>
  <si>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</si>
  <si>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</si>
  <si>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</si>
  <si>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</si>
  <si>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</si>
  <si>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</si>
  <si>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</si>
  <si>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</si>
  <si>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</si>
  <si>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</si>
  <si>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</si>
  <si>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</si>
  <si>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</si>
  <si>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</si>
  <si>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</si>
  <si>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</si>
  <si>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</si>
  <si>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</si>
  <si>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</si>
  <si>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</si>
  <si>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</si>
  <si>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</si>
  <si>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</si>
  <si>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</si>
  <si>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</si>
  <si>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</si>
  <si>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</si>
  <si>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</si>
  <si>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</si>
  <si>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</si>
  <si>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</si>
  <si>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</si>
  <si>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</si>
  <si>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</si>
  <si>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</si>
  <si>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</si>
  <si>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</si>
  <si>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</si>
  <si>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</si>
  <si>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</si>
  <si>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</si>
  <si>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</si>
  <si>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</si>
  <si>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</si>
  <si>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</si>
  <si>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</si>
  <si>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</si>
  <si>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</si>
  <si>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</si>
  <si>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</si>
  <si>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</si>
  <si>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</si>
  <si>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</si>
  <si>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</si>
  <si>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</si>
  <si>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</si>
  <si>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</si>
  <si>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</si>
  <si>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</si>
  <si>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</si>
  <si>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</si>
  <si>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</si>
  <si>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</si>
  <si>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</si>
  <si>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</si>
  <si>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</si>
  <si>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</si>
  <si>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</si>
  <si>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</si>
  <si>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</si>
  <si>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</si>
  <si>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</si>
  <si>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</si>
  <si>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</si>
  <si>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</si>
  <si>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</si>
  <si>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</si>
  <si>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</si>
  <si>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</si>
  <si>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</si>
  <si>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</si>
  <si>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</si>
  <si>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</si>
  <si>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</si>
  <si>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</si>
  <si>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</si>
  <si>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</si>
  <si>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</si>
  <si>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</si>
  <si>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</si>
  <si>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</si>
  <si>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</si>
  <si>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</si>
  <si>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</si>
  <si>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</si>
  <si>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</si>
  <si>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</si>
  <si>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</si>
  <si>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</si>
  <si>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</si>
  <si>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</si>
  <si>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</si>
  <si>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</si>
  <si>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</si>
  <si>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</si>
  <si>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</si>
  <si>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</si>
  <si>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</si>
  <si>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</si>
  <si>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</si>
  <si>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</si>
  <si>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</si>
  <si>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</si>
  <si>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</si>
  <si>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</si>
  <si>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</si>
  <si>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</si>
  <si>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</si>
  <si>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</si>
  <si>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</si>
  <si>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</si>
  <si>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</si>
  <si>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</si>
  <si>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</si>
  <si>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</si>
  <si>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</si>
  <si>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</si>
  <si>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</si>
  <si>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</si>
  <si>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</si>
  <si>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</si>
  <si>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</si>
  <si>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</si>
  <si>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</si>
  <si>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</si>
  <si>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</si>
  <si>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</si>
  <si>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</si>
  <si>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</si>
  <si>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</si>
  <si>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</si>
  <si>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</si>
  <si>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</si>
  <si>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</si>
  <si>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</si>
  <si>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</si>
  <si>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</si>
  <si>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</si>
  <si>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</si>
  <si>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</si>
  <si>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</si>
  <si>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</si>
  <si>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</si>
  <si>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</si>
  <si>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</si>
  <si>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</si>
  <si>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</si>
  <si>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</si>
  <si>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</si>
  <si>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</si>
  <si>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</si>
  <si>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</si>
  <si>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</si>
  <si>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</si>
  <si>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</si>
  <si>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</si>
  <si>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</si>
  <si>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</si>
  <si>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</si>
  <si>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</si>
  <si>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</si>
  <si>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</si>
  <si>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</si>
  <si>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</si>
  <si>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</si>
  <si>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</si>
  <si>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</si>
  <si>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</si>
  <si>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</si>
  <si>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</si>
  <si>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</si>
  <si>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</si>
  <si>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</si>
  <si>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</si>
  <si>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</si>
  <si>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</si>
  <si>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</si>
  <si>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</si>
  <si>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</si>
  <si>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</si>
  <si>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</si>
  <si>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</si>
  <si>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</si>
  <si>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</si>
  <si>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</si>
  <si>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</si>
  <si>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</si>
  <si>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</si>
  <si>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</si>
  <si>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</si>
  <si>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</si>
  <si>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</si>
  <si>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</si>
  <si>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</si>
  <si>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</si>
  <si>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</si>
  <si>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</si>
  <si>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</si>
  <si>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</si>
  <si>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</si>
  <si>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</si>
  <si>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</si>
  <si>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</si>
  <si>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</si>
  <si>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</si>
  <si>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</si>
  <si>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</si>
  <si>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</si>
  <si>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</si>
  <si>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</si>
  <si>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</si>
  <si>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</si>
  <si>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</si>
  <si>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</si>
  <si>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</si>
  <si>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</si>
  <si>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</si>
  <si>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</si>
  <si>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</si>
  <si>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</si>
  <si>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</si>
  <si>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</si>
  <si>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</si>
  <si>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</si>
  <si>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</si>
  <si>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</si>
  <si>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</si>
  <si>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</si>
  <si>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</si>
  <si>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</si>
  <si>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</si>
  <si>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</si>
  <si>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</si>
  <si>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</si>
  <si>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</si>
  <si>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</si>
  <si>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</si>
  <si>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</si>
  <si>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</si>
  <si>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</si>
  <si>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</si>
  <si>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</si>
  <si>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</si>
  <si>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</si>
  <si>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</si>
  <si>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</si>
  <si>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</si>
  <si>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</si>
  <si>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</si>
  <si>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</si>
  <si>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</si>
  <si>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</si>
  <si>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</si>
  <si>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</si>
  <si>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</si>
  <si>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</si>
  <si>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</si>
  <si>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</si>
  <si>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</si>
  <si>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</si>
  <si>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</si>
  <si>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</si>
  <si>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</si>
  <si>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</si>
  <si>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</si>
  <si>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</si>
  <si>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</si>
  <si>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</si>
  <si>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</si>
  <si>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</si>
  <si>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</si>
  <si>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</si>
  <si>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</si>
  <si>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</si>
  <si>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</si>
  <si>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</si>
  <si>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</si>
  <si>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</si>
  <si>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</si>
  <si>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</si>
  <si>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</si>
  <si>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</si>
  <si>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</si>
  <si>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</si>
  <si>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</si>
  <si>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</si>
  <si>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</si>
  <si>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</si>
  <si>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</si>
  <si>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</si>
  <si>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</si>
  <si>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</si>
  <si>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</si>
  <si>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</si>
  <si>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</si>
  <si>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</si>
  <si>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</si>
  <si>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</si>
  <si>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</si>
  <si>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</si>
  <si>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</si>
  <si>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</si>
  <si>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</si>
  <si>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</si>
  <si>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</si>
  <si>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</si>
  <si>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</si>
  <si>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</si>
  <si>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</si>
  <si>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</si>
  <si>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</si>
  <si>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</si>
  <si>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</si>
  <si>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</si>
  <si>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</si>
  <si>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</si>
  <si>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</si>
  <si>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</si>
  <si>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</si>
  <si>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</si>
  <si>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</si>
  <si>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</si>
  <si>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</si>
  <si>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</si>
  <si>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</si>
  <si>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</si>
  <si>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</si>
  <si>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</si>
  <si>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</si>
  <si>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</si>
  <si>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</si>
  <si>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</si>
  <si>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</si>
  <si>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</si>
  <si>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</si>
  <si>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</si>
  <si>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</si>
  <si>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</si>
  <si>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</si>
  <si>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</si>
  <si>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</si>
  <si>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</si>
  <si>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</si>
  <si>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</si>
  <si>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</si>
  <si>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</si>
  <si>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</si>
  <si>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</si>
  <si>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</si>
  <si>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</si>
  <si>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</si>
  <si>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</si>
  <si>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</si>
  <si>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</si>
  <si>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</si>
  <si>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</si>
  <si>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</si>
  <si>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</si>
  <si>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</si>
  <si>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</si>
  <si>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</si>
  <si>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</si>
  <si>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</si>
  <si>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</si>
  <si>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</si>
  <si>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</si>
  <si>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</si>
  <si>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</si>
  <si>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</si>
  <si>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</si>
  <si>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</si>
  <si>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</si>
  <si>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</si>
  <si>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</si>
  <si>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</si>
  <si>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</si>
  <si>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</si>
  <si>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</si>
  <si>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</si>
  <si>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</si>
  <si>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</si>
  <si>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</si>
  <si>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</si>
  <si>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</si>
  <si>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</si>
  <si>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</si>
  <si>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</si>
  <si>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</si>
  <si>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</si>
  <si>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</si>
  <si>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</si>
  <si>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</si>
  <si>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</si>
  <si>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</si>
  <si>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</si>
  <si>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</si>
  <si>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</si>
  <si>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</si>
  <si>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</si>
  <si>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</si>
  <si>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</si>
  <si>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</si>
  <si>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</si>
  <si>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</si>
  <si>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</si>
  <si>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</si>
  <si>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</si>
  <si>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</si>
  <si>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</si>
  <si>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</si>
  <si>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</si>
  <si>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</si>
  <si>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</si>
  <si>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</si>
  <si>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</si>
  <si>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</si>
  <si>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</si>
  <si>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</si>
  <si>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</si>
  <si>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</si>
  <si>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</si>
  <si>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</si>
  <si>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</si>
  <si>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</si>
  <si>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</si>
  <si>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</si>
  <si>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</si>
  <si>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</si>
  <si>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</si>
  <si>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</si>
  <si>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</si>
  <si>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</si>
  <si>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</si>
  <si>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</si>
  <si>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</si>
  <si>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</si>
  <si>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</si>
  <si>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</si>
  <si>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</si>
  <si>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</si>
  <si>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</si>
  <si>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</si>
  <si>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</si>
  <si>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</si>
  <si>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</si>
  <si>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</si>
  <si>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</si>
  <si>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</si>
  <si>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</si>
  <si>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</si>
  <si>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</si>
  <si>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</si>
  <si>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</si>
  <si>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</si>
  <si>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</si>
  <si>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</si>
  <si>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</si>
  <si>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</si>
  <si>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</si>
  <si>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</si>
  <si>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</si>
  <si>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</si>
  <si>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</si>
  <si>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</si>
  <si>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</si>
  <si>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</si>
  <si>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</si>
  <si>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</si>
  <si>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</si>
  <si>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</si>
  <si>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</si>
  <si>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</si>
  <si>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</si>
  <si>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</si>
  <si>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</si>
  <si>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</si>
  <si>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</si>
  <si>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</si>
  <si>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</si>
  <si>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</si>
  <si>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</si>
  <si>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</si>
  <si>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</si>
  <si>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</si>
  <si>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</si>
  <si>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</si>
  <si>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</si>
  <si>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</si>
  <si>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</si>
  <si>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</si>
  <si>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</si>
  <si>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</si>
  <si>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</si>
  <si>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</si>
  <si>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</si>
  <si>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</si>
  <si>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</si>
  <si>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</si>
  <si>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</si>
  <si>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</si>
  <si>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</si>
  <si>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</si>
  <si>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</si>
  <si>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</si>
  <si>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</si>
  <si>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</si>
  <si>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</si>
  <si>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</si>
  <si>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</si>
  <si>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</si>
  <si>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</si>
  <si>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</si>
  <si>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</si>
  <si>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</si>
  <si>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</si>
  <si>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</si>
  <si>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</si>
  <si>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</si>
  <si>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</si>
  <si>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</si>
  <si>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</si>
  <si>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</si>
  <si>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</si>
  <si>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</si>
  <si>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</si>
  <si>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</si>
  <si>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</si>
  <si>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</si>
  <si>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</si>
  <si>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</si>
  <si>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</si>
  <si>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</si>
  <si>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</si>
  <si>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</si>
  <si>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</si>
  <si>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</si>
  <si>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</si>
  <si>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</si>
  <si>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</si>
  <si>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</si>
  <si>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</si>
  <si>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</si>
  <si>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</si>
  <si>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</si>
  <si>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</si>
  <si>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</si>
  <si>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</si>
  <si>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</si>
  <si>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</si>
  <si>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</si>
  <si>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</si>
  <si>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</si>
  <si>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</si>
  <si>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</si>
  <si>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</si>
  <si>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</si>
  <si>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</si>
  <si>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</si>
  <si>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</si>
  <si>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</si>
  <si>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</si>
  <si>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</si>
  <si>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</si>
  <si>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</si>
  <si>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</si>
  <si>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</si>
  <si>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</si>
  <si>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</si>
  <si>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</si>
  <si>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</si>
  <si>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</si>
  <si>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</si>
  <si>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</si>
  <si>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</si>
  <si>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</si>
  <si>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</si>
  <si>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</si>
  <si>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</si>
  <si>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</si>
  <si>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</si>
  <si>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</si>
  <si>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</si>
  <si>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</si>
  <si>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</si>
  <si>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</si>
  <si>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</si>
  <si>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</si>
  <si>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</si>
  <si>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</si>
  <si>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</si>
  <si>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</si>
  <si>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</si>
  <si>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</si>
  <si>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</si>
  <si>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</si>
  <si>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</si>
  <si>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</si>
  <si>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</si>
  <si>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</si>
  <si>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</si>
  <si>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</si>
  <si>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</si>
  <si>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</si>
  <si>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</si>
  <si>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</si>
  <si>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</si>
  <si>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</si>
  <si>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</si>
  <si>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</si>
  <si>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</si>
  <si>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</si>
  <si>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</si>
  <si>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</si>
  <si>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</si>
  <si>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</si>
  <si>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</si>
  <si>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</si>
  <si>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</si>
  <si>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</si>
  <si>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</si>
  <si>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</si>
  <si>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</si>
  <si>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</si>
  <si>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</si>
  <si>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</si>
  <si>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</si>
  <si>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</si>
  <si>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</si>
  <si>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</si>
  <si>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</si>
  <si>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</si>
  <si>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</si>
  <si>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</si>
  <si>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</si>
  <si>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</si>
  <si>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</si>
  <si>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</si>
  <si>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</si>
  <si>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</si>
  <si>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</si>
  <si>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</si>
  <si>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</si>
  <si>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</si>
  <si>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</si>
  <si>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</si>
  <si>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</si>
  <si>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</si>
  <si>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</si>
  <si>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</si>
  <si>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</si>
  <si>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</si>
  <si>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</si>
  <si>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</si>
  <si>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</si>
  <si>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</si>
  <si>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</si>
  <si>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</si>
  <si>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</si>
  <si>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</si>
  <si>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</si>
  <si>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</si>
  <si>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</si>
  <si>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</si>
  <si>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</si>
  <si>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</si>
  <si>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</si>
  <si>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</si>
  <si>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</si>
  <si>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</si>
  <si>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</si>
  <si>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</si>
  <si>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</si>
  <si>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</si>
  <si>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</si>
  <si>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</si>
  <si>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</si>
  <si>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</si>
  <si>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</si>
  <si>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</si>
  <si>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</si>
  <si>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</si>
  <si>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</si>
  <si>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</si>
  <si>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</si>
  <si>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</si>
  <si>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</si>
  <si>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</si>
  <si>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</si>
  <si>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</si>
  <si>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</si>
  <si>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</si>
  <si>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</si>
  <si>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</si>
  <si>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</si>
  <si>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</si>
  <si>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</si>
  <si>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</si>
  <si>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</si>
  <si>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</si>
  <si>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</si>
  <si>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</si>
  <si>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</si>
  <si>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</si>
  <si>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</si>
  <si>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</si>
  <si>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</si>
  <si>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</si>
  <si>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</si>
  <si>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</si>
  <si>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</si>
  <si>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</si>
  <si>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</si>
  <si>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</si>
  <si>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</si>
  <si>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</si>
  <si>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</si>
  <si>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</si>
  <si>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</si>
  <si>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</si>
  <si>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</si>
  <si>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</si>
  <si>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</si>
  <si>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</si>
  <si>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</si>
  <si>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</si>
  <si>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</si>
  <si>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</si>
  <si>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</si>
  <si>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</si>
  <si>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</si>
  <si>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</si>
  <si>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</si>
  <si>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</si>
  <si>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</si>
  <si>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</si>
  <si>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</si>
  <si>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</si>
  <si>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</si>
  <si>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</si>
  <si>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</si>
  <si>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</si>
  <si>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</si>
  <si>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</si>
  <si>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</si>
  <si>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</si>
  <si>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</si>
  <si>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</si>
  <si>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</si>
  <si>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</si>
  <si>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</si>
  <si>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</si>
  <si>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</si>
  <si>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</si>
  <si>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</si>
  <si>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</si>
  <si>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</si>
  <si>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</si>
  <si>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</si>
  <si>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</si>
  <si>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</si>
  <si>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</si>
  <si>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</si>
  <si>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</si>
  <si>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</si>
  <si>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</si>
  <si>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</si>
  <si>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</si>
  <si>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</si>
  <si>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</si>
  <si>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</si>
  <si>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</si>
  <si>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</si>
  <si>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</si>
  <si>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</si>
  <si>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</si>
  <si>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</si>
  <si>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</si>
  <si>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</si>
  <si>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</si>
  <si>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</si>
  <si>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</si>
  <si>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</si>
  <si>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</si>
  <si>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</si>
  <si>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</si>
  <si>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</si>
  <si>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</si>
  <si>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</si>
  <si>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</si>
  <si>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</si>
  <si>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</si>
  <si>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</si>
  <si>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</si>
  <si>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</si>
  <si>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</si>
  <si>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</si>
  <si>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</si>
  <si>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</si>
  <si>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</si>
  <si>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</si>
  <si>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</si>
  <si>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</si>
  <si>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</si>
  <si>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</si>
  <si>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</si>
  <si>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</si>
  <si>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</si>
  <si>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</si>
  <si>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</si>
  <si>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</si>
  <si>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</si>
  <si>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</si>
  <si>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</si>
  <si>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</si>
  <si>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</si>
  <si>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</si>
  <si>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</si>
  <si>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</si>
  <si>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</si>
  <si>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</si>
  <si>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</si>
  <si>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</si>
  <si>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</si>
  <si>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</si>
  <si>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</si>
  <si>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</si>
  <si>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</si>
  <si>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</si>
  <si>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</si>
  <si>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</si>
  <si>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</si>
  <si>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</si>
  <si>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</si>
  <si>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</si>
  <si>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</si>
  <si>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</si>
  <si>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</si>
  <si>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</si>
  <si>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</si>
  <si>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</si>
  <si>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</si>
  <si>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</si>
  <si>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</si>
  <si>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</si>
  <si>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</si>
  <si>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</si>
  <si>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</si>
  <si>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</si>
  <si>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</si>
  <si>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</si>
  <si>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</si>
  <si>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</si>
  <si>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</si>
  <si>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</si>
  <si>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</si>
  <si>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</si>
  <si>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</si>
  <si>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</si>
  <si>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</si>
  <si>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</si>
  <si>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</si>
  <si>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</si>
  <si>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</si>
  <si>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</si>
  <si>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</si>
  <si>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</si>
  <si>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</si>
  <si>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</si>
  <si>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</si>
  <si>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</si>
  <si>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</si>
  <si>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</si>
  <si>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</si>
  <si>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</si>
  <si>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</si>
  <si>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</si>
  <si>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</si>
  <si>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</si>
  <si>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</si>
  <si>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</si>
  <si>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</si>
  <si>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</si>
  <si>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</si>
  <si>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</si>
  <si>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</si>
  <si>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</si>
  <si>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</si>
  <si>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</si>
  <si>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</si>
  <si>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</si>
  <si>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</si>
  <si>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</si>
  <si>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</si>
  <si>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</si>
  <si>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</si>
  <si>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</si>
  <si>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</si>
  <si>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</si>
  <si>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</si>
  <si>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</si>
  <si>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</si>
  <si>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</si>
  <si>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</si>
  <si>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</si>
  <si>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</si>
  <si>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</si>
  <si>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</si>
  <si>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</si>
  <si>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</si>
  <si>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</si>
  <si>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</si>
  <si>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</si>
  <si>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</si>
  <si>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</si>
  <si>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</si>
  <si>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</si>
  <si>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</si>
  <si>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</si>
  <si>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</si>
  <si>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</si>
  <si>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</si>
  <si>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</si>
  <si>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</si>
  <si>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</si>
  <si>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</si>
  <si>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</si>
  <si>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</si>
  <si>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</si>
  <si>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</si>
  <si>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</si>
  <si>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</si>
  <si>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</si>
  <si>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</si>
  <si>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</si>
  <si>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</si>
  <si>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</si>
  <si>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</si>
  <si>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</si>
  <si>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</si>
  <si>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</si>
  <si>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</si>
  <si>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</si>
  <si>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</si>
  <si>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</si>
  <si>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</si>
  <si>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</si>
  <si>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</si>
  <si>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</si>
  <si>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</si>
  <si>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</si>
  <si>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</si>
  <si>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</si>
  <si>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</si>
  <si>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</si>
  <si>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</si>
  <si>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</si>
  <si>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</si>
  <si>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</si>
  <si>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</si>
  <si>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</si>
  <si>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</si>
  <si>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</si>
  <si>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</si>
  <si>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</si>
  <si>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</si>
  <si>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</si>
  <si>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</si>
  <si>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</si>
  <si>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</si>
  <si>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</si>
  <si>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</si>
  <si>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</si>
  <si>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</si>
  <si>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</si>
  <si>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</si>
  <si>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</si>
  <si>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</si>
  <si>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</si>
  <si>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</si>
  <si>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</si>
  <si>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</si>
  <si>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</si>
  <si>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</si>
  <si>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</si>
  <si>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</si>
  <si>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</si>
  <si>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</si>
  <si>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</si>
  <si>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</si>
  <si>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</si>
  <si>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</si>
  <si>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</si>
  <si>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</si>
  <si>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</si>
  <si>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</si>
  <si>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</si>
  <si>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</si>
  <si>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</si>
  <si>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</si>
  <si>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</si>
  <si>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</si>
  <si>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</si>
  <si>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</si>
  <si>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</si>
  <si>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</si>
  <si>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</si>
  <si>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</si>
  <si>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</si>
  <si>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</si>
  <si>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</si>
  <si>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</si>
  <si>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</si>
  <si>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</si>
  <si>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</si>
  <si>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</si>
  <si>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</si>
  <si>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</si>
  <si>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</si>
  <si>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</si>
  <si>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</si>
  <si>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</si>
  <si>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</si>
  <si>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</si>
  <si>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</si>
  <si>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</si>
  <si>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</si>
  <si>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</si>
  <si>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</si>
  <si>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</si>
  <si>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</si>
  <si>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</si>
  <si>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</si>
  <si>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</si>
  <si>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</si>
  <si>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</si>
  <si>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</si>
  <si>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</si>
  <si>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</si>
  <si>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</si>
  <si>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</si>
  <si>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</si>
  <si>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</si>
  <si>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</si>
  <si>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</si>
  <si>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</si>
  <si>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</si>
  <si>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</si>
  <si>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</si>
  <si>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</si>
  <si>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</si>
  <si>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</si>
  <si>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</si>
  <si>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</si>
  <si>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</si>
  <si>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</si>
  <si>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</si>
  <si>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</si>
  <si>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</si>
  <si>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Number of Backers</t>
  </si>
  <si>
    <t>Failed</t>
  </si>
  <si>
    <t>Mean Goal</t>
  </si>
  <si>
    <t>Median Goal</t>
  </si>
  <si>
    <t>Median Pledged</t>
  </si>
  <si>
    <t>Successful</t>
  </si>
  <si>
    <t>Mean Pledged</t>
  </si>
  <si>
    <t>Upper Quartile of Goal</t>
  </si>
  <si>
    <t>Lower Quartile of Goal</t>
  </si>
  <si>
    <t>IQR of Goal</t>
  </si>
  <si>
    <t>Standard Deviation o Goal</t>
  </si>
  <si>
    <t>Standard Deviation of Pledged</t>
  </si>
  <si>
    <t>Upper Quartile of Pledged</t>
  </si>
  <si>
    <t>Lower Quartile of Pledged</t>
  </si>
  <si>
    <t>IQR of Pledged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</si>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</sst>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2" fontId="0" fillId="0" borderId="0" xfId="1" applyNumberFormat="1" applyFont="1" applyAlignment="1">
      <alignment horizontal="center"/>
    </xf>
    <xf numFmtId="2" fontId="3" fillId="0" borderId="0" xfId="1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 </a:t>
            </a:r>
            <a:endParaRPr lang="en-US"/>
          </a:p>
        </c:rich>
      </c:tx>
      <c:layout>
        <c:manualLayout>
          <c:xMode val="edge"/>
          <c:yMode val="edge"/>
          <c:x val="0.25488699146157712"/>
          <c:y val="8.4686396959000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A-477C-9EAA-924D9033FC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A-477C-9EAA-924D9033FC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A-477C-9EAA-924D9033F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991168"/>
        <c:axId val="302991584"/>
      </c:lineChart>
      <c:catAx>
        <c:axId val="30299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91584"/>
        <c:crosses val="autoZero"/>
        <c:auto val="1"/>
        <c:lblAlgn val="ctr"/>
        <c:lblOffset val="100"/>
        <c:noMultiLvlLbl val="0"/>
      </c:catAx>
      <c:valAx>
        <c:axId val="3029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99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('Outcomes Based on Goals'!$A$2:$A$10,'Outcomes Based on Goals'!$A$13)</c:f>
              <c:strCache>
                <c:ptCount val="10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Goals'!$F$2:$F$13</c15:sqref>
                  </c15:fullRef>
                </c:ext>
              </c:extLst>
              <c:f>('Outcomes Based on Goals'!$F$2:$F$10,'Outcomes Based on Goals'!$F$13)</c:f>
              <c:numCache>
                <c:formatCode>0%</c:formatCode>
                <c:ptCount val="10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B6-487F-94C2-89007274BFA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('Outcomes Based on Goals'!$A$2:$A$10,'Outcomes Based on Goals'!$A$13)</c:f>
              <c:strCache>
                <c:ptCount val="10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Goals'!$G$2:$G$13</c15:sqref>
                  </c15:fullRef>
                </c:ext>
              </c:extLst>
              <c:f>('Outcomes Based on Goals'!$G$2:$G$10,'Outcomes Based on Goals'!$G$13)</c:f>
              <c:numCache>
                <c:formatCode>0%</c:formatCode>
                <c:ptCount val="10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B6-487F-94C2-89007274BFA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Goals'!$A$2:$A$13</c15:sqref>
                  </c15:fullRef>
                </c:ext>
              </c:extLst>
              <c:f>('Outcomes Based on Goals'!$A$2:$A$10,'Outcomes Based on Goals'!$A$13)</c:f>
              <c:strCache>
                <c:ptCount val="10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Goals'!$H$2:$H$13</c15:sqref>
                  </c15:fullRef>
                </c:ext>
              </c:extLst>
              <c:f>('Outcomes Based on Goals'!$H$2:$H$10,'Outcomes Based on Goals'!$H$13)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B6-487F-94C2-89007274B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305904"/>
        <c:axId val="203313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('Outcomes Based on Goals'!$A$2:$A$10,'Outcomes Based on Goals'!$A$13)</c15:sqref>
                        </c15:formulaRef>
                      </c:ext>
                    </c:extLst>
                    <c:strCache>
                      <c:ptCount val="10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Goals'!$B$2:$B$13</c15:sqref>
                        </c15:fullRef>
                        <c15:formulaRef>
                          <c15:sqref>('Outcomes Based on Goals'!$B$2:$B$10,'Outcomes Based on Goals'!$B$13)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141</c:v>
                      </c:pt>
                      <c:pt idx="1">
                        <c:v>340</c:v>
                      </c:pt>
                      <c:pt idx="2">
                        <c:v>44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2B6-487F-94C2-89007274BFA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('Outcomes Based on Goals'!$A$2:$A$10,'Outcomes Based on Goals'!$A$13)</c15:sqref>
                        </c15:formulaRef>
                      </c:ext>
                    </c:extLst>
                    <c:strCache>
                      <c:ptCount val="10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Goals'!$C$2:$C$13</c15:sqref>
                        </c15:fullRef>
                        <c15:formulaRef>
                          <c15:sqref>('Outcomes Based on Goals'!$C$2:$C$10,'Outcomes Based on Goals'!$C$13)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45</c:v>
                      </c:pt>
                      <c:pt idx="1">
                        <c:v>128</c:v>
                      </c:pt>
                      <c:pt idx="2">
                        <c:v>41</c:v>
                      </c:pt>
                      <c:pt idx="3">
                        <c:v>13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2B6-487F-94C2-89007274BFA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('Outcomes Based on Goals'!$A$2:$A$10,'Outcomes Based on Goals'!$A$13)</c15:sqref>
                        </c15:formulaRef>
                      </c:ext>
                    </c:extLst>
                    <c:strCache>
                      <c:ptCount val="10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Goals'!$D$2:$D$13</c15:sqref>
                        </c15:fullRef>
                        <c15:formulaRef>
                          <c15:sqref>('Outcomes Based on Goals'!$D$2:$D$10,'Outcomes Based on Goals'!$D$13)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B6-487F-94C2-89007274BFA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Goals'!$A$2:$A$13</c15:sqref>
                        </c15:fullRef>
                        <c15:formulaRef>
                          <c15:sqref>('Outcomes Based on Goals'!$A$2:$A$10,'Outcomes Based on Goals'!$A$13)</c15:sqref>
                        </c15:formulaRef>
                      </c:ext>
                    </c:extLst>
                    <c:strCache>
                      <c:ptCount val="10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Goals'!$E$2:$E$13</c15:sqref>
                        </c15:fullRef>
                        <c15:formulaRef>
                          <c15:sqref>('Outcomes Based on Goals'!$E$2:$E$10,'Outcomes Based on Goals'!$E$13)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186</c:v>
                      </c:pt>
                      <c:pt idx="1">
                        <c:v>468</c:v>
                      </c:pt>
                      <c:pt idx="2">
                        <c:v>85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2B6-487F-94C2-89007274BFAB}"/>
                  </c:ext>
                </c:extLst>
              </c15:ser>
            </c15:filteredLineSeries>
          </c:ext>
        </c:extLst>
      </c:lineChart>
      <c:catAx>
        <c:axId val="20330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13808"/>
        <c:crosses val="autoZero"/>
        <c:auto val="1"/>
        <c:lblAlgn val="ctr"/>
        <c:lblOffset val="100"/>
        <c:noMultiLvlLbl val="0"/>
      </c:catAx>
      <c:valAx>
        <c:axId val="20331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87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0590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848420098490946"/>
          <c:y val="5.76815767213791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7-414B-A133-F0EDB976148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7-414B-A133-F0EDB97614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7-414B-A133-F0EDB97614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37-414B-A133-F0EDB9761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1188896"/>
        <c:axId val="1621191392"/>
      </c:barChart>
      <c:catAx>
        <c:axId val="162118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191392"/>
        <c:crosses val="autoZero"/>
        <c:auto val="1"/>
        <c:lblAlgn val="ctr"/>
        <c:lblOffset val="100"/>
        <c:noMultiLvlLbl val="0"/>
      </c:catAx>
      <c:valAx>
        <c:axId val="16211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18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8-4E6C-B1E8-2179CE18F1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8-4E6C-B1E8-2179CE18F1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8-4E6C-B1E8-2179CE18F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718096"/>
        <c:axId val="779718928"/>
      </c:barChart>
      <c:catAx>
        <c:axId val="77971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718928"/>
        <c:crosses val="autoZero"/>
        <c:auto val="1"/>
        <c:lblAlgn val="ctr"/>
        <c:lblOffset val="100"/>
        <c:noMultiLvlLbl val="0"/>
      </c:catAx>
      <c:valAx>
        <c:axId val="77971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71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D-4E15-A55F-5A0FAF0DC5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D-4E15-A55F-5A0FAF0DC5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6D-4E15-A55F-5A0FAF0DC5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D-4E15-A55F-5A0FAF0D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111152"/>
        <c:axId val="1691108656"/>
      </c:lineChart>
      <c:catAx>
        <c:axId val="169111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08656"/>
        <c:crosses val="autoZero"/>
        <c:auto val="1"/>
        <c:lblAlgn val="ctr"/>
        <c:lblOffset val="100"/>
        <c:noMultiLvlLbl val="0"/>
      </c:catAx>
      <c:valAx>
        <c:axId val="16911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1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8D37F4D-990C-4340-B56B-8DBAEA87FF8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A9B197-B397-4CA7-9632-2E0BCF85EC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FE4372-3C6E-47DD-9F31-3FFC40445601}">
  <sheetPr codeName="Chart9"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365124</xdr:colOff>
      <xdr:row>3</xdr:row>
      <xdr:rowOff>6350</xdr:rowOff>
    </xdr:from>
    <xdr:to>
      <xdr:col>15</xdr:col>
      <xdr:colOff>590549</xdr:colOff>
      <xdr:row>23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70502-C30C-BBDC-6765-DBE3ADE37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873124</xdr:colOff>
      <xdr:row>14</xdr:row>
      <xdr:rowOff>25400</xdr:rowOff>
    </xdr:from>
    <xdr:to>
      <xdr:col>7</xdr:col>
      <xdr:colOff>69849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9DDB57-7252-D8EA-B91F-BC1543B05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</xdr:colOff>
      <xdr:row>2</xdr:row>
      <xdr:rowOff>16851</xdr:rowOff>
    </xdr:from>
    <xdr:to>
      <xdr:col>14</xdr:col>
      <xdr:colOff>297962</xdr:colOff>
      <xdr:row>16</xdr:row>
      <xdr:rowOff>183417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BDC14-BE4B-05C8-BFEF-47B91D352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180975</xdr:rowOff>
    </xdr:from>
    <xdr:to>
      <xdr:col>14</xdr:col>
      <xdr:colOff>88900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080A7-AE07-9DA6-ED1F-E57850CD9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174625</xdr:rowOff>
    </xdr:from>
    <xdr:to>
      <xdr:col>14</xdr:col>
      <xdr:colOff>323850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69166-5664-849D-A831-509C1FEE2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4937" cy="62937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7B68CB-E769-B166-26AA-8295C12162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535EEDD-7C9C-BEBF-FD79-4B5B17A35D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937" cy="62937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68.528323495368" createdVersion="8" refreshedVersion="8" minRefreshableVersion="3" recordCount="4114" xr:uid="{1B5C9AAC-2F27-4032-9193-7F39A40DDA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68.534061458333" createdVersion="8" refreshedVersion="8" minRefreshableVersion="3" recordCount="4114" xr:uid="{6398F2F0-D059-4B6A-A5DC-4A8427131F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72.712821180554" createdVersion="8" refreshedVersion="8" minRefreshableVersion="3" recordCount="4114" xr:uid="{B037F601-385E-4A1A-9A35-CDDC6FB1902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C3F1E-1147-44D6-976E-B82A66A47675}" name="PivotTable8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F6060-F174-479E-A0C9-CA825A824D61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D9866-2195-47DE-B6E7-4980C6C9B233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103DD-6406-4066-B9F0-3FC4CA968278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07547-7538-4CA7-BE63-BF4192FE3639}">
  <sheetPr codeName="Sheet11"/>
  <dimension ref="A1:E18"/>
  <sheetViews>
    <sheetView workbookViewId="0">
      <selection activeCell="F21" sqref="F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8391</v>
      </c>
      <c r="B2" t="s">
        <v>8360</v>
      </c>
    </row>
    <row r="4" spans="1:5" x14ac:dyDescent="0.35">
      <c r="A4" s="12" t="s">
        <v>8361</v>
      </c>
      <c r="B4" s="12" t="s">
        <v>8362</v>
      </c>
    </row>
    <row r="5" spans="1:5" x14ac:dyDescent="0.35">
      <c r="A5" s="12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23" t="s">
        <v>8398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23" t="s">
        <v>8399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23" t="s">
        <v>8400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23" t="s">
        <v>8401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23" t="s">
        <v>8392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23" t="s">
        <v>8402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23" t="s">
        <v>8393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23" t="s">
        <v>8394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23" t="s">
        <v>8395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23" t="s">
        <v>8396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23" t="s">
        <v>8397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23" t="s">
        <v>8403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23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6DD7B-E260-47CF-BCCF-3B915846FD27}">
  <sheetPr codeName="Sheet12"/>
  <dimension ref="A1:H13"/>
  <sheetViews>
    <sheetView topLeftCell="F1" workbookViewId="0">
      <selection activeCell="H24" sqref="H24"/>
    </sheetView>
  </sheetViews>
  <sheetFormatPr defaultRowHeight="14.5" x14ac:dyDescent="0.35"/>
  <cols>
    <col min="1" max="1" width="13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24" bestFit="1" customWidth="1"/>
    <col min="7" max="7" width="15.453125" style="24" bestFit="1" customWidth="1"/>
    <col min="8" max="8" width="18.6328125" style="24" bestFit="1" customWidth="1"/>
  </cols>
  <sheetData>
    <row r="1" spans="1:8" x14ac:dyDescent="0.35">
      <c r="A1" t="s">
        <v>8374</v>
      </c>
      <c r="B1" t="s">
        <v>8404</v>
      </c>
      <c r="C1" t="s">
        <v>8405</v>
      </c>
      <c r="D1" t="s">
        <v>8422</v>
      </c>
      <c r="E1" t="s">
        <v>8406</v>
      </c>
      <c r="F1" s="24" t="s">
        <v>8407</v>
      </c>
      <c r="G1" s="24" t="s">
        <v>8408</v>
      </c>
      <c r="H1" s="24" t="s">
        <v>8409</v>
      </c>
    </row>
    <row r="2" spans="1:8" x14ac:dyDescent="0.35">
      <c r="A2" t="s">
        <v>8410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SUM(B2:B2:D2)</f>
        <v>186</v>
      </c>
      <c r="F2" s="24">
        <f>IFERROR(B2/E2, "")</f>
        <v>0.75806451612903225</v>
      </c>
      <c r="G2" s="24">
        <f>IFERROR(C2/E2,"")</f>
        <v>0.24193548387096775</v>
      </c>
      <c r="H2" s="24">
        <f>IFERROR(D2/E2,"")</f>
        <v>0</v>
      </c>
    </row>
    <row r="3" spans="1:8" x14ac:dyDescent="0.35">
      <c r="A3" t="s">
        <v>8411</v>
      </c>
      <c r="B3">
        <f>COUNTIFS(Kickstarter!$F:$F, "successful", Kickstarter!$D:$D, "&gt;1000",Kickstarter!$D:$D, "&lt;4999", Kickstarter!$R:$R, "plays")</f>
        <v>340</v>
      </c>
      <c r="C3">
        <f>COUNTIFS(Kickstarter!$F:$F, "failed", Kickstarter!$D:$D, "&gt;1000",Kickstarter!$D:$D, "&lt;4999", Kickstarter!$R:$R, "plays")</f>
        <v>128</v>
      </c>
      <c r="D3">
        <f>COUNTIFS(Kickstarter!$F:$F, "canceled", Kickstarter!$D:$D, "&gt;1000",Kickstarter!$D:$D, "&lt;4999", Kickstarter!$R:$R, "plays")</f>
        <v>0</v>
      </c>
      <c r="E3">
        <f>SUM(B3:B3:D3)</f>
        <v>468</v>
      </c>
      <c r="F3" s="24">
        <f t="shared" ref="F3:F13" si="0">IFERROR(B3/E3, "")</f>
        <v>0.72649572649572647</v>
      </c>
      <c r="G3" s="24">
        <f t="shared" ref="G3:G13" si="1">IFERROR(C3/E3,"")</f>
        <v>0.27350427350427353</v>
      </c>
      <c r="H3" s="24">
        <f t="shared" ref="H3:H13" si="2">IFERROR(D3/E3,"")</f>
        <v>0</v>
      </c>
    </row>
    <row r="4" spans="1:8" x14ac:dyDescent="0.35">
      <c r="A4" t="s">
        <v>8412</v>
      </c>
      <c r="B4">
        <f>COUNTIFS(Kickstarter!$F:$F, "successful", Kickstarter!$D:$D, "&gt;5000",Kickstarter!$D:$D, "&lt;9999", Kickstarter!$R:$R, "plays")</f>
        <v>44</v>
      </c>
      <c r="C4">
        <f>COUNTIFS(Kickstarter!$F:$F, "failed", Kickstarter!$D:$D, "&gt;5000",Kickstarter!$D:$D, "&lt;9999", Kickstarter!$R:$R, "plays")</f>
        <v>41</v>
      </c>
      <c r="D4">
        <f>COUNTIFS(Kickstarter!$F:$F, "canceled", Kickstarter!$D:$D, "&gt;5000",Kickstarter!$D:$D, "&lt;9999", Kickstarter!$R:$R, "plays")</f>
        <v>0</v>
      </c>
      <c r="E4">
        <f>SUM(B4:B4:D4)</f>
        <v>85</v>
      </c>
      <c r="F4" s="24">
        <f t="shared" si="0"/>
        <v>0.51764705882352946</v>
      </c>
      <c r="G4" s="24">
        <f t="shared" si="1"/>
        <v>0.4823529411764706</v>
      </c>
      <c r="H4" s="24">
        <f t="shared" si="2"/>
        <v>0</v>
      </c>
    </row>
    <row r="5" spans="1:8" x14ac:dyDescent="0.35">
      <c r="A5" t="s">
        <v>8413</v>
      </c>
      <c r="B5">
        <f>COUNTIFS(Kickstarter!$F:$F, "successful", Kickstarter!$D:$D, "&gt;10000",Kickstarter!$D:$D, "&lt;14999", Kickstarter!$R:$R, "plays")</f>
        <v>10</v>
      </c>
      <c r="C5">
        <f>COUNTIFS(Kickstarter!$F:$F, "failed", Kickstarter!$D:$D, "&gt;10000",Kickstarter!$D:$D, "&lt;14999", Kickstarter!$R:$R, "plays")</f>
        <v>13</v>
      </c>
      <c r="D5">
        <f>COUNTIFS(Kickstarter!$F:$F, "canceled", Kickstarter!$D:$D, "&gt;10000",Kickstarter!$D:$D, "&lt;14999", Kickstarter!$R:$R, "plays")</f>
        <v>0</v>
      </c>
      <c r="E5">
        <f>SUM(B5:B5:D5)</f>
        <v>23</v>
      </c>
      <c r="F5" s="24">
        <f t="shared" si="0"/>
        <v>0.43478260869565216</v>
      </c>
      <c r="G5" s="24">
        <f t="shared" si="1"/>
        <v>0.56521739130434778</v>
      </c>
      <c r="H5" s="24">
        <f t="shared" si="2"/>
        <v>0</v>
      </c>
    </row>
    <row r="6" spans="1:8" x14ac:dyDescent="0.35">
      <c r="A6" t="s">
        <v>8414</v>
      </c>
      <c r="B6">
        <f>COUNTIFS(Kickstarter!$F:$F, "successful", Kickstarter!$D:$D, "&gt;15000",Kickstarter!$D:$D, "&lt;19999", Kickstarter!$R:$R, "plays")</f>
        <v>1</v>
      </c>
      <c r="C6">
        <f>COUNTIFS(Kickstarter!$F:$F, "failed", Kickstarter!$D:$D, "&gt;15000",Kickstarter!$D:$D, "&lt;19999", Kickstarter!$R:$R, "plays")</f>
        <v>3</v>
      </c>
      <c r="D6">
        <f>COUNTIFS(Kickstarter!$F:$F, "canceled", Kickstarter!$D:$D, "&gt;15000",Kickstarter!$D:$D, "&lt;19999", Kickstarter!$R:$R, "plays")</f>
        <v>0</v>
      </c>
      <c r="E6">
        <f>SUM(B6:B6:D6)</f>
        <v>4</v>
      </c>
      <c r="F6" s="24">
        <f t="shared" si="0"/>
        <v>0.25</v>
      </c>
      <c r="G6" s="24">
        <f t="shared" si="1"/>
        <v>0.75</v>
      </c>
      <c r="H6" s="24">
        <f t="shared" si="2"/>
        <v>0</v>
      </c>
    </row>
    <row r="7" spans="1:8" x14ac:dyDescent="0.35">
      <c r="A7" t="s">
        <v>8415</v>
      </c>
      <c r="B7">
        <f>COUNTIFS(Kickstarter!$F:$F, "successful", Kickstarter!$D:$D, "&gt;20000",Kickstarter!$D:$D, "&lt;24999", Kickstarter!$R:$R, "plays")</f>
        <v>3</v>
      </c>
      <c r="C7">
        <f>COUNTIFS(Kickstarter!$F:$F, "failed", Kickstarter!$D:$D, "&gt;20000",Kickstarter!$D:$D, "&lt;24999", Kickstarter!$R:$R, "plays")</f>
        <v>1</v>
      </c>
      <c r="D7">
        <f>COUNTIFS(Kickstarter!$F:$F, "canceled", Kickstarter!$D:$D, "&gt;20000",Kickstarter!$D:$D, "&lt;24999", Kickstarter!$R:$R, "plays")</f>
        <v>0</v>
      </c>
      <c r="E7">
        <f>SUM(B7:B7:D7)</f>
        <v>4</v>
      </c>
      <c r="F7" s="24">
        <f t="shared" si="0"/>
        <v>0.75</v>
      </c>
      <c r="G7" s="24">
        <f t="shared" si="1"/>
        <v>0.25</v>
      </c>
      <c r="H7" s="24">
        <f t="shared" si="2"/>
        <v>0</v>
      </c>
    </row>
    <row r="8" spans="1:8" x14ac:dyDescent="0.35">
      <c r="A8" t="s">
        <v>8416</v>
      </c>
      <c r="B8">
        <f>COUNTIFS(Kickstarter!$F:$F, "successful", Kickstarter!$D:$D, "&gt;25000",Kickstarter!$D:$D, "&lt;29999", Kickstarter!$R:$R, "plays")</f>
        <v>0</v>
      </c>
      <c r="C8">
        <f>COUNTIFS(Kickstarter!$F:$F, "failed", Kickstarter!$D:$D, "&gt;25000",Kickstarter!$D:$D, "&lt;29999", Kickstarter!$R:$R, "plays")</f>
        <v>2</v>
      </c>
      <c r="D8">
        <f>COUNTIFS(Kickstarter!$F:$F, "canceled", Kickstarter!$D:$D, "&gt;25000",Kickstarter!$D:$D, "&lt;29999", Kickstarter!$R:$R, "plays")</f>
        <v>0</v>
      </c>
      <c r="E8">
        <f>SUM(B8:B8:D8)</f>
        <v>2</v>
      </c>
      <c r="F8" s="24">
        <f t="shared" si="0"/>
        <v>0</v>
      </c>
      <c r="G8" s="24">
        <f t="shared" si="1"/>
        <v>1</v>
      </c>
      <c r="H8" s="24">
        <f t="shared" si="2"/>
        <v>0</v>
      </c>
    </row>
    <row r="9" spans="1:8" x14ac:dyDescent="0.35">
      <c r="A9" t="s">
        <v>8417</v>
      </c>
      <c r="B9">
        <f>COUNTIFS(Kickstarter!$F:$F, "successful", Kickstarter!$D:$D, "&gt;30000",Kickstarter!$D:$D, "&lt;34999", Kickstarter!$R:$R, "plays")</f>
        <v>1</v>
      </c>
      <c r="C9">
        <f>COUNTIFS(Kickstarter!$F:$F, "failed", Kickstarter!$D:$D, "&gt;30000",Kickstarter!$D:$D, "&lt;34999", Kickstarter!$R:$R, "plays")</f>
        <v>1</v>
      </c>
      <c r="D9">
        <f>COUNTIFS(Kickstarter!$F:$F, "canceled", Kickstarter!$D:$D, "&gt;30000",Kickstarter!$D:$D, "&lt;34999", Kickstarter!$R:$R, "plays")</f>
        <v>0</v>
      </c>
      <c r="E9">
        <f>SUM(B9:B9:D9)</f>
        <v>2</v>
      </c>
      <c r="F9" s="24">
        <f t="shared" si="0"/>
        <v>0.5</v>
      </c>
      <c r="G9" s="24">
        <f t="shared" si="1"/>
        <v>0.5</v>
      </c>
      <c r="H9" s="24">
        <f t="shared" si="2"/>
        <v>0</v>
      </c>
    </row>
    <row r="10" spans="1:8" x14ac:dyDescent="0.35">
      <c r="A10" t="s">
        <v>8418</v>
      </c>
      <c r="B10">
        <f>COUNTIFS(Kickstarter!$F:$F, "successful", Kickstarter!$D:$D, "&gt;35000",Kickstarter!$D:$D, "&lt;39999", Kickstarter!$R:$R, "plays")</f>
        <v>0</v>
      </c>
      <c r="C10">
        <f>COUNTIFS(Kickstarter!$F:$F, "failed", Kickstarter!$D:$D, "&gt;35000",Kickstarter!$D:$D, "&lt;39999", Kickstarter!$R:$R, "plays")</f>
        <v>1</v>
      </c>
      <c r="D10">
        <f>COUNTIFS(Kickstarter!$F:$F, "canceled", Kickstarter!$D:$D, "&gt;35000",Kickstarter!$D:$D, "&lt;39999", Kickstarter!$R:$R, "plays")</f>
        <v>0</v>
      </c>
      <c r="E10">
        <f>SUM(B10:B10:D10)</f>
        <v>1</v>
      </c>
      <c r="F10" s="24">
        <f t="shared" si="0"/>
        <v>0</v>
      </c>
      <c r="G10" s="24">
        <f t="shared" si="1"/>
        <v>1</v>
      </c>
      <c r="H10" s="24">
        <f t="shared" si="2"/>
        <v>0</v>
      </c>
    </row>
    <row r="11" spans="1:8" x14ac:dyDescent="0.35">
      <c r="A11" t="s">
        <v>8419</v>
      </c>
      <c r="B11">
        <f>COUNTIFS(Kickstarter!$F:$F, "successful", Kickstarter!$D:$D, "&gt;40000",Kickstarter!$D:$D, "&lt;44999", Kickstarter!$R:$R, "plays")</f>
        <v>0</v>
      </c>
      <c r="C11">
        <f>COUNTIFS(Kickstarter!$F:$F, "failed", Kickstarter!$D:$D, "&gt;40000",Kickstarter!$D:$D, "&lt;44999", Kickstarter!$R:$R, "plays")</f>
        <v>0</v>
      </c>
      <c r="D11">
        <f>COUNTIFS(Kickstarter!$F:$F, "canceled", Kickstarter!$D:$D, "&gt;40000",Kickstarter!$D:$D, "&lt;44999", Kickstarter!$R:$R, "plays")</f>
        <v>0</v>
      </c>
      <c r="E11">
        <f>SUM(B11:B11:D11)</f>
        <v>0</v>
      </c>
      <c r="F11" s="24" t="str">
        <f t="shared" si="0"/>
        <v/>
      </c>
      <c r="G11" s="24" t="str">
        <f t="shared" si="1"/>
        <v/>
      </c>
      <c r="H11" s="24" t="str">
        <f t="shared" si="2"/>
        <v/>
      </c>
    </row>
    <row r="12" spans="1:8" x14ac:dyDescent="0.35">
      <c r="A12" t="s">
        <v>8420</v>
      </c>
      <c r="B12">
        <f>COUNTIFS(Kickstarter!$F:$F, "successful", Kickstarter!$D:$D, "&gt;45000",Kickstarter!$D:$D, "&lt;49999", Kickstarter!$R:$R, "plays")</f>
        <v>0</v>
      </c>
      <c r="C12">
        <f>COUNTIFS(Kickstarter!$F:$F, "failed", Kickstarter!$D:$D, "&gt;45000",Kickstarter!$D:$D, "&lt;49999", Kickstarter!$R:$R, "plays")</f>
        <v>0</v>
      </c>
      <c r="D12">
        <f>COUNTIFS(Kickstarter!$F:$F, "canceled", Kickstarter!$D:$D, "&gt;45000",Kickstarter!$D:$D, "&lt;49999", Kickstarter!$R:$R, "plays")</f>
        <v>0</v>
      </c>
      <c r="E12">
        <f>SUM(B12:B12:D12)</f>
        <v>0</v>
      </c>
      <c r="F12" s="24" t="str">
        <f t="shared" si="0"/>
        <v/>
      </c>
      <c r="G12" s="24" t="str">
        <f t="shared" si="1"/>
        <v/>
      </c>
      <c r="H12" s="24" t="str">
        <f t="shared" si="2"/>
        <v/>
      </c>
    </row>
    <row r="13" spans="1:8" x14ac:dyDescent="0.35">
      <c r="A13" t="s">
        <v>8421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>SUM(B13:B13:D13)</f>
        <v>12</v>
      </c>
      <c r="F13" s="24">
        <f t="shared" si="0"/>
        <v>0.16666666666666666</v>
      </c>
      <c r="G13" s="24">
        <f t="shared" si="1"/>
        <v>0.83333333333333337</v>
      </c>
      <c r="H13" s="24">
        <f t="shared" si="2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M1" zoomScale="95" zoomScaleNormal="95" workbookViewId="0">
      <pane ySplit="1" topLeftCell="A482" activePane="bottomLeft" state="frozen"/>
      <selection activeCell="P1" sqref="P1"/>
      <selection pane="bottomLeft" activeCell="C7" sqref="C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3.1796875" style="9" bestFit="1" customWidth="1"/>
    <col min="13" max="13" width="8.1796875" bestFit="1" customWidth="1"/>
    <col min="14" max="14" width="25.81640625" bestFit="1" customWidth="1"/>
    <col min="15" max="15" width="17.08984375" style="9" bestFit="1" customWidth="1"/>
    <col min="16" max="16" width="15.90625" bestFit="1" customWidth="1"/>
    <col min="17" max="17" width="25.81640625" bestFit="1" customWidth="1"/>
    <col min="18" max="18" width="15.6328125" bestFit="1" customWidth="1"/>
    <col min="19" max="19" width="22" bestFit="1" customWidth="1"/>
    <col min="20" max="20" width="21.089843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9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9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9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9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9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9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9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9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9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9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9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9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9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9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9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9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8301</v>
      </c>
      <c r="O2946" s="9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9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9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8301</v>
      </c>
      <c r="O3010" s="9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8301</v>
      </c>
      <c r="O3011" s="9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8301</v>
      </c>
      <c r="O3012" s="9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8301</v>
      </c>
      <c r="O3013" s="9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8301</v>
      </c>
      <c r="O3014" s="9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8301</v>
      </c>
      <c r="O3015" s="9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8301</v>
      </c>
      <c r="O3016" s="9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8301</v>
      </c>
      <c r="O3017" s="9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8301</v>
      </c>
      <c r="O3018" s="9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8301</v>
      </c>
      <c r="O3019" s="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8301</v>
      </c>
      <c r="O3020" s="9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8301</v>
      </c>
      <c r="O3021" s="9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8301</v>
      </c>
      <c r="O3022" s="9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8301</v>
      </c>
      <c r="O3023" s="9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8301</v>
      </c>
      <c r="O3024" s="9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8301</v>
      </c>
      <c r="O3025" s="9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8301</v>
      </c>
      <c r="O3026" s="9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8301</v>
      </c>
      <c r="O3027" s="9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8301</v>
      </c>
      <c r="O3028" s="9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8301</v>
      </c>
      <c r="O3029" s="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8301</v>
      </c>
      <c r="O3030" s="9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8301</v>
      </c>
      <c r="O3031" s="9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8301</v>
      </c>
      <c r="O3032" s="9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8301</v>
      </c>
      <c r="O3033" s="9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8301</v>
      </c>
      <c r="O3034" s="9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8301</v>
      </c>
      <c r="O3035" s="9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8301</v>
      </c>
      <c r="O3036" s="9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8301</v>
      </c>
      <c r="O3037" s="9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8301</v>
      </c>
      <c r="O3038" s="9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8301</v>
      </c>
      <c r="O3039" s="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8301</v>
      </c>
      <c r="O3040" s="9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8301</v>
      </c>
      <c r="O3041" s="9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8301</v>
      </c>
      <c r="O3042" s="9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8301</v>
      </c>
      <c r="O3043" s="9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8301</v>
      </c>
      <c r="O3044" s="9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8301</v>
      </c>
      <c r="O3045" s="9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8301</v>
      </c>
      <c r="O3046" s="9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8301</v>
      </c>
      <c r="O3047" s="9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8301</v>
      </c>
      <c r="O3048" s="9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8301</v>
      </c>
      <c r="O3049" s="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8301</v>
      </c>
      <c r="O3050" s="9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8301</v>
      </c>
      <c r="O3051" s="9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8301</v>
      </c>
      <c r="O3052" s="9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8301</v>
      </c>
      <c r="O3053" s="9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8301</v>
      </c>
      <c r="O3054" s="9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8301</v>
      </c>
      <c r="O3055" s="9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8301</v>
      </c>
      <c r="O3056" s="9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8301</v>
      </c>
      <c r="O3057" s="9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8301</v>
      </c>
      <c r="O3058" s="9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8301</v>
      </c>
      <c r="O3059" s="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8301</v>
      </c>
      <c r="O3060" s="9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8301</v>
      </c>
      <c r="O3061" s="9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8301</v>
      </c>
      <c r="O3062" s="9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8301</v>
      </c>
      <c r="O3063" s="9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8301</v>
      </c>
      <c r="O3064" s="9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8301</v>
      </c>
      <c r="O3065" s="9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8301</v>
      </c>
      <c r="O3066" s="9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8301</v>
      </c>
      <c r="O3067" s="9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8301</v>
      </c>
      <c r="O3068" s="9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8301</v>
      </c>
      <c r="O3069" s="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8301</v>
      </c>
      <c r="O3070" s="9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8301</v>
      </c>
      <c r="O3071" s="9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8301</v>
      </c>
      <c r="O3072" s="9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8301</v>
      </c>
      <c r="O3073" s="9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8301</v>
      </c>
      <c r="O3074" s="9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8301</v>
      </c>
      <c r="O3075" s="9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8301</v>
      </c>
      <c r="O3076" s="9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8301</v>
      </c>
      <c r="O3077" s="9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8301</v>
      </c>
      <c r="O3078" s="9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8301</v>
      </c>
      <c r="O3079" s="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8301</v>
      </c>
      <c r="O3080" s="9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8301</v>
      </c>
      <c r="O3081" s="9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8301</v>
      </c>
      <c r="O3082" s="9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8301</v>
      </c>
      <c r="O3083" s="9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8301</v>
      </c>
      <c r="O3084" s="9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8301</v>
      </c>
      <c r="O3085" s="9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8301</v>
      </c>
      <c r="O3086" s="9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8301</v>
      </c>
      <c r="O3087" s="9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8301</v>
      </c>
      <c r="O3088" s="9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8301</v>
      </c>
      <c r="O3089" s="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8301</v>
      </c>
      <c r="O3090" s="9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8301</v>
      </c>
      <c r="O3091" s="9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8301</v>
      </c>
      <c r="O3092" s="9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8301</v>
      </c>
      <c r="O3093" s="9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8301</v>
      </c>
      <c r="O3094" s="9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8301</v>
      </c>
      <c r="O3095" s="9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8301</v>
      </c>
      <c r="O3096" s="9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8301</v>
      </c>
      <c r="O3097" s="9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8301</v>
      </c>
      <c r="O3098" s="9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8301</v>
      </c>
      <c r="O3099" s="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8301</v>
      </c>
      <c r="O3100" s="9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8301</v>
      </c>
      <c r="O3101" s="9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8301</v>
      </c>
      <c r="O3102" s="9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8301</v>
      </c>
      <c r="O3103" s="9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8301</v>
      </c>
      <c r="O3104" s="9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8301</v>
      </c>
      <c r="O3105" s="9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8301</v>
      </c>
      <c r="O3106" s="9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8301</v>
      </c>
      <c r="O3107" s="9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8301</v>
      </c>
      <c r="O3108" s="9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8301</v>
      </c>
      <c r="O3109" s="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8301</v>
      </c>
      <c r="O3110" s="9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8301</v>
      </c>
      <c r="O3111" s="9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8301</v>
      </c>
      <c r="O3112" s="9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8301</v>
      </c>
      <c r="O3113" s="9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8301</v>
      </c>
      <c r="O3114" s="9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8301</v>
      </c>
      <c r="O3115" s="9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8301</v>
      </c>
      <c r="O3116" s="9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8301</v>
      </c>
      <c r="O3117" s="9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8301</v>
      </c>
      <c r="O3118" s="9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8301</v>
      </c>
      <c r="O3119" s="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8301</v>
      </c>
      <c r="O3120" s="9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8301</v>
      </c>
      <c r="O3121" s="9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8301</v>
      </c>
      <c r="O3122" s="9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8301</v>
      </c>
      <c r="O3123" s="9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8301</v>
      </c>
      <c r="O3124" s="9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8301</v>
      </c>
      <c r="O3125" s="9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8301</v>
      </c>
      <c r="O3126" s="9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8301</v>
      </c>
      <c r="O3127" s="9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8301</v>
      </c>
      <c r="O3128" s="9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8301</v>
      </c>
      <c r="O3129" s="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8269</v>
      </c>
      <c r="O3130" s="9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8269</v>
      </c>
      <c r="O3131" s="9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8269</v>
      </c>
      <c r="O3132" s="9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8269</v>
      </c>
      <c r="O3133" s="9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8269</v>
      </c>
      <c r="O3134" s="9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8269</v>
      </c>
      <c r="O3135" s="9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8269</v>
      </c>
      <c r="O3136" s="9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8269</v>
      </c>
      <c r="O3137" s="9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8269</v>
      </c>
      <c r="O3138" s="9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8269</v>
      </c>
      <c r="O3139" s="9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8269</v>
      </c>
      <c r="O3140" s="9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8269</v>
      </c>
      <c r="O3141" s="9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8269</v>
      </c>
      <c r="O3142" s="9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8269</v>
      </c>
      <c r="O3143" s="9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8269</v>
      </c>
      <c r="O3144" s="9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8269</v>
      </c>
      <c r="O3145" s="9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8269</v>
      </c>
      <c r="O3146" s="9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8269</v>
      </c>
      <c r="O3147" s="9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8269</v>
      </c>
      <c r="O3148" s="9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8269</v>
      </c>
      <c r="O3149" s="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8269</v>
      </c>
      <c r="O3150" s="9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8269</v>
      </c>
      <c r="O3151" s="9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8269</v>
      </c>
      <c r="O3152" s="9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8269</v>
      </c>
      <c r="O3153" s="9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8269</v>
      </c>
      <c r="O3154" s="9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8269</v>
      </c>
      <c r="O3155" s="9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8269</v>
      </c>
      <c r="O3156" s="9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8269</v>
      </c>
      <c r="O3157" s="9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8269</v>
      </c>
      <c r="O3158" s="9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8269</v>
      </c>
      <c r="O3159" s="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8269</v>
      </c>
      <c r="O3160" s="9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8269</v>
      </c>
      <c r="O3161" s="9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8269</v>
      </c>
      <c r="O3162" s="9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8269</v>
      </c>
      <c r="O3163" s="9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8269</v>
      </c>
      <c r="O3164" s="9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9">
        <v>72</v>
      </c>
      <c r="M3165" t="b">
        <v>1</v>
      </c>
      <c r="N3165" t="s">
        <v>8269</v>
      </c>
      <c r="O3165" s="9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9">
        <v>71</v>
      </c>
      <c r="M3166" t="b">
        <v>1</v>
      </c>
      <c r="N3166" t="s">
        <v>8269</v>
      </c>
      <c r="O3166" s="9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9">
        <v>21</v>
      </c>
      <c r="M3167" t="b">
        <v>1</v>
      </c>
      <c r="N3167" t="s">
        <v>8269</v>
      </c>
      <c r="O3167" s="9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8269</v>
      </c>
      <c r="O3168" s="9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8269</v>
      </c>
      <c r="O3169" s="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9">
        <v>61</v>
      </c>
      <c r="M3170" t="b">
        <v>1</v>
      </c>
      <c r="N3170" t="s">
        <v>8269</v>
      </c>
      <c r="O3170" s="9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8269</v>
      </c>
      <c r="O3171" s="9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9">
        <v>71</v>
      </c>
      <c r="M3172" t="b">
        <v>1</v>
      </c>
      <c r="N3172" t="s">
        <v>8269</v>
      </c>
      <c r="O3172" s="9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8269</v>
      </c>
      <c r="O3173" s="9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8269</v>
      </c>
      <c r="O3174" s="9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8269</v>
      </c>
      <c r="O3175" s="9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8269</v>
      </c>
      <c r="O3176" s="9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8269</v>
      </c>
      <c r="O3177" s="9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8269</v>
      </c>
      <c r="O3178" s="9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9">
        <v>51</v>
      </c>
      <c r="M3179" t="b">
        <v>1</v>
      </c>
      <c r="N3179" t="s">
        <v>8269</v>
      </c>
      <c r="O3179" s="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8269</v>
      </c>
      <c r="O3180" s="9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8269</v>
      </c>
      <c r="O3181" s="9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9">
        <v>45</v>
      </c>
      <c r="M3182" t="b">
        <v>1</v>
      </c>
      <c r="N3182" t="s">
        <v>8269</v>
      </c>
      <c r="O3182" s="9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9">
        <v>15</v>
      </c>
      <c r="M3183" t="b">
        <v>1</v>
      </c>
      <c r="N3183" t="s">
        <v>8269</v>
      </c>
      <c r="O3183" s="9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8269</v>
      </c>
      <c r="O3184" s="9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8269</v>
      </c>
      <c r="O3185" s="9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8269</v>
      </c>
      <c r="O3186" s="9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8269</v>
      </c>
      <c r="O3187" s="9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8269</v>
      </c>
      <c r="O3188" s="9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8269</v>
      </c>
      <c r="O3189" s="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8303</v>
      </c>
      <c r="O3190" s="9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8303</v>
      </c>
      <c r="O3191" s="9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8303</v>
      </c>
      <c r="O3192" s="9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8303</v>
      </c>
      <c r="O3193" s="9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8303</v>
      </c>
      <c r="O3194" s="9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8303</v>
      </c>
      <c r="O3195" s="9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8303</v>
      </c>
      <c r="O3196" s="9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8303</v>
      </c>
      <c r="O3197" s="9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8303</v>
      </c>
      <c r="O3198" s="9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8303</v>
      </c>
      <c r="O3199" s="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8303</v>
      </c>
      <c r="O3200" s="9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8303</v>
      </c>
      <c r="O3201" s="9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8303</v>
      </c>
      <c r="O3202" s="9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8303</v>
      </c>
      <c r="O3203" s="9">
        <f t="shared" ref="O3203:O3266" si="247">ROUND(E3203/D3203*100,0)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8303</v>
      </c>
      <c r="O3204" s="9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8303</v>
      </c>
      <c r="O3205" s="9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8303</v>
      </c>
      <c r="O3206" s="9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8303</v>
      </c>
      <c r="O3207" s="9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8303</v>
      </c>
      <c r="O3208" s="9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8303</v>
      </c>
      <c r="O3209" s="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8269</v>
      </c>
      <c r="O3210" s="9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t="s">
        <v>8269</v>
      </c>
      <c r="O3211" s="9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8269</v>
      </c>
      <c r="O3212" s="9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8269</v>
      </c>
      <c r="O3213" s="9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8269</v>
      </c>
      <c r="O3214" s="9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8269</v>
      </c>
      <c r="O3215" s="9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8269</v>
      </c>
      <c r="O3216" s="9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8269</v>
      </c>
      <c r="O3217" s="9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8269</v>
      </c>
      <c r="O3218" s="9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8269</v>
      </c>
      <c r="O3219" s="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8269</v>
      </c>
      <c r="O3220" s="9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8269</v>
      </c>
      <c r="O3221" s="9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8269</v>
      </c>
      <c r="O3222" s="9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t="s">
        <v>8269</v>
      </c>
      <c r="O3223" s="9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8269</v>
      </c>
      <c r="O3224" s="9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8269</v>
      </c>
      <c r="O3225" s="9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8269</v>
      </c>
      <c r="O3226" s="9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9">
        <v>39</v>
      </c>
      <c r="M3227" t="b">
        <v>1</v>
      </c>
      <c r="N3227" t="s">
        <v>8269</v>
      </c>
      <c r="O3227" s="9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8269</v>
      </c>
      <c r="O3228" s="9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8269</v>
      </c>
      <c r="O3229" s="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8269</v>
      </c>
      <c r="O3230" s="9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8269</v>
      </c>
      <c r="O3231" s="9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8269</v>
      </c>
      <c r="O3232" s="9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8269</v>
      </c>
      <c r="O3233" s="9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8269</v>
      </c>
      <c r="O3234" s="9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8269</v>
      </c>
      <c r="O3235" s="9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8269</v>
      </c>
      <c r="O3236" s="9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8269</v>
      </c>
      <c r="O3237" s="9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8269</v>
      </c>
      <c r="O3238" s="9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8269</v>
      </c>
      <c r="O3239" s="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8269</v>
      </c>
      <c r="O3240" s="9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8269</v>
      </c>
      <c r="O3241" s="9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8269</v>
      </c>
      <c r="O3242" s="9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8269</v>
      </c>
      <c r="O3243" s="9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8269</v>
      </c>
      <c r="O3244" s="9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8269</v>
      </c>
      <c r="O3245" s="9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8269</v>
      </c>
      <c r="O3246" s="9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t="s">
        <v>8269</v>
      </c>
      <c r="O3247" s="9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8269</v>
      </c>
      <c r="O3248" s="9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8269</v>
      </c>
      <c r="O3249" s="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8269</v>
      </c>
      <c r="O3250" s="9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t="s">
        <v>8269</v>
      </c>
      <c r="O3251" s="9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8269</v>
      </c>
      <c r="O3252" s="9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9">
        <v>20</v>
      </c>
      <c r="M3253" t="b">
        <v>1</v>
      </c>
      <c r="N3253" t="s">
        <v>8269</v>
      </c>
      <c r="O3253" s="9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8269</v>
      </c>
      <c r="O3254" s="9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8269</v>
      </c>
      <c r="O3255" s="9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8269</v>
      </c>
      <c r="O3256" s="9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9">
        <v>18</v>
      </c>
      <c r="M3257" t="b">
        <v>1</v>
      </c>
      <c r="N3257" t="s">
        <v>8269</v>
      </c>
      <c r="O3257" s="9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t="s">
        <v>8269</v>
      </c>
      <c r="O3258" s="9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8269</v>
      </c>
      <c r="O3259" s="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8269</v>
      </c>
      <c r="O3260" s="9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8269</v>
      </c>
      <c r="O3261" s="9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8269</v>
      </c>
      <c r="O3262" s="9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8269</v>
      </c>
      <c r="O3263" s="9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8269</v>
      </c>
      <c r="O3264" s="9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8269</v>
      </c>
      <c r="O3265" s="9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8269</v>
      </c>
      <c r="O3266" s="9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8269</v>
      </c>
      <c r="O3267" s="9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t="s">
        <v>8269</v>
      </c>
      <c r="O3268" s="9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8269</v>
      </c>
      <c r="O3269" s="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8269</v>
      </c>
      <c r="O3270" s="9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t="s">
        <v>8269</v>
      </c>
      <c r="O3271" s="9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8269</v>
      </c>
      <c r="O3272" s="9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8269</v>
      </c>
      <c r="O3273" s="9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8269</v>
      </c>
      <c r="O3274" s="9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8269</v>
      </c>
      <c r="O3275" s="9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8269</v>
      </c>
      <c r="O3276" s="9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8269</v>
      </c>
      <c r="O3277" s="9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8269</v>
      </c>
      <c r="O3278" s="9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8269</v>
      </c>
      <c r="O3279" s="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8269</v>
      </c>
      <c r="O3280" s="9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8269</v>
      </c>
      <c r="O3281" s="9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8269</v>
      </c>
      <c r="O3282" s="9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8269</v>
      </c>
      <c r="O3283" s="9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8269</v>
      </c>
      <c r="O3284" s="9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9">
        <v>47</v>
      </c>
      <c r="M3285" t="b">
        <v>1</v>
      </c>
      <c r="N3285" t="s">
        <v>8269</v>
      </c>
      <c r="O3285" s="9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8269</v>
      </c>
      <c r="O3286" s="9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8269</v>
      </c>
      <c r="O3287" s="9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8269</v>
      </c>
      <c r="O3288" s="9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8269</v>
      </c>
      <c r="O3289" s="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t="s">
        <v>8269</v>
      </c>
      <c r="O3290" s="9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9">
        <v>25</v>
      </c>
      <c r="M3291" t="b">
        <v>1</v>
      </c>
      <c r="N3291" t="s">
        <v>8269</v>
      </c>
      <c r="O3291" s="9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8269</v>
      </c>
      <c r="O3292" s="9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9">
        <v>14</v>
      </c>
      <c r="M3293" t="b">
        <v>1</v>
      </c>
      <c r="N3293" t="s">
        <v>8269</v>
      </c>
      <c r="O3293" s="9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9">
        <v>15</v>
      </c>
      <c r="M3294" t="b">
        <v>1</v>
      </c>
      <c r="N3294" t="s">
        <v>8269</v>
      </c>
      <c r="O3294" s="9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8269</v>
      </c>
      <c r="O3295" s="9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9">
        <v>24</v>
      </c>
      <c r="M3296" t="b">
        <v>1</v>
      </c>
      <c r="N3296" t="s">
        <v>8269</v>
      </c>
      <c r="O3296" s="9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9">
        <v>27</v>
      </c>
      <c r="M3297" t="b">
        <v>1</v>
      </c>
      <c r="N3297" t="s">
        <v>8269</v>
      </c>
      <c r="O3297" s="9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8269</v>
      </c>
      <c r="O3298" s="9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8269</v>
      </c>
      <c r="O3299" s="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8269</v>
      </c>
      <c r="O3300" s="9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8269</v>
      </c>
      <c r="O3301" s="9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8269</v>
      </c>
      <c r="O3302" s="9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8269</v>
      </c>
      <c r="O3303" s="9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8269</v>
      </c>
      <c r="O3304" s="9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8269</v>
      </c>
      <c r="O3305" s="9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8269</v>
      </c>
      <c r="O3306" s="9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8269</v>
      </c>
      <c r="O3307" s="9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9">
        <v>54</v>
      </c>
      <c r="M3308" t="b">
        <v>1</v>
      </c>
      <c r="N3308" t="s">
        <v>8269</v>
      </c>
      <c r="O3308" s="9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8269</v>
      </c>
      <c r="O3309" s="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8269</v>
      </c>
      <c r="O3310" s="9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9">
        <v>31</v>
      </c>
      <c r="M3311" t="b">
        <v>1</v>
      </c>
      <c r="N3311" t="s">
        <v>8269</v>
      </c>
      <c r="O3311" s="9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8269</v>
      </c>
      <c r="O3312" s="9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8269</v>
      </c>
      <c r="O3313" s="9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8269</v>
      </c>
      <c r="O3314" s="9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8269</v>
      </c>
      <c r="O3315" s="9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9">
        <v>58</v>
      </c>
      <c r="M3316" t="b">
        <v>1</v>
      </c>
      <c r="N3316" t="s">
        <v>8269</v>
      </c>
      <c r="O3316" s="9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8269</v>
      </c>
      <c r="O3317" s="9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8269</v>
      </c>
      <c r="O3318" s="9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9">
        <v>18</v>
      </c>
      <c r="M3319" t="b">
        <v>1</v>
      </c>
      <c r="N3319" t="s">
        <v>8269</v>
      </c>
      <c r="O3319" s="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8269</v>
      </c>
      <c r="O3320" s="9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9">
        <v>16</v>
      </c>
      <c r="M3321" t="b">
        <v>1</v>
      </c>
      <c r="N3321" t="s">
        <v>8269</v>
      </c>
      <c r="O3321" s="9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9">
        <v>38</v>
      </c>
      <c r="M3322" t="b">
        <v>1</v>
      </c>
      <c r="N3322" t="s">
        <v>8269</v>
      </c>
      <c r="O3322" s="9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9">
        <v>15</v>
      </c>
      <c r="M3323" t="b">
        <v>1</v>
      </c>
      <c r="N3323" t="s">
        <v>8269</v>
      </c>
      <c r="O3323" s="9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9">
        <v>23</v>
      </c>
      <c r="M3324" t="b">
        <v>1</v>
      </c>
      <c r="N3324" t="s">
        <v>8269</v>
      </c>
      <c r="O3324" s="9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8269</v>
      </c>
      <c r="O3325" s="9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9">
        <v>10</v>
      </c>
      <c r="M3326" t="b">
        <v>1</v>
      </c>
      <c r="N3326" t="s">
        <v>8269</v>
      </c>
      <c r="O3326" s="9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9">
        <v>15</v>
      </c>
      <c r="M3327" t="b">
        <v>1</v>
      </c>
      <c r="N3327" t="s">
        <v>8269</v>
      </c>
      <c r="O3327" s="9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8269</v>
      </c>
      <c r="O3328" s="9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9">
        <v>33</v>
      </c>
      <c r="M3329" t="b">
        <v>1</v>
      </c>
      <c r="N3329" t="s">
        <v>8269</v>
      </c>
      <c r="O3329" s="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8269</v>
      </c>
      <c r="O3330" s="9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8269</v>
      </c>
      <c r="O3331" s="9">
        <f t="shared" ref="O3331:O3394" si="255">ROUND(E3331/D3331*100,0)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8269</v>
      </c>
      <c r="O3332" s="9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8269</v>
      </c>
      <c r="O3333" s="9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8269</v>
      </c>
      <c r="O3334" s="9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t="s">
        <v>8269</v>
      </c>
      <c r="O3335" s="9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8269</v>
      </c>
      <c r="O3336" s="9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8269</v>
      </c>
      <c r="O3337" s="9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9">
        <v>9</v>
      </c>
      <c r="M3338" t="b">
        <v>1</v>
      </c>
      <c r="N3338" t="s">
        <v>8269</v>
      </c>
      <c r="O3338" s="9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8269</v>
      </c>
      <c r="O3339" s="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8269</v>
      </c>
      <c r="O3340" s="9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8269</v>
      </c>
      <c r="O3341" s="9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8269</v>
      </c>
      <c r="O3342" s="9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9">
        <v>28</v>
      </c>
      <c r="M3343" t="b">
        <v>1</v>
      </c>
      <c r="N3343" t="s">
        <v>8269</v>
      </c>
      <c r="O3343" s="9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8269</v>
      </c>
      <c r="O3344" s="9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9">
        <v>23</v>
      </c>
      <c r="M3345" t="b">
        <v>1</v>
      </c>
      <c r="N3345" t="s">
        <v>8269</v>
      </c>
      <c r="O3345" s="9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8269</v>
      </c>
      <c r="O3346" s="9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9">
        <v>13</v>
      </c>
      <c r="M3347" t="b">
        <v>1</v>
      </c>
      <c r="N3347" t="s">
        <v>8269</v>
      </c>
      <c r="O3347" s="9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8269</v>
      </c>
      <c r="O3348" s="9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8269</v>
      </c>
      <c r="O3349" s="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8269</v>
      </c>
      <c r="O3350" s="9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t="s">
        <v>8269</v>
      </c>
      <c r="O3351" s="9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8269</v>
      </c>
      <c r="O3352" s="9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8269</v>
      </c>
      <c r="O3353" s="9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9">
        <v>70</v>
      </c>
      <c r="M3354" t="b">
        <v>1</v>
      </c>
      <c r="N3354" t="s">
        <v>8269</v>
      </c>
      <c r="O3354" s="9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9">
        <v>44</v>
      </c>
      <c r="M3355" t="b">
        <v>1</v>
      </c>
      <c r="N3355" t="s">
        <v>8269</v>
      </c>
      <c r="O3355" s="9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8269</v>
      </c>
      <c r="O3356" s="9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8269</v>
      </c>
      <c r="O3357" s="9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8269</v>
      </c>
      <c r="O3358" s="9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8269</v>
      </c>
      <c r="O3359" s="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8269</v>
      </c>
      <c r="O3360" s="9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8269</v>
      </c>
      <c r="O3361" s="9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8269</v>
      </c>
      <c r="O3362" s="9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8269</v>
      </c>
      <c r="O3363" s="9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9">
        <v>20</v>
      </c>
      <c r="M3364" t="b">
        <v>1</v>
      </c>
      <c r="N3364" t="s">
        <v>8269</v>
      </c>
      <c r="O3364" s="9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8269</v>
      </c>
      <c r="O3365" s="9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8269</v>
      </c>
      <c r="O3366" s="9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8269</v>
      </c>
      <c r="O3367" s="9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9">
        <v>18</v>
      </c>
      <c r="M3368" t="b">
        <v>1</v>
      </c>
      <c r="N3368" t="s">
        <v>8269</v>
      </c>
      <c r="O3368" s="9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9">
        <v>30</v>
      </c>
      <c r="M3369" t="b">
        <v>1</v>
      </c>
      <c r="N3369" t="s">
        <v>8269</v>
      </c>
      <c r="O3369" s="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8269</v>
      </c>
      <c r="O3370" s="9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8269</v>
      </c>
      <c r="O3371" s="9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8269</v>
      </c>
      <c r="O3372" s="9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9">
        <v>9</v>
      </c>
      <c r="M3373" t="b">
        <v>1</v>
      </c>
      <c r="N3373" t="s">
        <v>8269</v>
      </c>
      <c r="O3373" s="9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8269</v>
      </c>
      <c r="O3374" s="9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8269</v>
      </c>
      <c r="O3375" s="9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8269</v>
      </c>
      <c r="O3376" s="9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9">
        <v>17</v>
      </c>
      <c r="M3377" t="b">
        <v>1</v>
      </c>
      <c r="N3377" t="s">
        <v>8269</v>
      </c>
      <c r="O3377" s="9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8269</v>
      </c>
      <c r="O3378" s="9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8269</v>
      </c>
      <c r="O3379" s="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9">
        <v>21</v>
      </c>
      <c r="M3380" t="b">
        <v>1</v>
      </c>
      <c r="N3380" t="s">
        <v>8269</v>
      </c>
      <c r="O3380" s="9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8269</v>
      </c>
      <c r="O3381" s="9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8269</v>
      </c>
      <c r="O3382" s="9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8269</v>
      </c>
      <c r="O3383" s="9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8269</v>
      </c>
      <c r="O3384" s="9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8269</v>
      </c>
      <c r="O3385" s="9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8269</v>
      </c>
      <c r="O3386" s="9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8269</v>
      </c>
      <c r="O3387" s="9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8269</v>
      </c>
      <c r="O3388" s="9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8269</v>
      </c>
      <c r="O3389" s="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9">
        <v>45</v>
      </c>
      <c r="M3390" t="b">
        <v>1</v>
      </c>
      <c r="N3390" t="s">
        <v>8269</v>
      </c>
      <c r="O3390" s="9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t="s">
        <v>8269</v>
      </c>
      <c r="O3391" s="9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8269</v>
      </c>
      <c r="O3392" s="9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9">
        <v>18</v>
      </c>
      <c r="M3393" t="b">
        <v>1</v>
      </c>
      <c r="N3393" t="s">
        <v>8269</v>
      </c>
      <c r="O3393" s="9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9">
        <v>12</v>
      </c>
      <c r="M3394" t="b">
        <v>1</v>
      </c>
      <c r="N3394" t="s">
        <v>8269</v>
      </c>
      <c r="O3394" s="9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8269</v>
      </c>
      <c r="O3395" s="9">
        <f t="shared" ref="O3395:O3458" si="259">ROUND(E3395/D3395*100,0)</f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9">
        <v>27</v>
      </c>
      <c r="M3396" t="b">
        <v>1</v>
      </c>
      <c r="N3396" t="s">
        <v>8269</v>
      </c>
      <c r="O3396" s="9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9">
        <v>38</v>
      </c>
      <c r="M3397" t="b">
        <v>1</v>
      </c>
      <c r="N3397" t="s">
        <v>8269</v>
      </c>
      <c r="O3397" s="9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9">
        <v>28</v>
      </c>
      <c r="M3398" t="b">
        <v>1</v>
      </c>
      <c r="N3398" t="s">
        <v>8269</v>
      </c>
      <c r="O3398" s="9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9">
        <v>24</v>
      </c>
      <c r="M3399" t="b">
        <v>1</v>
      </c>
      <c r="N3399" t="s">
        <v>8269</v>
      </c>
      <c r="O3399" s="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8269</v>
      </c>
      <c r="O3400" s="9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8269</v>
      </c>
      <c r="O3401" s="9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8269</v>
      </c>
      <c r="O3402" s="9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8269</v>
      </c>
      <c r="O3403" s="9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8269</v>
      </c>
      <c r="O3404" s="9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9">
        <v>17</v>
      </c>
      <c r="M3405" t="b">
        <v>1</v>
      </c>
      <c r="N3405" t="s">
        <v>8269</v>
      </c>
      <c r="O3405" s="9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9">
        <v>3</v>
      </c>
      <c r="M3406" t="b">
        <v>1</v>
      </c>
      <c r="N3406" t="s">
        <v>8269</v>
      </c>
      <c r="O3406" s="9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9">
        <v>17</v>
      </c>
      <c r="M3407" t="b">
        <v>1</v>
      </c>
      <c r="N3407" t="s">
        <v>8269</v>
      </c>
      <c r="O3407" s="9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8269</v>
      </c>
      <c r="O3408" s="9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8269</v>
      </c>
      <c r="O3409" s="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9">
        <v>18</v>
      </c>
      <c r="M3410" t="b">
        <v>1</v>
      </c>
      <c r="N3410" t="s">
        <v>8269</v>
      </c>
      <c r="O3410" s="9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9">
        <v>21</v>
      </c>
      <c r="M3411" t="b">
        <v>1</v>
      </c>
      <c r="N3411" t="s">
        <v>8269</v>
      </c>
      <c r="O3411" s="9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9">
        <v>40</v>
      </c>
      <c r="M3412" t="b">
        <v>1</v>
      </c>
      <c r="N3412" t="s">
        <v>8269</v>
      </c>
      <c r="O3412" s="9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8269</v>
      </c>
      <c r="O3413" s="9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8269</v>
      </c>
      <c r="O3414" s="9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9">
        <v>14</v>
      </c>
      <c r="M3415" t="b">
        <v>1</v>
      </c>
      <c r="N3415" t="s">
        <v>8269</v>
      </c>
      <c r="O3415" s="9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8269</v>
      </c>
      <c r="O3416" s="9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9">
        <v>9</v>
      </c>
      <c r="M3417" t="b">
        <v>1</v>
      </c>
      <c r="N3417" t="s">
        <v>8269</v>
      </c>
      <c r="O3417" s="9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8269</v>
      </c>
      <c r="O3418" s="9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8269</v>
      </c>
      <c r="O3419" s="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8269</v>
      </c>
      <c r="O3420" s="9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8269</v>
      </c>
      <c r="O3421" s="9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9">
        <v>34</v>
      </c>
      <c r="M3422" t="b">
        <v>1</v>
      </c>
      <c r="N3422" t="s">
        <v>8269</v>
      </c>
      <c r="O3422" s="9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8269</v>
      </c>
      <c r="O3423" s="9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8269</v>
      </c>
      <c r="O3424" s="9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9">
        <v>10</v>
      </c>
      <c r="M3425" t="b">
        <v>1</v>
      </c>
      <c r="N3425" t="s">
        <v>8269</v>
      </c>
      <c r="O3425" s="9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8269</v>
      </c>
      <c r="O3426" s="9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8269</v>
      </c>
      <c r="O3427" s="9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8269</v>
      </c>
      <c r="O3428" s="9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8269</v>
      </c>
      <c r="O3429" s="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8269</v>
      </c>
      <c r="O3430" s="9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9">
        <v>12</v>
      </c>
      <c r="M3431" t="b">
        <v>1</v>
      </c>
      <c r="N3431" t="s">
        <v>8269</v>
      </c>
      <c r="O3431" s="9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8269</v>
      </c>
      <c r="O3432" s="9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8269</v>
      </c>
      <c r="O3433" s="9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8269</v>
      </c>
      <c r="O3434" s="9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9">
        <v>71</v>
      </c>
      <c r="M3435" t="b">
        <v>1</v>
      </c>
      <c r="N3435" t="s">
        <v>8269</v>
      </c>
      <c r="O3435" s="9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8269</v>
      </c>
      <c r="O3436" s="9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8269</v>
      </c>
      <c r="O3437" s="9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8269</v>
      </c>
      <c r="O3438" s="9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8269</v>
      </c>
      <c r="O3439" s="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8269</v>
      </c>
      <c r="O3440" s="9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8269</v>
      </c>
      <c r="O3441" s="9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8269</v>
      </c>
      <c r="O3442" s="9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8269</v>
      </c>
      <c r="O3443" s="9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9">
        <v>8</v>
      </c>
      <c r="M3444" t="b">
        <v>1</v>
      </c>
      <c r="N3444" t="s">
        <v>8269</v>
      </c>
      <c r="O3444" s="9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8269</v>
      </c>
      <c r="O3445" s="9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9">
        <v>20</v>
      </c>
      <c r="M3446" t="b">
        <v>1</v>
      </c>
      <c r="N3446" t="s">
        <v>8269</v>
      </c>
      <c r="O3446" s="9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8269</v>
      </c>
      <c r="O3447" s="9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8269</v>
      </c>
      <c r="O3448" s="9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8269</v>
      </c>
      <c r="O3449" s="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8269</v>
      </c>
      <c r="O3450" s="9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9">
        <v>20</v>
      </c>
      <c r="M3451" t="b">
        <v>1</v>
      </c>
      <c r="N3451" t="s">
        <v>8269</v>
      </c>
      <c r="O3451" s="9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9">
        <v>39</v>
      </c>
      <c r="M3452" t="b">
        <v>1</v>
      </c>
      <c r="N3452" t="s">
        <v>8269</v>
      </c>
      <c r="O3452" s="9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9">
        <v>16</v>
      </c>
      <c r="M3453" t="b">
        <v>1</v>
      </c>
      <c r="N3453" t="s">
        <v>8269</v>
      </c>
      <c r="O3453" s="9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8269</v>
      </c>
      <c r="O3454" s="9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9">
        <v>14</v>
      </c>
      <c r="M3455" t="b">
        <v>1</v>
      </c>
      <c r="N3455" t="s">
        <v>8269</v>
      </c>
      <c r="O3455" s="9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9">
        <v>21</v>
      </c>
      <c r="M3456" t="b">
        <v>1</v>
      </c>
      <c r="N3456" t="s">
        <v>8269</v>
      </c>
      <c r="O3456" s="9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8269</v>
      </c>
      <c r="O3457" s="9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8269</v>
      </c>
      <c r="O3458" s="9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8269</v>
      </c>
      <c r="O3459" s="9">
        <f t="shared" ref="O3459:O3522" si="263">ROUND(E3459/D3459*100,0)</f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9">
        <v>27</v>
      </c>
      <c r="M3460" t="b">
        <v>1</v>
      </c>
      <c r="N3460" t="s">
        <v>8269</v>
      </c>
      <c r="O3460" s="9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9">
        <v>36</v>
      </c>
      <c r="M3461" t="b">
        <v>1</v>
      </c>
      <c r="N3461" t="s">
        <v>8269</v>
      </c>
      <c r="O3461" s="9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9">
        <v>19</v>
      </c>
      <c r="M3462" t="b">
        <v>1</v>
      </c>
      <c r="N3462" t="s">
        <v>8269</v>
      </c>
      <c r="O3462" s="9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9">
        <v>12</v>
      </c>
      <c r="M3463" t="b">
        <v>1</v>
      </c>
      <c r="N3463" t="s">
        <v>8269</v>
      </c>
      <c r="O3463" s="9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9">
        <v>17</v>
      </c>
      <c r="M3464" t="b">
        <v>1</v>
      </c>
      <c r="N3464" t="s">
        <v>8269</v>
      </c>
      <c r="O3464" s="9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8269</v>
      </c>
      <c r="O3465" s="9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8269</v>
      </c>
      <c r="O3466" s="9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8269</v>
      </c>
      <c r="O3467" s="9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8269</v>
      </c>
      <c r="O3468" s="9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8269</v>
      </c>
      <c r="O3469" s="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8269</v>
      </c>
      <c r="O3470" s="9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8269</v>
      </c>
      <c r="O3471" s="9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9">
        <v>9</v>
      </c>
      <c r="M3472" t="b">
        <v>1</v>
      </c>
      <c r="N3472" t="s">
        <v>8269</v>
      </c>
      <c r="O3472" s="9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9">
        <v>30</v>
      </c>
      <c r="M3473" t="b">
        <v>1</v>
      </c>
      <c r="N3473" t="s">
        <v>8269</v>
      </c>
      <c r="O3473" s="9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8269</v>
      </c>
      <c r="O3474" s="9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8269</v>
      </c>
      <c r="O3475" s="9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8269</v>
      </c>
      <c r="O3476" s="9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9">
        <v>17</v>
      </c>
      <c r="M3477" t="b">
        <v>1</v>
      </c>
      <c r="N3477" t="s">
        <v>8269</v>
      </c>
      <c r="O3477" s="9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9">
        <v>6</v>
      </c>
      <c r="M3478" t="b">
        <v>1</v>
      </c>
      <c r="N3478" t="s">
        <v>8269</v>
      </c>
      <c r="O3478" s="9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9">
        <v>39</v>
      </c>
      <c r="M3479" t="b">
        <v>1</v>
      </c>
      <c r="N3479" t="s">
        <v>8269</v>
      </c>
      <c r="O3479" s="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8269</v>
      </c>
      <c r="O3480" s="9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t="s">
        <v>8269</v>
      </c>
      <c r="O3481" s="9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8269</v>
      </c>
      <c r="O3482" s="9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8269</v>
      </c>
      <c r="O3483" s="9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8269</v>
      </c>
      <c r="O3484" s="9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8269</v>
      </c>
      <c r="O3485" s="9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9">
        <v>44</v>
      </c>
      <c r="M3486" t="b">
        <v>1</v>
      </c>
      <c r="N3486" t="s">
        <v>8269</v>
      </c>
      <c r="O3486" s="9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8269</v>
      </c>
      <c r="O3487" s="9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9">
        <v>56</v>
      </c>
      <c r="M3488" t="b">
        <v>1</v>
      </c>
      <c r="N3488" t="s">
        <v>8269</v>
      </c>
      <c r="O3488" s="9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9">
        <v>66</v>
      </c>
      <c r="M3489" t="b">
        <v>1</v>
      </c>
      <c r="N3489" t="s">
        <v>8269</v>
      </c>
      <c r="O3489" s="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8269</v>
      </c>
      <c r="O3490" s="9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8269</v>
      </c>
      <c r="O3491" s="9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8269</v>
      </c>
      <c r="O3492" s="9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9">
        <v>10</v>
      </c>
      <c r="M3493" t="b">
        <v>1</v>
      </c>
      <c r="N3493" t="s">
        <v>8269</v>
      </c>
      <c r="O3493" s="9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8269</v>
      </c>
      <c r="O3494" s="9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8269</v>
      </c>
      <c r="O3495" s="9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9">
        <v>13</v>
      </c>
      <c r="M3496" t="b">
        <v>1</v>
      </c>
      <c r="N3496" t="s">
        <v>8269</v>
      </c>
      <c r="O3496" s="9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8269</v>
      </c>
      <c r="O3497" s="9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8269</v>
      </c>
      <c r="O3498" s="9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9">
        <v>49</v>
      </c>
      <c r="M3499" t="b">
        <v>1</v>
      </c>
      <c r="N3499" t="s">
        <v>8269</v>
      </c>
      <c r="O3499" s="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8269</v>
      </c>
      <c r="O3500" s="9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t="s">
        <v>8269</v>
      </c>
      <c r="O3501" s="9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8269</v>
      </c>
      <c r="O3502" s="9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8269</v>
      </c>
      <c r="O3503" s="9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8269</v>
      </c>
      <c r="O3504" s="9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8269</v>
      </c>
      <c r="O3505" s="9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8269</v>
      </c>
      <c r="O3506" s="9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9">
        <v>39</v>
      </c>
      <c r="M3507" t="b">
        <v>1</v>
      </c>
      <c r="N3507" t="s">
        <v>8269</v>
      </c>
      <c r="O3507" s="9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8269</v>
      </c>
      <c r="O3508" s="9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9">
        <v>72</v>
      </c>
      <c r="M3509" t="b">
        <v>1</v>
      </c>
      <c r="N3509" t="s">
        <v>8269</v>
      </c>
      <c r="O3509" s="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9">
        <v>15</v>
      </c>
      <c r="M3510" t="b">
        <v>1</v>
      </c>
      <c r="N3510" t="s">
        <v>8269</v>
      </c>
      <c r="O3510" s="9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8269</v>
      </c>
      <c r="O3511" s="9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9">
        <v>15</v>
      </c>
      <c r="M3512" t="b">
        <v>1</v>
      </c>
      <c r="N3512" t="s">
        <v>8269</v>
      </c>
      <c r="O3512" s="9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8269</v>
      </c>
      <c r="O3513" s="9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8269</v>
      </c>
      <c r="O3514" s="9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9">
        <v>44</v>
      </c>
      <c r="M3515" t="b">
        <v>1</v>
      </c>
      <c r="N3515" t="s">
        <v>8269</v>
      </c>
      <c r="O3515" s="9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9">
        <v>10</v>
      </c>
      <c r="M3516" t="b">
        <v>1</v>
      </c>
      <c r="N3516" t="s">
        <v>8269</v>
      </c>
      <c r="O3516" s="9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9">
        <v>46</v>
      </c>
      <c r="M3517" t="b">
        <v>1</v>
      </c>
      <c r="N3517" t="s">
        <v>8269</v>
      </c>
      <c r="O3517" s="9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8269</v>
      </c>
      <c r="O3518" s="9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8269</v>
      </c>
      <c r="O3519" s="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8269</v>
      </c>
      <c r="O3520" s="9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8269</v>
      </c>
      <c r="O3521" s="9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8269</v>
      </c>
      <c r="O3522" s="9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9">
        <v>13</v>
      </c>
      <c r="M3523" t="b">
        <v>1</v>
      </c>
      <c r="N3523" t="s">
        <v>8269</v>
      </c>
      <c r="O3523" s="9">
        <f t="shared" ref="O3523:O3586" si="267">ROUND(E3523/D3523*100,0)</f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8269</v>
      </c>
      <c r="O3524" s="9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8269</v>
      </c>
      <c r="O3525" s="9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8269</v>
      </c>
      <c r="O3526" s="9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9">
        <v>7</v>
      </c>
      <c r="M3527" t="b">
        <v>1</v>
      </c>
      <c r="N3527" t="s">
        <v>8269</v>
      </c>
      <c r="O3527" s="9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8269</v>
      </c>
      <c r="O3528" s="9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8269</v>
      </c>
      <c r="O3529" s="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8269</v>
      </c>
      <c r="O3530" s="9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9">
        <v>18</v>
      </c>
      <c r="M3531" t="b">
        <v>1</v>
      </c>
      <c r="N3531" t="s">
        <v>8269</v>
      </c>
      <c r="O3531" s="9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8269</v>
      </c>
      <c r="O3532" s="9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9">
        <v>26</v>
      </c>
      <c r="M3533" t="b">
        <v>1</v>
      </c>
      <c r="N3533" t="s">
        <v>8269</v>
      </c>
      <c r="O3533" s="9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9">
        <v>27</v>
      </c>
      <c r="M3534" t="b">
        <v>1</v>
      </c>
      <c r="N3534" t="s">
        <v>8269</v>
      </c>
      <c r="O3534" s="9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9">
        <v>8</v>
      </c>
      <c r="M3535" t="b">
        <v>1</v>
      </c>
      <c r="N3535" t="s">
        <v>8269</v>
      </c>
      <c r="O3535" s="9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8269</v>
      </c>
      <c r="O3536" s="9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8269</v>
      </c>
      <c r="O3537" s="9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9">
        <v>17</v>
      </c>
      <c r="M3538" t="b">
        <v>1</v>
      </c>
      <c r="N3538" t="s">
        <v>8269</v>
      </c>
      <c r="O3538" s="9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9">
        <v>28</v>
      </c>
      <c r="M3539" t="b">
        <v>1</v>
      </c>
      <c r="N3539" t="s">
        <v>8269</v>
      </c>
      <c r="O3539" s="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8269</v>
      </c>
      <c r="O3540" s="9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9">
        <v>13</v>
      </c>
      <c r="M3541" t="b">
        <v>1</v>
      </c>
      <c r="N3541" t="s">
        <v>8269</v>
      </c>
      <c r="O3541" s="9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9">
        <v>8</v>
      </c>
      <c r="M3542" t="b">
        <v>1</v>
      </c>
      <c r="N3542" t="s">
        <v>8269</v>
      </c>
      <c r="O3542" s="9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8269</v>
      </c>
      <c r="O3543" s="9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8269</v>
      </c>
      <c r="O3544" s="9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9">
        <v>29</v>
      </c>
      <c r="M3545" t="b">
        <v>1</v>
      </c>
      <c r="N3545" t="s">
        <v>8269</v>
      </c>
      <c r="O3545" s="9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8269</v>
      </c>
      <c r="O3546" s="9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9">
        <v>8</v>
      </c>
      <c r="M3547" t="b">
        <v>1</v>
      </c>
      <c r="N3547" t="s">
        <v>8269</v>
      </c>
      <c r="O3547" s="9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8269</v>
      </c>
      <c r="O3548" s="9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8269</v>
      </c>
      <c r="O3549" s="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8269</v>
      </c>
      <c r="O3550" s="9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8269</v>
      </c>
      <c r="O3551" s="9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8269</v>
      </c>
      <c r="O3552" s="9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8269</v>
      </c>
      <c r="O3553" s="9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9">
        <v>20</v>
      </c>
      <c r="M3554" t="b">
        <v>1</v>
      </c>
      <c r="N3554" t="s">
        <v>8269</v>
      </c>
      <c r="O3554" s="9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8269</v>
      </c>
      <c r="O3555" s="9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8269</v>
      </c>
      <c r="O3556" s="9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8269</v>
      </c>
      <c r="O3557" s="9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8269</v>
      </c>
      <c r="O3558" s="9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8269</v>
      </c>
      <c r="O3559" s="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9">
        <v>22</v>
      </c>
      <c r="M3560" t="b">
        <v>1</v>
      </c>
      <c r="N3560" t="s">
        <v>8269</v>
      </c>
      <c r="O3560" s="9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8269</v>
      </c>
      <c r="O3561" s="9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8269</v>
      </c>
      <c r="O3562" s="9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8269</v>
      </c>
      <c r="O3563" s="9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9">
        <v>31</v>
      </c>
      <c r="M3564" t="b">
        <v>1</v>
      </c>
      <c r="N3564" t="s">
        <v>8269</v>
      </c>
      <c r="O3564" s="9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9">
        <v>25</v>
      </c>
      <c r="M3565" t="b">
        <v>1</v>
      </c>
      <c r="N3565" t="s">
        <v>8269</v>
      </c>
      <c r="O3565" s="9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8269</v>
      </c>
      <c r="O3566" s="9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9">
        <v>12</v>
      </c>
      <c r="M3567" t="b">
        <v>1</v>
      </c>
      <c r="N3567" t="s">
        <v>8269</v>
      </c>
      <c r="O3567" s="9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8269</v>
      </c>
      <c r="O3568" s="9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9">
        <v>41</v>
      </c>
      <c r="M3569" t="b">
        <v>1</v>
      </c>
      <c r="N3569" t="s">
        <v>8269</v>
      </c>
      <c r="O3569" s="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8269</v>
      </c>
      <c r="O3570" s="9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8269</v>
      </c>
      <c r="O3571" s="9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8269</v>
      </c>
      <c r="O3572" s="9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8269</v>
      </c>
      <c r="O3573" s="9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9">
        <v>9</v>
      </c>
      <c r="M3574" t="b">
        <v>1</v>
      </c>
      <c r="N3574" t="s">
        <v>8269</v>
      </c>
      <c r="O3574" s="9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8269</v>
      </c>
      <c r="O3575" s="9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8269</v>
      </c>
      <c r="O3576" s="9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8269</v>
      </c>
      <c r="O3577" s="9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9">
        <v>5</v>
      </c>
      <c r="M3578" t="b">
        <v>1</v>
      </c>
      <c r="N3578" t="s">
        <v>8269</v>
      </c>
      <c r="O3578" s="9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9">
        <v>27</v>
      </c>
      <c r="M3579" t="b">
        <v>1</v>
      </c>
      <c r="N3579" t="s">
        <v>8269</v>
      </c>
      <c r="O3579" s="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8269</v>
      </c>
      <c r="O3580" s="9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9">
        <v>14</v>
      </c>
      <c r="M3581" t="b">
        <v>1</v>
      </c>
      <c r="N3581" t="s">
        <v>8269</v>
      </c>
      <c r="O3581" s="9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9">
        <v>27</v>
      </c>
      <c r="M3582" t="b">
        <v>1</v>
      </c>
      <c r="N3582" t="s">
        <v>8269</v>
      </c>
      <c r="O3582" s="9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8269</v>
      </c>
      <c r="O3583" s="9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8269</v>
      </c>
      <c r="O3584" s="9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8269</v>
      </c>
      <c r="O3585" s="9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8269</v>
      </c>
      <c r="O3586" s="9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8269</v>
      </c>
      <c r="O3587" s="9">
        <f t="shared" ref="O3587:O3650" si="271">ROUND(E3587/D3587*100,0)</f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8269</v>
      </c>
      <c r="O3588" s="9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9">
        <v>28</v>
      </c>
      <c r="M3589" t="b">
        <v>1</v>
      </c>
      <c r="N3589" t="s">
        <v>8269</v>
      </c>
      <c r="O3589" s="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9">
        <v>11</v>
      </c>
      <c r="M3590" t="b">
        <v>1</v>
      </c>
      <c r="N3590" t="s">
        <v>8269</v>
      </c>
      <c r="O3590" s="9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t="s">
        <v>8269</v>
      </c>
      <c r="O3591" s="9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8269</v>
      </c>
      <c r="O3592" s="9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9">
        <v>18</v>
      </c>
      <c r="M3593" t="b">
        <v>1</v>
      </c>
      <c r="N3593" t="s">
        <v>8269</v>
      </c>
      <c r="O3593" s="9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8269</v>
      </c>
      <c r="O3594" s="9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8269</v>
      </c>
      <c r="O3595" s="9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8269</v>
      </c>
      <c r="O3596" s="9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8269</v>
      </c>
      <c r="O3597" s="9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8269</v>
      </c>
      <c r="O3598" s="9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8269</v>
      </c>
      <c r="O3599" s="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8269</v>
      </c>
      <c r="O3600" s="9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9">
        <v>17</v>
      </c>
      <c r="M3601" t="b">
        <v>1</v>
      </c>
      <c r="N3601" t="s">
        <v>8269</v>
      </c>
      <c r="O3601" s="9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9">
        <v>4</v>
      </c>
      <c r="M3602" t="b">
        <v>1</v>
      </c>
      <c r="N3602" t="s">
        <v>8269</v>
      </c>
      <c r="O3602" s="9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8269</v>
      </c>
      <c r="O3603" s="9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8269</v>
      </c>
      <c r="O3604" s="9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8269</v>
      </c>
      <c r="O3605" s="9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8269</v>
      </c>
      <c r="O3606" s="9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9">
        <v>15</v>
      </c>
      <c r="M3607" t="b">
        <v>1</v>
      </c>
      <c r="N3607" t="s">
        <v>8269</v>
      </c>
      <c r="O3607" s="9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8269</v>
      </c>
      <c r="O3608" s="9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9">
        <v>20</v>
      </c>
      <c r="M3609" t="b">
        <v>1</v>
      </c>
      <c r="N3609" t="s">
        <v>8269</v>
      </c>
      <c r="O3609" s="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9">
        <v>27</v>
      </c>
      <c r="M3610" t="b">
        <v>1</v>
      </c>
      <c r="N3610" t="s">
        <v>8269</v>
      </c>
      <c r="O3610" s="9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8269</v>
      </c>
      <c r="O3611" s="9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8269</v>
      </c>
      <c r="O3612" s="9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8269</v>
      </c>
      <c r="O3613" s="9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9">
        <v>57</v>
      </c>
      <c r="M3614" t="b">
        <v>1</v>
      </c>
      <c r="N3614" t="s">
        <v>8269</v>
      </c>
      <c r="O3614" s="9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9">
        <v>20</v>
      </c>
      <c r="M3615" t="b">
        <v>1</v>
      </c>
      <c r="N3615" t="s">
        <v>8269</v>
      </c>
      <c r="O3615" s="9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9">
        <v>71</v>
      </c>
      <c r="M3616" t="b">
        <v>1</v>
      </c>
      <c r="N3616" t="s">
        <v>8269</v>
      </c>
      <c r="O3616" s="9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8269</v>
      </c>
      <c r="O3617" s="9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8269</v>
      </c>
      <c r="O3618" s="9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9">
        <v>51</v>
      </c>
      <c r="M3619" t="b">
        <v>1</v>
      </c>
      <c r="N3619" t="s">
        <v>8269</v>
      </c>
      <c r="O3619" s="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9">
        <v>56</v>
      </c>
      <c r="M3620" t="b">
        <v>1</v>
      </c>
      <c r="N3620" t="s">
        <v>8269</v>
      </c>
      <c r="O3620" s="9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8269</v>
      </c>
      <c r="O3621" s="9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8269</v>
      </c>
      <c r="O3622" s="9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8269</v>
      </c>
      <c r="O3623" s="9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8269</v>
      </c>
      <c r="O3624" s="9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8269</v>
      </c>
      <c r="O3625" s="9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8269</v>
      </c>
      <c r="O3626" s="9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8269</v>
      </c>
      <c r="O3627" s="9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8269</v>
      </c>
      <c r="O3628" s="9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8269</v>
      </c>
      <c r="O3629" s="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8303</v>
      </c>
      <c r="O3630" s="9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8303</v>
      </c>
      <c r="O3631" s="9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8303</v>
      </c>
      <c r="O3632" s="9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8303</v>
      </c>
      <c r="O3633" s="9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8303</v>
      </c>
      <c r="O3634" s="9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8303</v>
      </c>
      <c r="O3635" s="9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8303</v>
      </c>
      <c r="O3636" s="9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8303</v>
      </c>
      <c r="O3637" s="9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8303</v>
      </c>
      <c r="O3638" s="9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8303</v>
      </c>
      <c r="O3639" s="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8303</v>
      </c>
      <c r="O3640" s="9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8303</v>
      </c>
      <c r="O3641" s="9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8303</v>
      </c>
      <c r="O3642" s="9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8303</v>
      </c>
      <c r="O3643" s="9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8303</v>
      </c>
      <c r="O3644" s="9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8303</v>
      </c>
      <c r="O3645" s="9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8303</v>
      </c>
      <c r="O3646" s="9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8303</v>
      </c>
      <c r="O3647" s="9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8303</v>
      </c>
      <c r="O3648" s="9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8303</v>
      </c>
      <c r="O3649" s="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8269</v>
      </c>
      <c r="O3650" s="9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9">
        <v>8</v>
      </c>
      <c r="M3651" t="b">
        <v>1</v>
      </c>
      <c r="N3651" t="s">
        <v>8269</v>
      </c>
      <c r="O3651" s="9">
        <f t="shared" ref="O3651:O3714" si="275">ROUND(E3651/D3651*100,0)</f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9">
        <v>17</v>
      </c>
      <c r="M3652" t="b">
        <v>1</v>
      </c>
      <c r="N3652" t="s">
        <v>8269</v>
      </c>
      <c r="O3652" s="9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9">
        <v>9</v>
      </c>
      <c r="M3653" t="b">
        <v>1</v>
      </c>
      <c r="N3653" t="s">
        <v>8269</v>
      </c>
      <c r="O3653" s="9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9">
        <v>17</v>
      </c>
      <c r="M3654" t="b">
        <v>1</v>
      </c>
      <c r="N3654" t="s">
        <v>8269</v>
      </c>
      <c r="O3654" s="9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8269</v>
      </c>
      <c r="O3655" s="9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8269</v>
      </c>
      <c r="O3656" s="9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8269</v>
      </c>
      <c r="O3657" s="9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8269</v>
      </c>
      <c r="O3658" s="9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9">
        <v>20</v>
      </c>
      <c r="M3659" t="b">
        <v>1</v>
      </c>
      <c r="N3659" t="s">
        <v>8269</v>
      </c>
      <c r="O3659" s="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9">
        <v>20</v>
      </c>
      <c r="M3660" t="b">
        <v>1</v>
      </c>
      <c r="N3660" t="s">
        <v>8269</v>
      </c>
      <c r="O3660" s="9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8269</v>
      </c>
      <c r="O3661" s="9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9">
        <v>22</v>
      </c>
      <c r="M3662" t="b">
        <v>1</v>
      </c>
      <c r="N3662" t="s">
        <v>8269</v>
      </c>
      <c r="O3662" s="9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8269</v>
      </c>
      <c r="O3663" s="9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8269</v>
      </c>
      <c r="O3664" s="9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9">
        <v>9</v>
      </c>
      <c r="M3665" t="b">
        <v>1</v>
      </c>
      <c r="N3665" t="s">
        <v>8269</v>
      </c>
      <c r="O3665" s="9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9">
        <v>19</v>
      </c>
      <c r="M3666" t="b">
        <v>1</v>
      </c>
      <c r="N3666" t="s">
        <v>8269</v>
      </c>
      <c r="O3666" s="9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9">
        <v>14</v>
      </c>
      <c r="M3667" t="b">
        <v>1</v>
      </c>
      <c r="N3667" t="s">
        <v>8269</v>
      </c>
      <c r="O3667" s="9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8269</v>
      </c>
      <c r="O3668" s="9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8269</v>
      </c>
      <c r="O3669" s="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8269</v>
      </c>
      <c r="O3670" s="9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t="s">
        <v>8269</v>
      </c>
      <c r="O3671" s="9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9">
        <v>12</v>
      </c>
      <c r="M3672" t="b">
        <v>1</v>
      </c>
      <c r="N3672" t="s">
        <v>8269</v>
      </c>
      <c r="O3672" s="9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8269</v>
      </c>
      <c r="O3673" s="9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8269</v>
      </c>
      <c r="O3674" s="9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8269</v>
      </c>
      <c r="O3675" s="9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8269</v>
      </c>
      <c r="O3676" s="9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9">
        <v>3</v>
      </c>
      <c r="M3677" t="b">
        <v>1</v>
      </c>
      <c r="N3677" t="s">
        <v>8269</v>
      </c>
      <c r="O3677" s="9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9">
        <v>16</v>
      </c>
      <c r="M3678" t="b">
        <v>1</v>
      </c>
      <c r="N3678" t="s">
        <v>8269</v>
      </c>
      <c r="O3678" s="9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8269</v>
      </c>
      <c r="O3679" s="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8269</v>
      </c>
      <c r="O3680" s="9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t="s">
        <v>8269</v>
      </c>
      <c r="O3681" s="9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8269</v>
      </c>
      <c r="O3682" s="9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8269</v>
      </c>
      <c r="O3683" s="9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9">
        <v>67</v>
      </c>
      <c r="M3684" t="b">
        <v>1</v>
      </c>
      <c r="N3684" t="s">
        <v>8269</v>
      </c>
      <c r="O3684" s="9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8269</v>
      </c>
      <c r="O3685" s="9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9">
        <v>23</v>
      </c>
      <c r="M3686" t="b">
        <v>1</v>
      </c>
      <c r="N3686" t="s">
        <v>8269</v>
      </c>
      <c r="O3686" s="9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8269</v>
      </c>
      <c r="O3687" s="9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9">
        <v>6</v>
      </c>
      <c r="M3688" t="b">
        <v>1</v>
      </c>
      <c r="N3688" t="s">
        <v>8269</v>
      </c>
      <c r="O3688" s="9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9">
        <v>25</v>
      </c>
      <c r="M3689" t="b">
        <v>1</v>
      </c>
      <c r="N3689" t="s">
        <v>8269</v>
      </c>
      <c r="O3689" s="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8269</v>
      </c>
      <c r="O3690" s="9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t="s">
        <v>8269</v>
      </c>
      <c r="O3691" s="9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8269</v>
      </c>
      <c r="O3692" s="9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8269</v>
      </c>
      <c r="O3693" s="9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8269</v>
      </c>
      <c r="O3694" s="9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9">
        <v>14</v>
      </c>
      <c r="M3695" t="b">
        <v>1</v>
      </c>
      <c r="N3695" t="s">
        <v>8269</v>
      </c>
      <c r="O3695" s="9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8269</v>
      </c>
      <c r="O3696" s="9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8269</v>
      </c>
      <c r="O3697" s="9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8269</v>
      </c>
      <c r="O3698" s="9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8269</v>
      </c>
      <c r="O3699" s="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8269</v>
      </c>
      <c r="O3700" s="9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8269</v>
      </c>
      <c r="O3701" s="9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9">
        <v>18</v>
      </c>
      <c r="M3702" t="b">
        <v>1</v>
      </c>
      <c r="N3702" t="s">
        <v>8269</v>
      </c>
      <c r="O3702" s="9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9">
        <v>39</v>
      </c>
      <c r="M3703" t="b">
        <v>1</v>
      </c>
      <c r="N3703" t="s">
        <v>8269</v>
      </c>
      <c r="O3703" s="9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8269</v>
      </c>
      <c r="O3704" s="9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8269</v>
      </c>
      <c r="O3705" s="9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9">
        <v>27</v>
      </c>
      <c r="M3706" t="b">
        <v>1</v>
      </c>
      <c r="N3706" t="s">
        <v>8269</v>
      </c>
      <c r="O3706" s="9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8269</v>
      </c>
      <c r="O3707" s="9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8269</v>
      </c>
      <c r="O3708" s="9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8269</v>
      </c>
      <c r="O3709" s="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9">
        <v>39</v>
      </c>
      <c r="M3710" t="b">
        <v>1</v>
      </c>
      <c r="N3710" t="s">
        <v>8269</v>
      </c>
      <c r="O3710" s="9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t="s">
        <v>8269</v>
      </c>
      <c r="O3711" s="9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8269</v>
      </c>
      <c r="O3712" s="9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9">
        <v>21</v>
      </c>
      <c r="M3713" t="b">
        <v>1</v>
      </c>
      <c r="N3713" t="s">
        <v>8269</v>
      </c>
      <c r="O3713" s="9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t="s">
        <v>8269</v>
      </c>
      <c r="O3714" s="9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9">
        <v>19</v>
      </c>
      <c r="M3715" t="b">
        <v>1</v>
      </c>
      <c r="N3715" t="s">
        <v>8269</v>
      </c>
      <c r="O3715" s="9">
        <f t="shared" ref="O3715:O3778" si="279">ROUND(E3715/D3715*100,0)</f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8269</v>
      </c>
      <c r="O3716" s="9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8269</v>
      </c>
      <c r="O3717" s="9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9">
        <v>24</v>
      </c>
      <c r="M3718" t="b">
        <v>1</v>
      </c>
      <c r="N3718" t="s">
        <v>8269</v>
      </c>
      <c r="O3718" s="9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8269</v>
      </c>
      <c r="O3719" s="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9">
        <v>46</v>
      </c>
      <c r="M3720" t="b">
        <v>1</v>
      </c>
      <c r="N3720" t="s">
        <v>8269</v>
      </c>
      <c r="O3720" s="9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9">
        <v>4</v>
      </c>
      <c r="M3721" t="b">
        <v>1</v>
      </c>
      <c r="N3721" t="s">
        <v>8269</v>
      </c>
      <c r="O3721" s="9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8269</v>
      </c>
      <c r="O3722" s="9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8269</v>
      </c>
      <c r="O3723" s="9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8269</v>
      </c>
      <c r="O3724" s="9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8269</v>
      </c>
      <c r="O3725" s="9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8269</v>
      </c>
      <c r="O3726" s="9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9">
        <v>15</v>
      </c>
      <c r="M3727" t="b">
        <v>1</v>
      </c>
      <c r="N3727" t="s">
        <v>8269</v>
      </c>
      <c r="O3727" s="9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9">
        <v>46</v>
      </c>
      <c r="M3728" t="b">
        <v>1</v>
      </c>
      <c r="N3728" t="s">
        <v>8269</v>
      </c>
      <c r="O3728" s="9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8269</v>
      </c>
      <c r="O3729" s="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8269</v>
      </c>
      <c r="O3730" s="9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8269</v>
      </c>
      <c r="O3731" s="9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8269</v>
      </c>
      <c r="O3732" s="9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8269</v>
      </c>
      <c r="O3733" s="9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8269</v>
      </c>
      <c r="O3734" s="9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8269</v>
      </c>
      <c r="O3735" s="9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8269</v>
      </c>
      <c r="O3736" s="9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8269</v>
      </c>
      <c r="O3737" s="9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8269</v>
      </c>
      <c r="O3738" s="9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8269</v>
      </c>
      <c r="O3739" s="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8269</v>
      </c>
      <c r="O3740" s="9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8269</v>
      </c>
      <c r="O3741" s="9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8269</v>
      </c>
      <c r="O3742" s="9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8269</v>
      </c>
      <c r="O3743" s="9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8269</v>
      </c>
      <c r="O3744" s="9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8269</v>
      </c>
      <c r="O3745" s="9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8269</v>
      </c>
      <c r="O3746" s="9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8269</v>
      </c>
      <c r="O3747" s="9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8269</v>
      </c>
      <c r="O3748" s="9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8269</v>
      </c>
      <c r="O3749" s="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8303</v>
      </c>
      <c r="O3750" s="9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8303</v>
      </c>
      <c r="O3751" s="9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8303</v>
      </c>
      <c r="O3752" s="9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8303</v>
      </c>
      <c r="O3753" s="9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8303</v>
      </c>
      <c r="O3754" s="9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8303</v>
      </c>
      <c r="O3755" s="9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8303</v>
      </c>
      <c r="O3756" s="9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8303</v>
      </c>
      <c r="O3757" s="9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8303</v>
      </c>
      <c r="O3758" s="9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8303</v>
      </c>
      <c r="O3759" s="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8303</v>
      </c>
      <c r="O3760" s="9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8303</v>
      </c>
      <c r="O3761" s="9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8303</v>
      </c>
      <c r="O3762" s="9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8303</v>
      </c>
      <c r="O3763" s="9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8303</v>
      </c>
      <c r="O3764" s="9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8303</v>
      </c>
      <c r="O3765" s="9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8303</v>
      </c>
      <c r="O3766" s="9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8303</v>
      </c>
      <c r="O3767" s="9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8303</v>
      </c>
      <c r="O3768" s="9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8303</v>
      </c>
      <c r="O3769" s="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8303</v>
      </c>
      <c r="O3770" s="9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8303</v>
      </c>
      <c r="O3771" s="9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8303</v>
      </c>
      <c r="O3772" s="9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8303</v>
      </c>
      <c r="O3773" s="9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8303</v>
      </c>
      <c r="O3774" s="9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8303</v>
      </c>
      <c r="O3775" s="9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8303</v>
      </c>
      <c r="O3776" s="9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8303</v>
      </c>
      <c r="O3777" s="9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8303</v>
      </c>
      <c r="O3778" s="9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8303</v>
      </c>
      <c r="O3779" s="9">
        <f t="shared" ref="O3779:O3842" si="284">ROUND(E3779/D3779*100,0)</f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8303</v>
      </c>
      <c r="O3780" s="9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8303</v>
      </c>
      <c r="O3781" s="9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8303</v>
      </c>
      <c r="O3782" s="9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8303</v>
      </c>
      <c r="O3783" s="9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8303</v>
      </c>
      <c r="O3784" s="9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8303</v>
      </c>
      <c r="O3785" s="9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8303</v>
      </c>
      <c r="O3786" s="9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8303</v>
      </c>
      <c r="O3787" s="9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8303</v>
      </c>
      <c r="O3788" s="9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8303</v>
      </c>
      <c r="O3789" s="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8303</v>
      </c>
      <c r="O3790" s="9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8303</v>
      </c>
      <c r="O3791" s="9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8303</v>
      </c>
      <c r="O3792" s="9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8303</v>
      </c>
      <c r="O3793" s="9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8303</v>
      </c>
      <c r="O3794" s="9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8303</v>
      </c>
      <c r="O3795" s="9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8303</v>
      </c>
      <c r="O3796" s="9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8303</v>
      </c>
      <c r="O3797" s="9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8303</v>
      </c>
      <c r="O3798" s="9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8303</v>
      </c>
      <c r="O3799" s="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8303</v>
      </c>
      <c r="O3800" s="9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8303</v>
      </c>
      <c r="O3801" s="9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8303</v>
      </c>
      <c r="O3802" s="9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8303</v>
      </c>
      <c r="O3803" s="9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8303</v>
      </c>
      <c r="O3804" s="9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8303</v>
      </c>
      <c r="O3805" s="9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8303</v>
      </c>
      <c r="O3806" s="9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8303</v>
      </c>
      <c r="O3807" s="9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8303</v>
      </c>
      <c r="O3808" s="9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8303</v>
      </c>
      <c r="O3809" s="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8269</v>
      </c>
      <c r="O3810" s="9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8269</v>
      </c>
      <c r="O3811" s="9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8269</v>
      </c>
      <c r="O3812" s="9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9">
        <v>19</v>
      </c>
      <c r="M3813" t="b">
        <v>1</v>
      </c>
      <c r="N3813" t="s">
        <v>8269</v>
      </c>
      <c r="O3813" s="9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8269</v>
      </c>
      <c r="O3814" s="9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9">
        <v>27</v>
      </c>
      <c r="M3815" t="b">
        <v>1</v>
      </c>
      <c r="N3815" t="s">
        <v>8269</v>
      </c>
      <c r="O3815" s="9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8269</v>
      </c>
      <c r="O3816" s="9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8269</v>
      </c>
      <c r="O3817" s="9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8269</v>
      </c>
      <c r="O3818" s="9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8269</v>
      </c>
      <c r="O3819" s="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9">
        <v>10</v>
      </c>
      <c r="M3820" t="b">
        <v>1</v>
      </c>
      <c r="N3820" t="s">
        <v>8269</v>
      </c>
      <c r="O3820" s="9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8269</v>
      </c>
      <c r="O3821" s="9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9">
        <v>20</v>
      </c>
      <c r="M3822" t="b">
        <v>1</v>
      </c>
      <c r="N3822" t="s">
        <v>8269</v>
      </c>
      <c r="O3822" s="9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8269</v>
      </c>
      <c r="O3823" s="9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8269</v>
      </c>
      <c r="O3824" s="9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8269</v>
      </c>
      <c r="O3825" s="9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9">
        <v>7</v>
      </c>
      <c r="M3826" t="b">
        <v>1</v>
      </c>
      <c r="N3826" t="s">
        <v>8269</v>
      </c>
      <c r="O3826" s="9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9">
        <v>49</v>
      </c>
      <c r="M3827" t="b">
        <v>1</v>
      </c>
      <c r="N3827" t="s">
        <v>8269</v>
      </c>
      <c r="O3827" s="9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9">
        <v>26</v>
      </c>
      <c r="M3828" t="b">
        <v>1</v>
      </c>
      <c r="N3828" t="s">
        <v>8269</v>
      </c>
      <c r="O3828" s="9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8269</v>
      </c>
      <c r="O3829" s="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8269</v>
      </c>
      <c r="O3830" s="9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9">
        <v>8</v>
      </c>
      <c r="M3831" t="b">
        <v>1</v>
      </c>
      <c r="N3831" t="s">
        <v>8269</v>
      </c>
      <c r="O3831" s="9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9">
        <v>3</v>
      </c>
      <c r="M3832" t="b">
        <v>1</v>
      </c>
      <c r="N3832" t="s">
        <v>8269</v>
      </c>
      <c r="O3832" s="9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9">
        <v>9</v>
      </c>
      <c r="M3833" t="b">
        <v>1</v>
      </c>
      <c r="N3833" t="s">
        <v>8269</v>
      </c>
      <c r="O3833" s="9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8269</v>
      </c>
      <c r="O3834" s="9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8269</v>
      </c>
      <c r="O3835" s="9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9">
        <v>57</v>
      </c>
      <c r="M3836" t="b">
        <v>1</v>
      </c>
      <c r="N3836" t="s">
        <v>8269</v>
      </c>
      <c r="O3836" s="9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9">
        <v>8</v>
      </c>
      <c r="M3837" t="b">
        <v>1</v>
      </c>
      <c r="N3837" t="s">
        <v>8269</v>
      </c>
      <c r="O3837" s="9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9">
        <v>14</v>
      </c>
      <c r="M3838" t="b">
        <v>1</v>
      </c>
      <c r="N3838" t="s">
        <v>8269</v>
      </c>
      <c r="O3838" s="9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9">
        <v>17</v>
      </c>
      <c r="M3839" t="b">
        <v>1</v>
      </c>
      <c r="N3839" t="s">
        <v>8269</v>
      </c>
      <c r="O3839" s="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8269</v>
      </c>
      <c r="O3840" s="9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t="s">
        <v>8269</v>
      </c>
      <c r="O3841" s="9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9">
        <v>3</v>
      </c>
      <c r="M3842" t="b">
        <v>1</v>
      </c>
      <c r="N3842" t="s">
        <v>8269</v>
      </c>
      <c r="O3842" s="9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8269</v>
      </c>
      <c r="O3843" s="9">
        <f t="shared" ref="O3843:O3906" si="289">ROUND(E3843/D3843*100,0)</f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8269</v>
      </c>
      <c r="O3844" s="9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8269</v>
      </c>
      <c r="O3845" s="9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8269</v>
      </c>
      <c r="O3846" s="9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8269</v>
      </c>
      <c r="O3847" s="9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8269</v>
      </c>
      <c r="O3848" s="9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8269</v>
      </c>
      <c r="O3849" s="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8269</v>
      </c>
      <c r="O3850" s="9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8269</v>
      </c>
      <c r="O3851" s="9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8269</v>
      </c>
      <c r="O3852" s="9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8269</v>
      </c>
      <c r="O3853" s="9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8269</v>
      </c>
      <c r="O3854" s="9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8269</v>
      </c>
      <c r="O3855" s="9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8269</v>
      </c>
      <c r="O3856" s="9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8269</v>
      </c>
      <c r="O3857" s="9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8269</v>
      </c>
      <c r="O3858" s="9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8269</v>
      </c>
      <c r="O3859" s="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8269</v>
      </c>
      <c r="O3860" s="9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8269</v>
      </c>
      <c r="O3861" s="9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8269</v>
      </c>
      <c r="O3862" s="9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8269</v>
      </c>
      <c r="O3863" s="9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8269</v>
      </c>
      <c r="O3864" s="9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8269</v>
      </c>
      <c r="O3865" s="9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8269</v>
      </c>
      <c r="O3866" s="9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8269</v>
      </c>
      <c r="O3867" s="9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8269</v>
      </c>
      <c r="O3868" s="9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8269</v>
      </c>
      <c r="O3869" s="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8303</v>
      </c>
      <c r="O3870" s="9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8303</v>
      </c>
      <c r="O3871" s="9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8303</v>
      </c>
      <c r="O3872" s="9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8303</v>
      </c>
      <c r="O3873" s="9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8303</v>
      </c>
      <c r="O3874" s="9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8303</v>
      </c>
      <c r="O3875" s="9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8303</v>
      </c>
      <c r="O3876" s="9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8303</v>
      </c>
      <c r="O3877" s="9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8303</v>
      </c>
      <c r="O3878" s="9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8303</v>
      </c>
      <c r="O3879" s="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8303</v>
      </c>
      <c r="O3880" s="9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8303</v>
      </c>
      <c r="O3881" s="9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8303</v>
      </c>
      <c r="O3882" s="9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8303</v>
      </c>
      <c r="O3883" s="9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8303</v>
      </c>
      <c r="O3884" s="9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8303</v>
      </c>
      <c r="O3885" s="9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8303</v>
      </c>
      <c r="O3886" s="9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8303</v>
      </c>
      <c r="O3887" s="9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8303</v>
      </c>
      <c r="O3888" s="9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8303</v>
      </c>
      <c r="O3889" s="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8269</v>
      </c>
      <c r="O3890" s="9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8269</v>
      </c>
      <c r="O3891" s="9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8269</v>
      </c>
      <c r="O3892" s="9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8269</v>
      </c>
      <c r="O3893" s="9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8269</v>
      </c>
      <c r="O3894" s="9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8269</v>
      </c>
      <c r="O3895" s="9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8269</v>
      </c>
      <c r="O3896" s="9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8269</v>
      </c>
      <c r="O3897" s="9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8269</v>
      </c>
      <c r="O3898" s="9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8269</v>
      </c>
      <c r="O3899" s="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8269</v>
      </c>
      <c r="O3900" s="9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8269</v>
      </c>
      <c r="O3901" s="9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8269</v>
      </c>
      <c r="O3902" s="9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8269</v>
      </c>
      <c r="O3903" s="9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8269</v>
      </c>
      <c r="O3904" s="9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8269</v>
      </c>
      <c r="O3905" s="9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8269</v>
      </c>
      <c r="O3906" s="9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8269</v>
      </c>
      <c r="O3907" s="9">
        <f t="shared" ref="O3907:O3970" si="294">ROUND(E3907/D3907*100,0)</f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8269</v>
      </c>
      <c r="O3908" s="9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8269</v>
      </c>
      <c r="O3909" s="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8269</v>
      </c>
      <c r="O3910" s="9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8269</v>
      </c>
      <c r="O3911" s="9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8269</v>
      </c>
      <c r="O3912" s="9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8269</v>
      </c>
      <c r="O3913" s="9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8269</v>
      </c>
      <c r="O3914" s="9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8269</v>
      </c>
      <c r="O3915" s="9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8269</v>
      </c>
      <c r="O3916" s="9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8269</v>
      </c>
      <c r="O3917" s="9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8269</v>
      </c>
      <c r="O3918" s="9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8269</v>
      </c>
      <c r="O3919" s="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8269</v>
      </c>
      <c r="O3920" s="9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8269</v>
      </c>
      <c r="O3921" s="9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8269</v>
      </c>
      <c r="O3922" s="9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8269</v>
      </c>
      <c r="O3923" s="9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8269</v>
      </c>
      <c r="O3924" s="9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8269</v>
      </c>
      <c r="O3925" s="9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8269</v>
      </c>
      <c r="O3926" s="9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8269</v>
      </c>
      <c r="O3927" s="9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8269</v>
      </c>
      <c r="O3928" s="9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8269</v>
      </c>
      <c r="O3929" s="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8269</v>
      </c>
      <c r="O3930" s="9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8269</v>
      </c>
      <c r="O3931" s="9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8269</v>
      </c>
      <c r="O3932" s="9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8269</v>
      </c>
      <c r="O3933" s="9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8269</v>
      </c>
      <c r="O3934" s="9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8269</v>
      </c>
      <c r="O3935" s="9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8269</v>
      </c>
      <c r="O3936" s="9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8269</v>
      </c>
      <c r="O3937" s="9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8269</v>
      </c>
      <c r="O3938" s="9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8269</v>
      </c>
      <c r="O3939" s="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8269</v>
      </c>
      <c r="O3940" s="9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8269</v>
      </c>
      <c r="O3941" s="9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8269</v>
      </c>
      <c r="O3942" s="9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8269</v>
      </c>
      <c r="O3943" s="9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8269</v>
      </c>
      <c r="O3944" s="9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8269</v>
      </c>
      <c r="O3945" s="9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8269</v>
      </c>
      <c r="O3946" s="9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8269</v>
      </c>
      <c r="O3947" s="9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8269</v>
      </c>
      <c r="O3948" s="9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8269</v>
      </c>
      <c r="O3949" s="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8269</v>
      </c>
      <c r="O3950" s="9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8269</v>
      </c>
      <c r="O3951" s="9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8269</v>
      </c>
      <c r="O3952" s="9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8269</v>
      </c>
      <c r="O3953" s="9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8269</v>
      </c>
      <c r="O3954" s="9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8269</v>
      </c>
      <c r="O3955" s="9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8269</v>
      </c>
      <c r="O3956" s="9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8269</v>
      </c>
      <c r="O3957" s="9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8269</v>
      </c>
      <c r="O3958" s="9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8269</v>
      </c>
      <c r="O3959" s="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8269</v>
      </c>
      <c r="O3960" s="9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8269</v>
      </c>
      <c r="O3961" s="9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8269</v>
      </c>
      <c r="O3962" s="9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8269</v>
      </c>
      <c r="O3963" s="9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8269</v>
      </c>
      <c r="O3964" s="9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8269</v>
      </c>
      <c r="O3965" s="9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8269</v>
      </c>
      <c r="O3966" s="9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8269</v>
      </c>
      <c r="O3967" s="9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8269</v>
      </c>
      <c r="O3968" s="9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8269</v>
      </c>
      <c r="O3969" s="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8269</v>
      </c>
      <c r="O3970" s="9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8269</v>
      </c>
      <c r="O3971" s="9">
        <f t="shared" ref="O3971:O4034" si="298">ROUND(E3971/D3971*100,0)</f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8269</v>
      </c>
      <c r="O3972" s="9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8269</v>
      </c>
      <c r="O3973" s="9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8269</v>
      </c>
      <c r="O3974" s="9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8269</v>
      </c>
      <c r="O3975" s="9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8269</v>
      </c>
      <c r="O3976" s="9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8269</v>
      </c>
      <c r="O3977" s="9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8269</v>
      </c>
      <c r="O3978" s="9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8269</v>
      </c>
      <c r="O3979" s="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8269</v>
      </c>
      <c r="O3980" s="9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8269</v>
      </c>
      <c r="O3981" s="9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8269</v>
      </c>
      <c r="O3982" s="9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8269</v>
      </c>
      <c r="O3983" s="9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8269</v>
      </c>
      <c r="O3984" s="9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8269</v>
      </c>
      <c r="O3985" s="9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8269</v>
      </c>
      <c r="O3986" s="9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8269</v>
      </c>
      <c r="O3987" s="9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8269</v>
      </c>
      <c r="O3988" s="9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8269</v>
      </c>
      <c r="O3989" s="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8269</v>
      </c>
      <c r="O3990" s="9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8269</v>
      </c>
      <c r="O3991" s="9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8269</v>
      </c>
      <c r="O3992" s="9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8269</v>
      </c>
      <c r="O3993" s="9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8269</v>
      </c>
      <c r="O3994" s="9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8269</v>
      </c>
      <c r="O3995" s="9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8269</v>
      </c>
      <c r="O3996" s="9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8269</v>
      </c>
      <c r="O3997" s="9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8269</v>
      </c>
      <c r="O3998" s="9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8269</v>
      </c>
      <c r="O3999" s="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8269</v>
      </c>
      <c r="O4000" s="9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8269</v>
      </c>
      <c r="O4001" s="9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8269</v>
      </c>
      <c r="O4002" s="9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8269</v>
      </c>
      <c r="O4003" s="9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8269</v>
      </c>
      <c r="O4004" s="9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8269</v>
      </c>
      <c r="O4005" s="9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8269</v>
      </c>
      <c r="O4006" s="9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8269</v>
      </c>
      <c r="O4007" s="9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8269</v>
      </c>
      <c r="O4008" s="9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8269</v>
      </c>
      <c r="O4009" s="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8269</v>
      </c>
      <c r="O4010" s="9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8269</v>
      </c>
      <c r="O4011" s="9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8269</v>
      </c>
      <c r="O4012" s="9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8269</v>
      </c>
      <c r="O4013" s="9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8269</v>
      </c>
      <c r="O4014" s="9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8269</v>
      </c>
      <c r="O4015" s="9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8269</v>
      </c>
      <c r="O4016" s="9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8269</v>
      </c>
      <c r="O4017" s="9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8269</v>
      </c>
      <c r="O4018" s="9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8269</v>
      </c>
      <c r="O4019" s="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8269</v>
      </c>
      <c r="O4020" s="9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8269</v>
      </c>
      <c r="O4021" s="9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8269</v>
      </c>
      <c r="O4022" s="9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8269</v>
      </c>
      <c r="O4023" s="9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8269</v>
      </c>
      <c r="O4024" s="9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8269</v>
      </c>
      <c r="O4025" s="9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8269</v>
      </c>
      <c r="O4026" s="9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8269</v>
      </c>
      <c r="O4027" s="9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8269</v>
      </c>
      <c r="O4028" s="9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8269</v>
      </c>
      <c r="O4029" s="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8269</v>
      </c>
      <c r="O4030" s="9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8269</v>
      </c>
      <c r="O4031" s="9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8269</v>
      </c>
      <c r="O4032" s="9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8269</v>
      </c>
      <c r="O4033" s="9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8269</v>
      </c>
      <c r="O4034" s="9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8269</v>
      </c>
      <c r="O4035" s="9">
        <f t="shared" ref="O4035:O4098" si="302">ROUND(E4035/D4035*100,0)</f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8269</v>
      </c>
      <c r="O4036" s="9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8269</v>
      </c>
      <c r="O4037" s="9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8269</v>
      </c>
      <c r="O4038" s="9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8269</v>
      </c>
      <c r="O4039" s="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8269</v>
      </c>
      <c r="O4040" s="9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8269</v>
      </c>
      <c r="O4041" s="9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8269</v>
      </c>
      <c r="O4042" s="9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8269</v>
      </c>
      <c r="O4043" s="9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8269</v>
      </c>
      <c r="O4044" s="9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8269</v>
      </c>
      <c r="O4045" s="9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8269</v>
      </c>
      <c r="O4046" s="9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8269</v>
      </c>
      <c r="O4047" s="9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8269</v>
      </c>
      <c r="O4048" s="9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8269</v>
      </c>
      <c r="O4049" s="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8269</v>
      </c>
      <c r="O4050" s="9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8269</v>
      </c>
      <c r="O4051" s="9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8269</v>
      </c>
      <c r="O4052" s="9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8269</v>
      </c>
      <c r="O4053" s="9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8269</v>
      </c>
      <c r="O4054" s="9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8269</v>
      </c>
      <c r="O4055" s="9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8269</v>
      </c>
      <c r="O4056" s="9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8269</v>
      </c>
      <c r="O4057" s="9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8269</v>
      </c>
      <c r="O4058" s="9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8269</v>
      </c>
      <c r="O4059" s="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8269</v>
      </c>
      <c r="O4060" s="9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8269</v>
      </c>
      <c r="O4061" s="9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8269</v>
      </c>
      <c r="O4062" s="9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8269</v>
      </c>
      <c r="O4063" s="9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8269</v>
      </c>
      <c r="O4064" s="9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8269</v>
      </c>
      <c r="O4065" s="9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8269</v>
      </c>
      <c r="O4066" s="9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8269</v>
      </c>
      <c r="O4067" s="9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8269</v>
      </c>
      <c r="O4068" s="9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8269</v>
      </c>
      <c r="O4069" s="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8269</v>
      </c>
      <c r="O4070" s="9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8269</v>
      </c>
      <c r="O4071" s="9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8269</v>
      </c>
      <c r="O4072" s="9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8269</v>
      </c>
      <c r="O4073" s="9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8269</v>
      </c>
      <c r="O4074" s="9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8269</v>
      </c>
      <c r="O4075" s="9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8269</v>
      </c>
      <c r="O4076" s="9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8269</v>
      </c>
      <c r="O4077" s="9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 s="9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8269</v>
      </c>
      <c r="O4079" s="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8269</v>
      </c>
      <c r="O4080" s="9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8269</v>
      </c>
      <c r="O4081" s="9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8269</v>
      </c>
      <c r="O4082" s="9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8269</v>
      </c>
      <c r="O4083" s="9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8269</v>
      </c>
      <c r="O4084" s="9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8269</v>
      </c>
      <c r="O4085" s="9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8269</v>
      </c>
      <c r="O4086" s="9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8269</v>
      </c>
      <c r="O4087" s="9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8269</v>
      </c>
      <c r="O4088" s="9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8269</v>
      </c>
      <c r="O4089" s="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8269</v>
      </c>
      <c r="O4090" s="9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8269</v>
      </c>
      <c r="O4091" s="9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8269</v>
      </c>
      <c r="O4092" s="9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8269</v>
      </c>
      <c r="O4093" s="9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8269</v>
      </c>
      <c r="O4094" s="9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8269</v>
      </c>
      <c r="O4095" s="9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8269</v>
      </c>
      <c r="O4096" s="9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8269</v>
      </c>
      <c r="O4097" s="9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8269</v>
      </c>
      <c r="O4098" s="9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8269</v>
      </c>
      <c r="O4099" s="9">
        <f t="shared" ref="O4099:O4115" si="306">ROUND(E4099/D4099*100,0)</f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8269</v>
      </c>
      <c r="O4100" s="9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8269</v>
      </c>
      <c r="O4101" s="9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8269</v>
      </c>
      <c r="O4102" s="9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8269</v>
      </c>
      <c r="O4103" s="9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8269</v>
      </c>
      <c r="O4104" s="9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8269</v>
      </c>
      <c r="O4105" s="9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8269</v>
      </c>
      <c r="O4106" s="9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8269</v>
      </c>
      <c r="O4107" s="9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8269</v>
      </c>
      <c r="O4108" s="9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8269</v>
      </c>
      <c r="O4109" s="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8269</v>
      </c>
      <c r="O4110" s="9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8269</v>
      </c>
      <c r="O4111" s="9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8269</v>
      </c>
      <c r="O4112" s="9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8269</v>
      </c>
      <c r="O4113" s="9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8269</v>
      </c>
      <c r="O4114" s="9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8269</v>
      </c>
      <c r="O4115" s="9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W4115" xr:uid="{00000000-0001-0000-0000-000000000000}"/>
  <conditionalFormatting sqref="F1:F1048576"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909A-C22A-4704-8894-9A12D27F1980}">
  <sheetPr codeName="Sheet2"/>
  <dimension ref="A1:F6"/>
  <sheetViews>
    <sheetView zoomScale="130" zoomScaleNormal="130" workbookViewId="0">
      <selection activeCell="E13" sqref="E13"/>
    </sheetView>
  </sheetViews>
  <sheetFormatPr defaultRowHeight="14.5" x14ac:dyDescent="0.35"/>
  <cols>
    <col min="1" max="1" width="17.1796875" bestFit="1" customWidth="1"/>
    <col min="2" max="2" width="15.26953125" bestFit="1" customWidth="1"/>
    <col min="3" max="3" width="5.54296875" bestFit="1" customWidth="1"/>
    <col min="4" max="4" width="3.81640625" bestFit="1" customWidth="1"/>
    <col min="5" max="5" width="9.3632812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8360</v>
      </c>
    </row>
    <row r="3" spans="1:6" x14ac:dyDescent="0.35">
      <c r="A3" s="12" t="s">
        <v>8361</v>
      </c>
      <c r="B3" s="12" t="s">
        <v>8362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5">
      <c r="A5" s="14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4" t="s">
        <v>8363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FFBE7-2555-4F35-8436-211366D99640}">
  <sheetPr codeName="Sheet3"/>
  <dimension ref="A1:E7"/>
  <sheetViews>
    <sheetView workbookViewId="0">
      <selection activeCell="F12" sqref="F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8360</v>
      </c>
    </row>
    <row r="2" spans="1:5" x14ac:dyDescent="0.35">
      <c r="A2" s="12" t="s">
        <v>8222</v>
      </c>
      <c r="B2" t="s">
        <v>8360</v>
      </c>
    </row>
    <row r="4" spans="1:5" x14ac:dyDescent="0.35">
      <c r="A4" s="12" t="s">
        <v>8361</v>
      </c>
      <c r="B4" s="12" t="s">
        <v>8362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35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4" t="s">
        <v>8363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8D34-9CFC-42E9-A553-510A8B871B75}">
  <sheetPr codeName="Sheet4"/>
  <dimension ref="A1:F10"/>
  <sheetViews>
    <sheetView workbookViewId="0">
      <selection activeCell="F8" sqref="F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8371</v>
      </c>
      <c r="B2" t="s">
        <v>8360</v>
      </c>
    </row>
    <row r="4" spans="1:6" x14ac:dyDescent="0.35">
      <c r="A4" s="12" t="s">
        <v>8361</v>
      </c>
      <c r="B4" s="12" t="s">
        <v>8362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14" t="s">
        <v>8370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35">
      <c r="A7" s="14" t="s">
        <v>8367</v>
      </c>
      <c r="B7" s="13">
        <v>9</v>
      </c>
      <c r="C7" s="13">
        <v>141</v>
      </c>
      <c r="D7" s="13"/>
      <c r="E7" s="13">
        <v>282</v>
      </c>
      <c r="F7" s="13">
        <v>432</v>
      </c>
    </row>
    <row r="8" spans="1:6" x14ac:dyDescent="0.35">
      <c r="A8" s="14" t="s">
        <v>8368</v>
      </c>
      <c r="B8" s="13">
        <v>9</v>
      </c>
      <c r="C8" s="13">
        <v>131</v>
      </c>
      <c r="D8" s="13"/>
      <c r="E8" s="13">
        <v>218</v>
      </c>
      <c r="F8" s="13">
        <v>358</v>
      </c>
    </row>
    <row r="9" spans="1:6" x14ac:dyDescent="0.35">
      <c r="A9" s="14" t="s">
        <v>8369</v>
      </c>
      <c r="B9" s="13">
        <v>6</v>
      </c>
      <c r="C9" s="13">
        <v>116</v>
      </c>
      <c r="D9" s="13"/>
      <c r="E9" s="13">
        <v>156</v>
      </c>
      <c r="F9" s="13">
        <v>278</v>
      </c>
    </row>
    <row r="10" spans="1:6" x14ac:dyDescent="0.35">
      <c r="A10" s="14" t="s">
        <v>8363</v>
      </c>
      <c r="B10" s="13">
        <v>37</v>
      </c>
      <c r="C10" s="13">
        <v>493</v>
      </c>
      <c r="D10" s="13">
        <v>24</v>
      </c>
      <c r="E10" s="13">
        <v>839</v>
      </c>
      <c r="F10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3725E-843F-43F5-81D9-B7C6FF45927B}">
  <sheetPr codeName="Sheet5"/>
  <dimension ref="A1:F6"/>
  <sheetViews>
    <sheetView zoomScaleNormal="100" workbookViewId="0">
      <selection activeCell="F1" sqref="F1:F1048576"/>
    </sheetView>
  </sheetViews>
  <sheetFormatPr defaultRowHeight="14.5" x14ac:dyDescent="0.35"/>
  <cols>
    <col min="1" max="1" width="31.08984375" bestFit="1" customWidth="1"/>
    <col min="2" max="2" width="86.36328125" bestFit="1" customWidth="1"/>
    <col min="5" max="5" width="15.81640625" style="9" bestFit="1" customWidth="1"/>
    <col min="6" max="6" width="16.7265625" style="19" bestFit="1" customWidth="1"/>
  </cols>
  <sheetData>
    <row r="1" spans="1:6" x14ac:dyDescent="0.35">
      <c r="A1" t="s">
        <v>8372</v>
      </c>
      <c r="B1" t="s">
        <v>8373</v>
      </c>
      <c r="C1" t="s">
        <v>8374</v>
      </c>
      <c r="D1" t="s">
        <v>8375</v>
      </c>
      <c r="E1" s="9" t="s">
        <v>8307</v>
      </c>
      <c r="F1" s="19" t="s">
        <v>8376</v>
      </c>
    </row>
    <row r="2" spans="1:6" ht="29" x14ac:dyDescent="0.3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8">
        <f>VLOOKUP(A2, Kickstarter!B:P, 15, FALSE)</f>
        <v>51.79</v>
      </c>
      <c r="F2" s="20">
        <f>VLOOKUP(A2, Kickstarter!B:L, 11, FALSE)</f>
        <v>39</v>
      </c>
    </row>
    <row r="3" spans="1:6" ht="29" x14ac:dyDescent="0.3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8">
        <f>VLOOKUP(A3, Kickstarter!B:P, 15, FALSE)</f>
        <v>36.07</v>
      </c>
      <c r="F3" s="20">
        <f>VLOOKUP(A3, Kickstarter!B:L, 11, FALSE)</f>
        <v>56</v>
      </c>
    </row>
    <row r="4" spans="1:6" ht="29" x14ac:dyDescent="0.3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8">
        <f>VLOOKUP(A4, Kickstarter!B:P, 15, FALSE)</f>
        <v>33.03</v>
      </c>
      <c r="F4" s="20">
        <f>VLOOKUP(A4, Kickstarter!B:L, 11, FALSE)</f>
        <v>78</v>
      </c>
    </row>
    <row r="5" spans="1:6" ht="29" x14ac:dyDescent="0.3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8">
        <f>VLOOKUP(A5, Kickstarter!B:P, 15, FALSE)</f>
        <v>44.92</v>
      </c>
      <c r="F5" s="20">
        <f>VLOOKUP(A5, Kickstarter!B:L, 11, FALSE)</f>
        <v>26</v>
      </c>
    </row>
    <row r="6" spans="1:6" ht="29" x14ac:dyDescent="0.3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8">
        <f>VLOOKUP(A6, Kickstarter!B:P, 15, FALSE)</f>
        <v>36.61</v>
      </c>
      <c r="F6" s="20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CAF3-D1F9-4B7A-943D-8186E724FD68}">
  <sheetPr codeName="Sheet6"/>
  <dimension ref="A1:T413"/>
  <sheetViews>
    <sheetView workbookViewId="0">
      <selection activeCell="C8" sqref="C8"/>
    </sheetView>
  </sheetViews>
  <sheetFormatPr defaultRowHeight="14.5" x14ac:dyDescent="0.35"/>
  <cols>
    <col min="1" max="1" width="4.81640625" bestFit="1" customWidth="1"/>
    <col min="2" max="2" width="38" bestFit="1" customWidth="1"/>
    <col min="3" max="3" width="40.363281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9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9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9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9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9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9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9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9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9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9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9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9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9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9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9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9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9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9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9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9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9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9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9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9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9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9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9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9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9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9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9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9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9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9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9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9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9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9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9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9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9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9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9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9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9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9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9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9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9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9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9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9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9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9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9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9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9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9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9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9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9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9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9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9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9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9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9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9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9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9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9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9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9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9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9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9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9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9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9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9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9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9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9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9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9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9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9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9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9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9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9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9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9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9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9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9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9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9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9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9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9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9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9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9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9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9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9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9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9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9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9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9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9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9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9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9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9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9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9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9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9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9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9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9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9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9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9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9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9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9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9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9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9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9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9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9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9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9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9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9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9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9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9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9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9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9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9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9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9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9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9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9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9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9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9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9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9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9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9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9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9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9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9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9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9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9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9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9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9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9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9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9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9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9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9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9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9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9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9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9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9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9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9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9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9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9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9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9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9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9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9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9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9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9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9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9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9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9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9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9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9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9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9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9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9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9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9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9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9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9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9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9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9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9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9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9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9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9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9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9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9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9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9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9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9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9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9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9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9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9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9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9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9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9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9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9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9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9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9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9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9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9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9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9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9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9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9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9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9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9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9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9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9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9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9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9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9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9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9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9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9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9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9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9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9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9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9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9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9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9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9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9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9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9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9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9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9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9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9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9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9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9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9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9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9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9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9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9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9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9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9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9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9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9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9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9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9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9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9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9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9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9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9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9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9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9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9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9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9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9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9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9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9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9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9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9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9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9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9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9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9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9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9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9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9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9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9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9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9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9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9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9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9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9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9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9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9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9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9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9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9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9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9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9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9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9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9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9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9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9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9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9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9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9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9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9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9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9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9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9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9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9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9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9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9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9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9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9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9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9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9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5FDA-92FB-4146-8905-9FDF8D321CA5}">
  <sheetPr codeName="Sheet7"/>
  <dimension ref="A1:T251"/>
  <sheetViews>
    <sheetView topLeftCell="B1" workbookViewId="0">
      <selection activeCell="D6" sqref="D6"/>
    </sheetView>
  </sheetViews>
  <sheetFormatPr defaultRowHeight="14.5" x14ac:dyDescent="0.35"/>
  <cols>
    <col min="1" max="1" width="4.81640625" bestFit="1" customWidth="1"/>
    <col min="2" max="2" width="28.6328125" bestFit="1" customWidth="1"/>
    <col min="3" max="3" width="40.363281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9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9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9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9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9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9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9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9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9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9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9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9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9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9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9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9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9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9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9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9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9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9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9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9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9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9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9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9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9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9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9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9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9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9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9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9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9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9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9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9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9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9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9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9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9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9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9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9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9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9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9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9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9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9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9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9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9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9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9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9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9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9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9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9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9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9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9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9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9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9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9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9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9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9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9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9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9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9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9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9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9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9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9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9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9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9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9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9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9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9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9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9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9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9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9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9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9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9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9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9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9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9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9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9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9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9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9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9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9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9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9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9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9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9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9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9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9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9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9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9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9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9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9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9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9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9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9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9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9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9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9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9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9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9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9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9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9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9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9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9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9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9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9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9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9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9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9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9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9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9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9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9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9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9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9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9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9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9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9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9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9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9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9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9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9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9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9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9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9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9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9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9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9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9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9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9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9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9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9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9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9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9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9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9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9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9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9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9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9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9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9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9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9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9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9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9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9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9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9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9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9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9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9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9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9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9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9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9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9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9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9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9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9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9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9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9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9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9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9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9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9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9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9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9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9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B02DF-6FFC-4EF7-9C8B-22973165C7AC}">
  <sheetPr codeName="Sheet8"/>
  <dimension ref="A1:C15"/>
  <sheetViews>
    <sheetView zoomScale="108" workbookViewId="0">
      <selection activeCell="B12" sqref="B12"/>
    </sheetView>
  </sheetViews>
  <sheetFormatPr defaultRowHeight="14.5" x14ac:dyDescent="0.35"/>
  <cols>
    <col min="1" max="1" width="26.36328125" bestFit="1" customWidth="1"/>
    <col min="2" max="2" width="10.81640625" style="21" bestFit="1" customWidth="1"/>
    <col min="3" max="3" width="11.81640625" style="21" bestFit="1" customWidth="1"/>
  </cols>
  <sheetData>
    <row r="1" spans="1:3" x14ac:dyDescent="0.35">
      <c r="B1" s="21" t="s">
        <v>8381</v>
      </c>
      <c r="C1" s="21" t="s">
        <v>8377</v>
      </c>
    </row>
    <row r="2" spans="1:3" x14ac:dyDescent="0.35">
      <c r="A2" t="s">
        <v>8378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5">
      <c r="A3" t="s">
        <v>8379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8386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8383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5">
      <c r="A6" t="s">
        <v>8384</v>
      </c>
      <c r="B6" s="21">
        <f>_xlfn.QUARTILE.EXC('Successful US Kickstarters'!E:E,1)</f>
        <v>1716.5074999999999</v>
      </c>
      <c r="C6" s="21">
        <f>_xlfn.QUARTILE.EXC('Failed US Kickstarters'!D:D,1)</f>
        <v>2000</v>
      </c>
    </row>
    <row r="7" spans="1:3" x14ac:dyDescent="0.35">
      <c r="A7" t="s">
        <v>8385</v>
      </c>
      <c r="B7" s="21">
        <f>B5-B6</f>
        <v>3283.4925000000003</v>
      </c>
      <c r="C7" s="21">
        <f>C5-C6</f>
        <v>8000</v>
      </c>
    </row>
    <row r="10" spans="1:3" x14ac:dyDescent="0.35">
      <c r="A10" t="s">
        <v>8382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35">
      <c r="A11" t="s">
        <v>8380</v>
      </c>
      <c r="B11" s="22">
        <f>MEDIAN('Successful US Kickstarters'!E:E)</f>
        <v>3167.5</v>
      </c>
      <c r="C11" s="22">
        <f>MEDIAN('Failed US Kickstarters'!E:E)</f>
        <v>103</v>
      </c>
    </row>
    <row r="12" spans="1:3" x14ac:dyDescent="0.35">
      <c r="A12" t="s">
        <v>8387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3" x14ac:dyDescent="0.35">
      <c r="A13" t="s">
        <v>8388</v>
      </c>
      <c r="B13" s="21">
        <f>_xlfn.QUARTILE.EXC('Successful US Kickstarters'!E:E,3)</f>
        <v>5699</v>
      </c>
      <c r="C13" s="21">
        <f>_xlfn.QUARTILE.EXC('Failed US Kickstarters'!E:E,3)</f>
        <v>501</v>
      </c>
    </row>
    <row r="14" spans="1:3" x14ac:dyDescent="0.35">
      <c r="A14" t="s">
        <v>8389</v>
      </c>
      <c r="B14" s="21">
        <f>_xlfn.QUARTILE.EXC('Successful US Kickstarters'!E:E,1)</f>
        <v>1716.5074999999999</v>
      </c>
      <c r="C14" s="21">
        <f>_xlfn.QUARTILE.EXC('Failed US Kickstarters'!E:E,1)</f>
        <v>9.25</v>
      </c>
    </row>
    <row r="15" spans="1:3" x14ac:dyDescent="0.35">
      <c r="A15" t="s">
        <v>8390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S</cp:lastModifiedBy>
  <dcterms:created xsi:type="dcterms:W3CDTF">2017-04-20T15:17:24Z</dcterms:created>
  <dcterms:modified xsi:type="dcterms:W3CDTF">2022-11-10T23:14:02Z</dcterms:modified>
</cp:coreProperties>
</file>