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solman/Documents/GitHub/chapter-1/data/"/>
    </mc:Choice>
  </mc:AlternateContent>
  <xr:revisionPtr revIDLastSave="0" documentId="13_ncr:40009_{D4BDDECE-F83B-0D4F-A0AA-1D46185F78DD}" xr6:coauthVersionLast="36" xr6:coauthVersionMax="36" xr10:uidLastSave="{00000000-0000-0000-0000-000000000000}"/>
  <bookViews>
    <workbookView xWindow="-1700" yWindow="-20920" windowWidth="25120" windowHeight="20600"/>
  </bookViews>
  <sheets>
    <sheet name="16S-metadata-29-11-2021" sheetId="1" r:id="rId1"/>
    <sheet name="Info" sheetId="2" r:id="rId2"/>
    <sheet name="Papers" sheetId="3" r:id="rId3"/>
    <sheet name="Conversion" sheetId="4" r:id="rId4"/>
  </sheets>
  <calcPr calcId="181029"/>
</workbook>
</file>

<file path=xl/calcChain.xml><?xml version="1.0" encoding="utf-8"?>
<calcChain xmlns="http://schemas.openxmlformats.org/spreadsheetml/2006/main">
  <c r="C12" i="4" l="1"/>
  <c r="C13" i="4" s="1"/>
  <c r="CM73" i="1"/>
  <c r="CM74" i="1"/>
  <c r="CM75" i="1"/>
  <c r="CM76" i="1"/>
  <c r="CM77" i="1"/>
  <c r="CM26" i="1"/>
  <c r="CM27" i="1"/>
  <c r="CM46" i="1"/>
  <c r="CM44" i="1"/>
  <c r="CM45" i="1"/>
  <c r="CM9" i="1"/>
  <c r="CM10" i="1"/>
  <c r="CM8" i="1"/>
  <c r="CM80" i="1"/>
  <c r="CM81" i="1"/>
  <c r="CM82" i="1"/>
  <c r="CM28" i="1"/>
  <c r="CM29" i="1"/>
  <c r="CM30" i="1"/>
  <c r="CM31" i="1"/>
  <c r="CM55" i="1"/>
  <c r="CM56" i="1"/>
  <c r="CM57" i="1"/>
  <c r="CM58" i="1"/>
  <c r="CM59" i="1"/>
  <c r="CM52" i="1"/>
  <c r="CM60" i="1"/>
  <c r="CM84" i="1"/>
  <c r="CM85" i="1"/>
  <c r="CM61" i="1"/>
  <c r="CM62" i="1"/>
  <c r="CM63" i="1"/>
  <c r="CM64" i="1"/>
  <c r="CM65" i="1"/>
  <c r="CM50" i="1"/>
  <c r="CM51" i="1"/>
  <c r="CM53" i="1"/>
  <c r="CM54" i="1"/>
  <c r="CM66" i="1"/>
  <c r="CM67" i="1"/>
  <c r="CM68" i="1"/>
  <c r="CM69" i="1"/>
  <c r="CM70" i="1"/>
  <c r="CM78" i="1"/>
  <c r="CM79" i="1"/>
  <c r="CM86" i="1"/>
  <c r="CM14" i="1"/>
  <c r="CM15" i="1"/>
  <c r="CM16" i="1"/>
  <c r="CM47" i="1"/>
  <c r="CM48" i="1"/>
  <c r="CM11" i="1"/>
  <c r="CM12" i="1"/>
  <c r="CM13" i="1"/>
  <c r="CM17" i="1"/>
  <c r="CM18" i="1"/>
  <c r="CM19" i="1"/>
  <c r="CM38" i="1"/>
  <c r="CM39" i="1"/>
  <c r="CM40" i="1"/>
  <c r="CM41" i="1"/>
  <c r="CM42" i="1"/>
  <c r="CM43" i="1"/>
  <c r="CM83" i="1"/>
  <c r="CM71" i="1"/>
  <c r="CM72" i="1"/>
  <c r="CM49" i="1"/>
  <c r="CM5" i="1"/>
  <c r="CM6" i="1"/>
  <c r="CM33" i="1"/>
  <c r="CM34" i="1"/>
  <c r="CM35" i="1"/>
  <c r="CM36" i="1"/>
  <c r="CM7" i="1"/>
  <c r="CM37" i="1"/>
  <c r="CL72" i="1"/>
  <c r="CL73" i="1"/>
  <c r="CL74" i="1"/>
  <c r="CL75" i="1"/>
  <c r="CL76" i="1"/>
  <c r="CL77" i="1"/>
  <c r="CL71" i="1"/>
  <c r="CL15" i="1"/>
  <c r="CL16" i="1"/>
  <c r="CL47" i="1"/>
  <c r="CL48" i="1"/>
  <c r="CL11" i="1"/>
  <c r="CL12" i="1"/>
  <c r="CL13" i="1"/>
  <c r="CL59" i="1"/>
  <c r="CL52" i="1"/>
  <c r="CL60" i="1"/>
  <c r="CL84" i="1"/>
  <c r="CL85" i="1"/>
  <c r="CL61" i="1"/>
  <c r="CL62" i="1"/>
  <c r="CL63" i="1"/>
  <c r="CL64" i="1"/>
  <c r="CL65" i="1"/>
  <c r="CL50" i="1"/>
  <c r="CL51" i="1"/>
  <c r="CL53" i="1"/>
  <c r="CL54" i="1"/>
  <c r="CL66" i="1"/>
  <c r="CL67" i="1"/>
  <c r="CL68" i="1"/>
  <c r="CL69" i="1"/>
  <c r="CL70" i="1"/>
  <c r="CL78" i="1"/>
  <c r="CL79" i="1"/>
  <c r="CL86" i="1"/>
  <c r="CL14" i="1"/>
  <c r="CL26" i="1"/>
  <c r="CL27" i="1"/>
  <c r="CL46" i="1"/>
  <c r="CL44" i="1"/>
  <c r="CL45" i="1"/>
  <c r="CL9" i="1"/>
  <c r="CL10" i="1"/>
  <c r="CL8" i="1"/>
  <c r="CL80" i="1"/>
  <c r="CL81" i="1"/>
  <c r="CL82" i="1"/>
  <c r="CL28" i="1"/>
  <c r="CL29" i="1"/>
  <c r="CL30" i="1"/>
  <c r="CL31" i="1"/>
  <c r="CL55" i="1"/>
  <c r="CL56" i="1"/>
  <c r="CL57" i="1"/>
  <c r="CL58" i="1"/>
  <c r="CL49" i="1"/>
  <c r="CL17" i="1"/>
  <c r="CL18" i="1"/>
  <c r="CL19" i="1"/>
  <c r="CL25" i="1"/>
  <c r="CL4" i="1"/>
  <c r="CL20" i="1"/>
  <c r="CL21" i="1"/>
  <c r="CL22" i="1"/>
  <c r="CL23" i="1"/>
  <c r="CL2" i="1"/>
  <c r="CL24" i="1"/>
  <c r="CL32" i="1"/>
  <c r="CL36" i="1"/>
  <c r="CL3" i="1"/>
  <c r="CK72" i="1"/>
  <c r="CK73" i="1"/>
  <c r="CK74" i="1"/>
  <c r="CK75" i="1"/>
  <c r="CK76" i="1"/>
  <c r="CK77" i="1"/>
  <c r="CK71" i="1"/>
  <c r="CK78" i="1"/>
  <c r="CK79" i="1"/>
  <c r="CK86" i="1"/>
  <c r="CK14" i="1"/>
  <c r="CK15" i="1"/>
  <c r="CK16" i="1"/>
  <c r="CK47" i="1"/>
  <c r="CK48" i="1"/>
  <c r="CK11" i="1"/>
  <c r="CK12" i="1"/>
  <c r="CK13" i="1"/>
  <c r="CK17" i="1"/>
  <c r="CK18" i="1"/>
  <c r="CK19" i="1"/>
  <c r="CK60" i="1"/>
  <c r="CK84" i="1"/>
  <c r="CK85" i="1"/>
  <c r="CK61" i="1"/>
  <c r="CK62" i="1"/>
  <c r="CK63" i="1"/>
  <c r="CK64" i="1"/>
  <c r="CK65" i="1"/>
  <c r="CK50" i="1"/>
  <c r="CK51" i="1"/>
  <c r="CK53" i="1"/>
  <c r="CK54" i="1"/>
  <c r="CK66" i="1"/>
  <c r="CK67" i="1"/>
  <c r="CK68" i="1"/>
  <c r="CK69" i="1"/>
  <c r="CK70" i="1"/>
  <c r="CK26" i="1"/>
  <c r="CK27" i="1"/>
  <c r="CK46" i="1"/>
  <c r="CK44" i="1"/>
  <c r="CK45" i="1"/>
  <c r="CK9" i="1"/>
  <c r="CK10" i="1"/>
  <c r="CK8" i="1"/>
  <c r="CK80" i="1"/>
  <c r="CK81" i="1"/>
  <c r="CK82" i="1"/>
  <c r="CK28" i="1"/>
  <c r="CK29" i="1"/>
  <c r="CK30" i="1"/>
  <c r="CK31" i="1"/>
  <c r="CK55" i="1"/>
  <c r="CK56" i="1"/>
  <c r="CK57" i="1"/>
  <c r="CK58" i="1"/>
  <c r="CK59" i="1"/>
  <c r="CK52" i="1"/>
  <c r="CK49" i="1"/>
  <c r="CK38" i="1"/>
  <c r="CK39" i="1"/>
  <c r="CK40" i="1"/>
  <c r="CK41" i="1"/>
  <c r="CK42" i="1"/>
  <c r="CK43" i="1"/>
  <c r="CK5" i="1"/>
  <c r="CK6" i="1"/>
  <c r="CK33" i="1"/>
  <c r="CK34" i="1"/>
  <c r="CK35" i="1"/>
  <c r="CK36" i="1"/>
  <c r="CK7" i="1"/>
  <c r="CK37" i="1"/>
  <c r="CJ72" i="1"/>
  <c r="CJ73" i="1"/>
  <c r="CJ74" i="1"/>
  <c r="CJ75" i="1"/>
  <c r="CJ76" i="1"/>
  <c r="CJ77" i="1"/>
  <c r="CJ71" i="1"/>
  <c r="CJ64" i="1"/>
  <c r="CJ65" i="1"/>
  <c r="CJ50" i="1"/>
  <c r="CJ51" i="1"/>
  <c r="CJ53" i="1"/>
  <c r="CJ54" i="1"/>
  <c r="CJ66" i="1"/>
  <c r="CJ67" i="1"/>
  <c r="CJ68" i="1"/>
  <c r="CJ69" i="1"/>
  <c r="CJ70" i="1"/>
  <c r="CJ78" i="1"/>
  <c r="CJ79" i="1"/>
  <c r="CJ86" i="1"/>
  <c r="CJ14" i="1"/>
  <c r="CJ15" i="1"/>
  <c r="CJ16" i="1"/>
  <c r="CJ47" i="1"/>
  <c r="CJ48" i="1"/>
  <c r="CJ11" i="1"/>
  <c r="CJ12" i="1"/>
  <c r="CJ13" i="1"/>
  <c r="CJ26" i="1"/>
  <c r="CJ27" i="1"/>
  <c r="CJ46" i="1"/>
  <c r="CJ44" i="1"/>
  <c r="CJ45" i="1"/>
  <c r="CJ9" i="1"/>
  <c r="CJ10" i="1"/>
  <c r="CJ8" i="1"/>
  <c r="CJ80" i="1"/>
  <c r="CJ81" i="1"/>
  <c r="CJ82" i="1"/>
  <c r="CJ28" i="1"/>
  <c r="CJ29" i="1"/>
  <c r="CJ30" i="1"/>
  <c r="CJ31" i="1"/>
  <c r="CJ55" i="1"/>
  <c r="CJ56" i="1"/>
  <c r="CJ57" i="1"/>
  <c r="CJ58" i="1"/>
  <c r="CJ59" i="1"/>
  <c r="CJ52" i="1"/>
  <c r="CJ60" i="1"/>
  <c r="CJ84" i="1"/>
  <c r="CJ85" i="1"/>
  <c r="CJ61" i="1"/>
  <c r="CJ62" i="1"/>
  <c r="CJ63" i="1"/>
  <c r="CJ49" i="1"/>
  <c r="CJ25" i="1"/>
  <c r="CJ4" i="1"/>
  <c r="CJ20" i="1"/>
  <c r="CJ21" i="1"/>
  <c r="CJ22" i="1"/>
  <c r="CJ23" i="1"/>
  <c r="CJ2" i="1"/>
  <c r="CJ24" i="1"/>
  <c r="CJ32" i="1"/>
  <c r="CJ5" i="1"/>
  <c r="CJ6" i="1"/>
  <c r="CJ33" i="1"/>
  <c r="CJ34" i="1"/>
  <c r="CJ35" i="1"/>
  <c r="CJ36" i="1"/>
  <c r="CJ7" i="1"/>
  <c r="CJ37" i="1"/>
  <c r="CJ17" i="1"/>
  <c r="CJ18" i="1"/>
  <c r="CJ19" i="1"/>
  <c r="CJ3" i="1"/>
  <c r="CI72" i="1"/>
  <c r="CI73" i="1"/>
  <c r="CI74" i="1"/>
  <c r="CI75" i="1"/>
  <c r="CI76" i="1"/>
  <c r="CI77" i="1"/>
  <c r="CI71" i="1"/>
  <c r="CI54" i="1"/>
  <c r="CI66" i="1"/>
  <c r="CI67" i="1"/>
  <c r="CI68" i="1"/>
  <c r="CI69" i="1"/>
  <c r="CI70" i="1"/>
  <c r="CI78" i="1"/>
  <c r="CI79" i="1"/>
  <c r="CI86" i="1"/>
  <c r="CI14" i="1"/>
  <c r="CI15" i="1"/>
  <c r="CI16" i="1"/>
  <c r="CI47" i="1"/>
  <c r="CI48" i="1"/>
  <c r="CI11" i="1"/>
  <c r="CI12" i="1"/>
  <c r="CI13" i="1"/>
  <c r="CI26" i="1"/>
  <c r="CI27" i="1"/>
  <c r="CI46" i="1"/>
  <c r="CI44" i="1"/>
  <c r="CI45" i="1"/>
  <c r="CI9" i="1"/>
  <c r="CI10" i="1"/>
  <c r="CI8" i="1"/>
  <c r="CI80" i="1"/>
  <c r="CI81" i="1"/>
  <c r="CI82" i="1"/>
  <c r="CI28" i="1"/>
  <c r="CI29" i="1"/>
  <c r="CI30" i="1"/>
  <c r="CI31" i="1"/>
  <c r="CI55" i="1"/>
  <c r="CI56" i="1"/>
  <c r="CI57" i="1"/>
  <c r="CI58" i="1"/>
  <c r="CI59" i="1"/>
  <c r="CI52" i="1"/>
  <c r="CI60" i="1"/>
  <c r="CI84" i="1"/>
  <c r="CI85" i="1"/>
  <c r="CI61" i="1"/>
  <c r="CI62" i="1"/>
  <c r="CI63" i="1"/>
  <c r="CI64" i="1"/>
  <c r="CI65" i="1"/>
  <c r="CI50" i="1"/>
  <c r="CI51" i="1"/>
  <c r="CI53" i="1"/>
  <c r="CI49" i="1"/>
  <c r="CI25" i="1"/>
  <c r="CI4" i="1"/>
  <c r="CI20" i="1"/>
  <c r="CI21" i="1"/>
  <c r="CI22" i="1"/>
  <c r="CI23" i="1"/>
  <c r="CI2" i="1"/>
  <c r="CI24" i="1"/>
  <c r="CI32" i="1"/>
  <c r="CI5" i="1"/>
  <c r="CI6" i="1"/>
  <c r="CI33" i="1"/>
  <c r="CI34" i="1"/>
  <c r="CI35" i="1"/>
  <c r="CI36" i="1"/>
  <c r="CI7" i="1"/>
  <c r="CI37" i="1"/>
  <c r="CI17" i="1"/>
  <c r="CI18" i="1"/>
  <c r="CI19" i="1"/>
  <c r="CI3" i="1"/>
  <c r="CH72" i="1"/>
  <c r="CH73" i="1"/>
  <c r="CH74" i="1"/>
  <c r="CH75" i="1"/>
  <c r="CH76" i="1"/>
  <c r="CH77" i="1"/>
  <c r="CH71" i="1"/>
  <c r="CH69" i="1"/>
  <c r="CH70" i="1"/>
  <c r="CH78" i="1"/>
  <c r="CH79" i="1"/>
  <c r="CH86" i="1"/>
  <c r="CH14" i="1"/>
  <c r="CH15" i="1"/>
  <c r="CH16" i="1"/>
  <c r="CH47" i="1"/>
  <c r="CH48" i="1"/>
  <c r="CH11" i="1"/>
  <c r="CH12" i="1"/>
  <c r="CH13" i="1"/>
  <c r="CH26" i="1"/>
  <c r="CH27" i="1"/>
  <c r="CH46" i="1"/>
  <c r="CH44" i="1"/>
  <c r="CH45" i="1"/>
  <c r="CH9" i="1"/>
  <c r="CH10" i="1"/>
  <c r="CH8" i="1"/>
  <c r="CH80" i="1"/>
  <c r="CH81" i="1"/>
  <c r="CH82" i="1"/>
  <c r="CH28" i="1"/>
  <c r="CH29" i="1"/>
  <c r="CH30" i="1"/>
  <c r="CH31" i="1"/>
  <c r="CH55" i="1"/>
  <c r="CH56" i="1"/>
  <c r="CH57" i="1"/>
  <c r="CH58" i="1"/>
  <c r="CH59" i="1"/>
  <c r="CH52" i="1"/>
  <c r="CH60" i="1"/>
  <c r="CH84" i="1"/>
  <c r="CH85" i="1"/>
  <c r="CH61" i="1"/>
  <c r="CH62" i="1"/>
  <c r="CH63" i="1"/>
  <c r="CH64" i="1"/>
  <c r="CH65" i="1"/>
  <c r="CH50" i="1"/>
  <c r="CH51" i="1"/>
  <c r="CH53" i="1"/>
  <c r="CH54" i="1"/>
  <c r="CH66" i="1"/>
  <c r="CH67" i="1"/>
  <c r="CH68" i="1"/>
  <c r="CH49" i="1"/>
  <c r="CH25" i="1"/>
  <c r="CH4" i="1"/>
  <c r="CH20" i="1"/>
  <c r="CH21" i="1"/>
  <c r="CH22" i="1"/>
  <c r="CH23" i="1"/>
  <c r="CH2" i="1"/>
  <c r="CH24" i="1"/>
  <c r="CH32" i="1"/>
  <c r="CH5" i="1"/>
  <c r="CH6" i="1"/>
  <c r="CH33" i="1"/>
  <c r="CH34" i="1"/>
  <c r="CH35" i="1"/>
  <c r="CH36" i="1"/>
  <c r="CH7" i="1"/>
  <c r="CH37" i="1"/>
  <c r="CH17" i="1"/>
  <c r="CH18" i="1"/>
  <c r="CH19" i="1"/>
  <c r="CH3" i="1"/>
  <c r="CG72" i="1"/>
  <c r="CG73" i="1"/>
  <c r="CG74" i="1"/>
  <c r="CG75" i="1"/>
  <c r="CG76" i="1"/>
  <c r="CG77" i="1"/>
  <c r="CG71" i="1"/>
  <c r="CG62" i="1"/>
  <c r="CG63" i="1"/>
  <c r="CG64" i="1"/>
  <c r="CG65" i="1"/>
  <c r="CG50" i="1"/>
  <c r="CG51" i="1"/>
  <c r="CG53" i="1"/>
  <c r="CG54" i="1"/>
  <c r="CG66" i="1"/>
  <c r="CG67" i="1"/>
  <c r="CG26" i="1"/>
  <c r="CG27" i="1"/>
  <c r="CG46" i="1"/>
  <c r="CG44" i="1"/>
  <c r="CG45" i="1"/>
  <c r="CG9" i="1"/>
  <c r="CG10" i="1"/>
  <c r="CG8" i="1"/>
  <c r="CG80" i="1"/>
  <c r="CG81" i="1"/>
  <c r="CG82" i="1"/>
  <c r="CG28" i="1"/>
  <c r="CG29" i="1"/>
  <c r="CG30" i="1"/>
  <c r="CG31" i="1"/>
  <c r="CG55" i="1"/>
  <c r="CG56" i="1"/>
  <c r="CG57" i="1"/>
  <c r="CG58" i="1"/>
  <c r="CG59" i="1"/>
  <c r="CG52" i="1"/>
  <c r="CG60" i="1"/>
  <c r="CG84" i="1"/>
  <c r="CG85" i="1"/>
  <c r="CG61" i="1"/>
  <c r="CG49" i="1"/>
  <c r="CG17" i="1"/>
  <c r="CG18" i="1"/>
  <c r="CG19" i="1"/>
  <c r="CG25" i="1"/>
  <c r="CG4" i="1"/>
  <c r="CG20" i="1"/>
  <c r="CG21" i="1"/>
  <c r="CG22" i="1"/>
  <c r="CG23" i="1"/>
  <c r="CG2" i="1"/>
  <c r="CG24" i="1"/>
  <c r="CG32" i="1"/>
  <c r="CG5" i="1"/>
  <c r="CG6" i="1"/>
  <c r="CG33" i="1"/>
  <c r="CG34" i="1"/>
  <c r="CG35" i="1"/>
  <c r="CG36" i="1"/>
  <c r="CG7" i="1"/>
  <c r="CG37" i="1"/>
  <c r="CG3" i="1"/>
  <c r="CF18" i="1"/>
  <c r="CF19" i="1"/>
  <c r="CF17" i="1"/>
  <c r="CF37" i="1"/>
  <c r="CF5" i="1"/>
  <c r="CF6" i="1"/>
  <c r="CF33" i="1"/>
  <c r="CF34" i="1"/>
  <c r="CF35" i="1"/>
  <c r="CF36" i="1"/>
  <c r="CF7" i="1"/>
  <c r="CF32" i="1"/>
  <c r="CF24" i="1"/>
  <c r="CF2" i="1"/>
  <c r="CF23" i="1"/>
  <c r="CF22" i="1"/>
  <c r="CF21" i="1"/>
  <c r="CF20" i="1"/>
  <c r="CF4" i="1"/>
  <c r="CF25" i="1"/>
  <c r="CF3" i="1"/>
  <c r="CE19" i="1"/>
  <c r="CE18" i="1"/>
  <c r="CE17" i="1"/>
  <c r="CE49" i="1"/>
  <c r="CE37" i="1"/>
  <c r="CE7" i="1"/>
  <c r="CE36" i="1"/>
  <c r="CE35" i="1"/>
  <c r="CE34" i="1"/>
  <c r="CE33" i="1"/>
  <c r="CE6" i="1"/>
  <c r="CE5" i="1"/>
  <c r="CE32" i="1"/>
  <c r="CE24" i="1"/>
  <c r="CE2" i="1"/>
  <c r="CE23" i="1"/>
  <c r="CE22" i="1"/>
  <c r="CE21" i="1"/>
  <c r="CE20" i="1"/>
  <c r="CE4" i="1"/>
  <c r="CE25" i="1"/>
  <c r="CE3" i="1"/>
  <c r="AJ18" i="1" l="1"/>
  <c r="AJ17" i="1"/>
  <c r="BE67" i="1"/>
  <c r="BE66" i="1"/>
  <c r="BE54" i="1"/>
  <c r="BE53" i="1"/>
  <c r="BE51" i="1"/>
  <c r="BE50" i="1"/>
  <c r="BE65" i="1"/>
  <c r="BE64" i="1"/>
  <c r="BE63" i="1"/>
  <c r="BE62" i="1"/>
  <c r="BE61" i="1"/>
  <c r="AB36" i="1"/>
  <c r="AI32" i="1"/>
  <c r="AF32" i="1"/>
  <c r="AE32" i="1"/>
  <c r="AI24" i="1"/>
  <c r="AF24" i="1"/>
  <c r="AE24" i="1"/>
  <c r="AI2" i="1"/>
  <c r="AF2" i="1"/>
  <c r="AE2" i="1"/>
  <c r="AI23" i="1"/>
  <c r="AF23" i="1"/>
  <c r="AE23" i="1"/>
  <c r="AI22" i="1"/>
  <c r="AF22" i="1"/>
  <c r="AE22" i="1"/>
  <c r="AI21" i="1"/>
  <c r="AF21" i="1"/>
  <c r="AE21" i="1"/>
  <c r="AI20" i="1"/>
  <c r="AF20" i="1"/>
  <c r="AE20" i="1"/>
  <c r="AI4" i="1"/>
  <c r="AF4" i="1"/>
  <c r="AE4" i="1"/>
  <c r="AI25" i="1"/>
  <c r="AF25" i="1"/>
  <c r="AE25" i="1"/>
  <c r="AI3" i="1"/>
  <c r="AF3" i="1"/>
  <c r="AE3" i="1"/>
  <c r="AJ3" i="1" l="1"/>
  <c r="AJ25" i="1"/>
  <c r="AJ4" i="1"/>
  <c r="AJ20" i="1"/>
  <c r="AJ21" i="1"/>
  <c r="AJ22" i="1"/>
  <c r="AJ23" i="1"/>
  <c r="AJ2" i="1"/>
  <c r="AJ24" i="1"/>
  <c r="AJ32" i="1"/>
</calcChain>
</file>

<file path=xl/sharedStrings.xml><?xml version="1.0" encoding="utf-8"?>
<sst xmlns="http://schemas.openxmlformats.org/spreadsheetml/2006/main" count="6019" uniqueCount="875">
  <si>
    <t>Read2</t>
  </si>
  <si>
    <t>Name</t>
  </si>
  <si>
    <t>Bardcode_53</t>
  </si>
  <si>
    <t>Barcode_reverse</t>
  </si>
  <si>
    <t>Location</t>
  </si>
  <si>
    <t>0_S86_L001_R1_001.fastq</t>
  </si>
  <si>
    <t>0_S86_L001_R2_001.fastq</t>
  </si>
  <si>
    <t>SvC</t>
  </si>
  <si>
    <t>TCCCTTGTCTCC</t>
  </si>
  <si>
    <t>GGAGACAAGGGA</t>
  </si>
  <si>
    <t>Svalbard</t>
  </si>
  <si>
    <t>1_S87_L001_R1_001.fastq</t>
  </si>
  <si>
    <t>1_S87_L001_R2_001.fastq</t>
  </si>
  <si>
    <t>SvD</t>
  </si>
  <si>
    <t>ACGAGACTGATT</t>
  </si>
  <si>
    <t>AATCAGTCTCGT</t>
  </si>
  <si>
    <t>4_S90_L001_R1_001.fastq</t>
  </si>
  <si>
    <t>4_S90_L001_R2_001.fastq</t>
  </si>
  <si>
    <t>SvE</t>
  </si>
  <si>
    <t>GCTGTACGGATT</t>
  </si>
  <si>
    <t>AATCCGTACAGC</t>
  </si>
  <si>
    <t>5_S91_L001_R1_001.fastq</t>
  </si>
  <si>
    <t>5_S91_L001_R2_001.fastq</t>
  </si>
  <si>
    <t>SX</t>
  </si>
  <si>
    <t>ATCACCAGGTGT</t>
  </si>
  <si>
    <t>ACACCTGGTGAT</t>
  </si>
  <si>
    <t>Sweden</t>
  </si>
  <si>
    <t>6_S92_L001_R1_001.fastq</t>
  </si>
  <si>
    <t>6_S92_L001_R2_001.fastq</t>
  </si>
  <si>
    <t>SY</t>
  </si>
  <si>
    <t>TGGTCAACGATA</t>
  </si>
  <si>
    <t>TATCGTTGACCA</t>
  </si>
  <si>
    <t>7_S93_L001_R1_001.fastq</t>
  </si>
  <si>
    <t>7_S93_L001_R2_001.fastq</t>
  </si>
  <si>
    <t>SZ</t>
  </si>
  <si>
    <t>ATCGCACAGTAA</t>
  </si>
  <si>
    <t>TTACTGTGCGAT</t>
  </si>
  <si>
    <t>8_S94_L001_R1_001.fastq</t>
  </si>
  <si>
    <t>8_S94_L001_R2_001.fastq</t>
  </si>
  <si>
    <t>TAY13</t>
  </si>
  <si>
    <t>GTCGTGTAGCCT</t>
  </si>
  <si>
    <t>AGGCTACACGAC</t>
  </si>
  <si>
    <t>Antarctica_Taylor</t>
  </si>
  <si>
    <t>9_S95_L001_R1_001.fastq</t>
  </si>
  <si>
    <t>9_S95_L001_R2_001.fastq</t>
  </si>
  <si>
    <t>TAY18</t>
  </si>
  <si>
    <t>AGCGGAGGTTAG</t>
  </si>
  <si>
    <t>CTAACCTCCGCT</t>
  </si>
  <si>
    <t>10_S96_L001_R1_001.fastq</t>
  </si>
  <si>
    <t>10_S96_L001_R2_001.fastq</t>
  </si>
  <si>
    <t>Dub1</t>
  </si>
  <si>
    <t>ATCCTTTGGTTC</t>
  </si>
  <si>
    <t>GAACCAAAGGAT</t>
  </si>
  <si>
    <t>Antarctica_Duboisbreen</t>
  </si>
  <si>
    <t>11_S97_L001_R1_001.fastq</t>
  </si>
  <si>
    <t>11_S97_L001_R2_001.fastq</t>
  </si>
  <si>
    <t>Dub2</t>
  </si>
  <si>
    <t>TACAGCGCATAC</t>
  </si>
  <si>
    <t>GTATGCGCTGTA</t>
  </si>
  <si>
    <t>MVC4</t>
  </si>
  <si>
    <t>ACCGGTATGTAC</t>
  </si>
  <si>
    <t>GTACATACCGGT</t>
  </si>
  <si>
    <t>Antarctica_Miers</t>
  </si>
  <si>
    <t>MVC5</t>
  </si>
  <si>
    <t>AATTGTGTCGGA</t>
  </si>
  <si>
    <t>TCCGACACAATT</t>
  </si>
  <si>
    <t>12_S98_L001_R1_001.fastq</t>
  </si>
  <si>
    <t>12_S98_L001_R2_001.fastq</t>
  </si>
  <si>
    <t>MVC6</t>
  </si>
  <si>
    <t>TGCATACACTGG</t>
  </si>
  <si>
    <t>CCAGTGTATGCA</t>
  </si>
  <si>
    <t>14_S99_L001_R1_001.fastq</t>
  </si>
  <si>
    <t>14_S99_L001_R2_001.fastq</t>
  </si>
  <si>
    <t>LWC2</t>
  </si>
  <si>
    <t>ACCAGTGACTCA</t>
  </si>
  <si>
    <t>TGAGTCACTGGT</t>
  </si>
  <si>
    <t>Antarctica_Lower_Wright</t>
  </si>
  <si>
    <t>15_S100_L001_R1_001.fastq</t>
  </si>
  <si>
    <t>15_S100_L001_R2_001.fastq</t>
  </si>
  <si>
    <t>LWC4</t>
  </si>
  <si>
    <t>GAATACCAAGTC</t>
  </si>
  <si>
    <t>GACTTGGTATTC</t>
  </si>
  <si>
    <t>16_S101_L001_R1_001.fastq</t>
  </si>
  <si>
    <t>16_S101_L001_R2_001.fastq</t>
  </si>
  <si>
    <t>LWC5</t>
  </si>
  <si>
    <t>GTAGATCGTGTA</t>
  </si>
  <si>
    <t>TACACGATCTAC</t>
  </si>
  <si>
    <t>17_S102_L001_R1_001.fastq</t>
  </si>
  <si>
    <t>17_S102_L001_R2_001.fastq</t>
  </si>
  <si>
    <t>LWC6</t>
  </si>
  <si>
    <t>CATTATGGCGTG</t>
  </si>
  <si>
    <t>CACGCCATAATG</t>
  </si>
  <si>
    <t>18_S103_L001_R1_001.fastq</t>
  </si>
  <si>
    <t>18_S103_L001_R2_001.fastq</t>
  </si>
  <si>
    <t>MVC7</t>
  </si>
  <si>
    <t>CCAATACGCCTG</t>
  </si>
  <si>
    <t>CAGGCGTATTGG</t>
  </si>
  <si>
    <t>19_S104_L001_R1_001.fastq</t>
  </si>
  <si>
    <t>19_S104_L001_R2_001.fastq</t>
  </si>
  <si>
    <t>TAY45</t>
  </si>
  <si>
    <t>GATCTGCGATCC</t>
  </si>
  <si>
    <t>GGATCGCAGATC</t>
  </si>
  <si>
    <t>20_S105_L001_R1_001.fastq</t>
  </si>
  <si>
    <t>20_S105_L001_R2_001.fastq</t>
  </si>
  <si>
    <t>CAGCTCATCAGC</t>
  </si>
  <si>
    <t>GCTGATGAGCTG</t>
  </si>
  <si>
    <t>None</t>
  </si>
  <si>
    <t>22_S106_L001_R1_001.fastq</t>
  </si>
  <si>
    <t>22_S106_L001_R2_001.fastq</t>
  </si>
  <si>
    <t>TAY29</t>
  </si>
  <si>
    <t>CAAACAACAGCT</t>
  </si>
  <si>
    <t>AGCTGTTGTTTG</t>
  </si>
  <si>
    <t>23_S107_L001_R1_001.fastq</t>
  </si>
  <si>
    <t>23_S107_L001_R2_001.fastq</t>
  </si>
  <si>
    <t>TAY38</t>
  </si>
  <si>
    <t>GCAACACCATCC</t>
  </si>
  <si>
    <t>GGATGGTGTTGC</t>
  </si>
  <si>
    <t>24_S108_L001_R1_001.fastq</t>
  </si>
  <si>
    <t>24_S108_L001_R2_001.fastq</t>
  </si>
  <si>
    <t>TAY40</t>
  </si>
  <si>
    <t>GCGATATATCGC</t>
  </si>
  <si>
    <t>25_S109_L001_R1_001.fastq</t>
  </si>
  <si>
    <t>25_S109_L001_R2_001.fastq</t>
  </si>
  <si>
    <t>TAY42</t>
  </si>
  <si>
    <t>CGAGCAATCCTA</t>
  </si>
  <si>
    <t>TAGGATTGCTCG</t>
  </si>
  <si>
    <t>26_S110_L001_R1_001.fastq</t>
  </si>
  <si>
    <t>26_S110_L001_R2_001.fastq</t>
  </si>
  <si>
    <t>TAY44</t>
  </si>
  <si>
    <t>AGTCGTGCACAT</t>
  </si>
  <si>
    <t>ATGTGCACGACT</t>
  </si>
  <si>
    <t>28_S111_L001_R1_001.fastq</t>
  </si>
  <si>
    <t>28_S111_L001_R2_001.fastq</t>
  </si>
  <si>
    <t>IC1</t>
  </si>
  <si>
    <t>CGAGGGAAAGTC</t>
  </si>
  <si>
    <t>GACTTTCCCTCG</t>
  </si>
  <si>
    <t>Core</t>
  </si>
  <si>
    <t>29_S112_L001_R1_001.fastq</t>
  </si>
  <si>
    <t>29_S112_L001_R2_001.fastq</t>
  </si>
  <si>
    <t>IC2</t>
  </si>
  <si>
    <t>CAAATTCGGGAT</t>
  </si>
  <si>
    <t>ATCCCGAATTTG</t>
  </si>
  <si>
    <t>30_S113_L001_R1_001.fastq</t>
  </si>
  <si>
    <t>30_S113_L001_R2_001.fastq</t>
  </si>
  <si>
    <t>IC3</t>
  </si>
  <si>
    <t>AGATTGACCAAC</t>
  </si>
  <si>
    <t>GTTGGTCAATCT</t>
  </si>
  <si>
    <t>31_S114_L001_R1_001.fastq</t>
  </si>
  <si>
    <t>31_S114_L001_R2_001.fastq</t>
  </si>
  <si>
    <t>KSC13</t>
  </si>
  <si>
    <t>AGTTACGAGCTA</t>
  </si>
  <si>
    <t>TAGCTCGTAACT</t>
  </si>
  <si>
    <t>Antarctica_Koettlitz</t>
  </si>
  <si>
    <t>32_S115_L001_R1_001.fastq</t>
  </si>
  <si>
    <t>32_S115_L001_R2_001.fastq</t>
  </si>
  <si>
    <t>KSC14</t>
  </si>
  <si>
    <t>GCATATGCACTG</t>
  </si>
  <si>
    <t>CAGTGCATATGC</t>
  </si>
  <si>
    <t>33_S116_L001_R1_001.fastq</t>
  </si>
  <si>
    <t>33_S116_L001_R2_001.fastq</t>
  </si>
  <si>
    <t>KSC16</t>
  </si>
  <si>
    <t>CAACTCCCGTGA</t>
  </si>
  <si>
    <t>TCACGGGAGTTG</t>
  </si>
  <si>
    <t>34_S117_L001_R1_001.fastq</t>
  </si>
  <si>
    <t>34_S117_L001_R2_001.fastq</t>
  </si>
  <si>
    <t>KSC17</t>
  </si>
  <si>
    <t>TTGCGTTAGCAG</t>
  </si>
  <si>
    <t>CTGCTAACGCAA</t>
  </si>
  <si>
    <t>35_S118_L001_R1_001.fastq</t>
  </si>
  <si>
    <t>35_S118_L001_R2_001.fastq</t>
  </si>
  <si>
    <t>KSC23</t>
  </si>
  <si>
    <t>TACGAGCCCTAA</t>
  </si>
  <si>
    <t>TTAGGGCTCGTA</t>
  </si>
  <si>
    <t>36_S119_L001_R1_001.fastq</t>
  </si>
  <si>
    <t>36_S119_L001_R2_001.fastq</t>
  </si>
  <si>
    <t>KSC27</t>
  </si>
  <si>
    <t>CACTACGCTAGA</t>
  </si>
  <si>
    <t>TCTAGCGTAGTG</t>
  </si>
  <si>
    <t>37_S120_L001_R1_001.fastq</t>
  </si>
  <si>
    <t>37_S120_L001_R2_001.fastq</t>
  </si>
  <si>
    <t>DGC1</t>
  </si>
  <si>
    <t>TGCAGTCCTCGA</t>
  </si>
  <si>
    <t>TCGAGGACTGCA</t>
  </si>
  <si>
    <t>Antarctica_Diamond</t>
  </si>
  <si>
    <t>38_S121_L001_R1_001.fastq</t>
  </si>
  <si>
    <t>38_S121_L001_R2_001.fastq</t>
  </si>
  <si>
    <t>Ust4</t>
  </si>
  <si>
    <t>ACCATAGCTCCG</t>
  </si>
  <si>
    <t>CGGAGCTATGGT</t>
  </si>
  <si>
    <t>Antarctica_Usteinen</t>
  </si>
  <si>
    <t>39_S122_L001_R1_001.fastq</t>
  </si>
  <si>
    <t>39_S122_L001_R2_001.fastq</t>
  </si>
  <si>
    <t>DGC2</t>
  </si>
  <si>
    <t>TCGACATCTCTT</t>
  </si>
  <si>
    <t>AAGAGATGTCGA</t>
  </si>
  <si>
    <t>40_S123_L001_R1_001.fastq</t>
  </si>
  <si>
    <t>40_S123_L001_R2_001.fastq</t>
  </si>
  <si>
    <t>DGC3</t>
  </si>
  <si>
    <t>GAACACTTTGGA</t>
  </si>
  <si>
    <t>TCCAAAGTGTTC</t>
  </si>
  <si>
    <t>41_S124_L001_R1_001.fastq</t>
  </si>
  <si>
    <t>41_S124_L001_R2_001.fastq</t>
  </si>
  <si>
    <t>DGC4</t>
  </si>
  <si>
    <t>GAGCCATCTGTA</t>
  </si>
  <si>
    <t>TACAGATGGCTC</t>
  </si>
  <si>
    <t>43_S125_L001_R1_001.fastq</t>
  </si>
  <si>
    <t>43_S125_L001_R2_001.fastq</t>
  </si>
  <si>
    <t>LKGC1</t>
  </si>
  <si>
    <t>AAGGCGCTCCTT</t>
  </si>
  <si>
    <t>AAGGAGCGCCTT</t>
  </si>
  <si>
    <t>Antarctica_Lower_Koettlitz</t>
  </si>
  <si>
    <t>44_S126_L001_R1_001.fastq</t>
  </si>
  <si>
    <t>44_S126_L001_R2_001.fastq</t>
  </si>
  <si>
    <t>LKGC2</t>
  </si>
  <si>
    <t>TAATACGGATCG</t>
  </si>
  <si>
    <t>CGATCCGTATTA</t>
  </si>
  <si>
    <t>45_S127_L001_R1_001.fastq</t>
  </si>
  <si>
    <t>45_S127_L001_R2_001.fastq</t>
  </si>
  <si>
    <t>LKGC3</t>
  </si>
  <si>
    <t>TCGGAATTAGAC</t>
  </si>
  <si>
    <t>GTCTAATTCCGA</t>
  </si>
  <si>
    <t>46_S128_L001_R1_001.fastq</t>
  </si>
  <si>
    <t>46_S128_L001_R2_001.fastq</t>
  </si>
  <si>
    <t>LKGC4</t>
  </si>
  <si>
    <t>TGTGAATTCGGA</t>
  </si>
  <si>
    <t>TCCGAATTCACA</t>
  </si>
  <si>
    <t>60_S1_L001_R1_001.fastq</t>
  </si>
  <si>
    <t>60_S1_L001_R2_001.fastq</t>
  </si>
  <si>
    <t>LKGC5</t>
  </si>
  <si>
    <t>CATTCGTGGCGT</t>
  </si>
  <si>
    <t>ACGCCACGAATG</t>
  </si>
  <si>
    <t>62_S3_L001_R1_001.fastq</t>
  </si>
  <si>
    <t>62_S3_L001_R2_001.fastq</t>
  </si>
  <si>
    <t>MVCS3</t>
  </si>
  <si>
    <t>GGCCAGTTCCTA</t>
  </si>
  <si>
    <t>TAGGAACTGGCC</t>
  </si>
  <si>
    <t>64_S5_L001_R1_001.fastq</t>
  </si>
  <si>
    <t>64_S5_L001_R2_001.fastq</t>
  </si>
  <si>
    <t>UWC2</t>
  </si>
  <si>
    <t>CTATCTCCTGTC</t>
  </si>
  <si>
    <t>GACAGGAGATAG</t>
  </si>
  <si>
    <t>Antarctica_Upper_Wright</t>
  </si>
  <si>
    <t>66_S7_L001_R1_001.fastq</t>
  </si>
  <si>
    <t>66_S7_L001_R2_001.fastq</t>
  </si>
  <si>
    <t>UWC3</t>
  </si>
  <si>
    <t>ATGATGAGCCTC</t>
  </si>
  <si>
    <t>GAGGCTCATCAT</t>
  </si>
  <si>
    <t>67_S8_L001_R1_001.fastq</t>
  </si>
  <si>
    <t>67_S8_L001_R2_001.fastq</t>
  </si>
  <si>
    <t>UWC4</t>
  </si>
  <si>
    <t>GTCGACAGAGGA</t>
  </si>
  <si>
    <t>TCCTCTGTCGAC</t>
  </si>
  <si>
    <t>68_S9_L001_R1_001.fastq</t>
  </si>
  <si>
    <t>68_S9_L001_R2_001.fastq</t>
  </si>
  <si>
    <t>UWC5</t>
  </si>
  <si>
    <t>TGTCGCAAATAG</t>
  </si>
  <si>
    <t>CTATTTGCGACA</t>
  </si>
  <si>
    <t>69_S10_L001_R1_001.fastq</t>
  </si>
  <si>
    <t>69_S10_L001_R2_001.fastq</t>
  </si>
  <si>
    <t>UWC6</t>
  </si>
  <si>
    <t>CATCCCTCTACT</t>
  </si>
  <si>
    <t>AGTAGAGGGATG</t>
  </si>
  <si>
    <t>70_S11_L001_R1_001.fastq</t>
  </si>
  <si>
    <t>70_S11_L001_R2_001.fastq</t>
  </si>
  <si>
    <t>UWC7A</t>
  </si>
  <si>
    <t>TATACCGCTGCG</t>
  </si>
  <si>
    <t>CGCAGCGGTATA</t>
  </si>
  <si>
    <t>71_S12_L001_R1_001.fastq</t>
  </si>
  <si>
    <t>71_S12_L001_R2_001.fastq</t>
  </si>
  <si>
    <t>UWC7C</t>
  </si>
  <si>
    <t>AGTTGAGGCATT</t>
  </si>
  <si>
    <t>AATGCCTCAACT</t>
  </si>
  <si>
    <t>150_S129_L001_R1_001.fastq</t>
  </si>
  <si>
    <t>150_S129_L001_R2_001.fastq</t>
  </si>
  <si>
    <t>CAN101</t>
  </si>
  <si>
    <t>ACGCGAACTAAT</t>
  </si>
  <si>
    <t>ATTAGTTCGCGT</t>
  </si>
  <si>
    <t>Antarctica_Canada</t>
  </si>
  <si>
    <t>151_S130_L001_R1_001.fastq</t>
  </si>
  <si>
    <t>151_S130_L001_R2_001.fastq</t>
  </si>
  <si>
    <t>TAY19</t>
  </si>
  <si>
    <t>AGCTATGTATGG</t>
  </si>
  <si>
    <t>CCATACATAGCT</t>
  </si>
  <si>
    <t>152_S131_L001_R1_001.fastq</t>
  </si>
  <si>
    <t>152_S131_L001_R2_001.fastq</t>
  </si>
  <si>
    <t>CAN102</t>
  </si>
  <si>
    <t>ACGGGTCATCAT</t>
  </si>
  <si>
    <t>ATGATGACCCGT</t>
  </si>
  <si>
    <t>153_S132_L001_R1_001.fastq</t>
  </si>
  <si>
    <t>153_S132_L001_R2_001.fastq</t>
  </si>
  <si>
    <t>CAN111</t>
  </si>
  <si>
    <t>GAAACATCCCAC</t>
  </si>
  <si>
    <t>GTGGGATGTTTC</t>
  </si>
  <si>
    <t>154_S133_L001_R1_001.fastq</t>
  </si>
  <si>
    <t>154_S133_L001_R2_001.fastq</t>
  </si>
  <si>
    <t>CAN47</t>
  </si>
  <si>
    <t>CGTACTCTCGAG</t>
  </si>
  <si>
    <t>CTCGAGAGTACG</t>
  </si>
  <si>
    <t>155_S134_L001_R1_001.fastq</t>
  </si>
  <si>
    <t>155_S134_L001_R2_001.fastq</t>
  </si>
  <si>
    <t>CAN61</t>
  </si>
  <si>
    <t>TCAGTTCTCGTT</t>
  </si>
  <si>
    <t>AACGAGAACTGA</t>
  </si>
  <si>
    <t>156_S135_L001_R1_001.fastq</t>
  </si>
  <si>
    <t>156_S135_L001_R2_001.fastq</t>
  </si>
  <si>
    <t>CAN64</t>
  </si>
  <si>
    <t>TCGTGCGTGTTG</t>
  </si>
  <si>
    <t>CAACACGCACGA</t>
  </si>
  <si>
    <t>157_S136_L001_R1_001.fastq</t>
  </si>
  <si>
    <t>157_S136_L001_R2_001.fastq</t>
  </si>
  <si>
    <t>CAN75</t>
  </si>
  <si>
    <t>GTTATCGCATGG</t>
  </si>
  <si>
    <t>CCATGCGATAAC</t>
  </si>
  <si>
    <t>158_S137_L001_R1_001.fastq</t>
  </si>
  <si>
    <t>158_S137_L001_R2_001.fastq</t>
  </si>
  <si>
    <t>CAN81</t>
  </si>
  <si>
    <t>GATCACGAGAGG</t>
  </si>
  <si>
    <t>CCTCTCGTGATC</t>
  </si>
  <si>
    <t>159_S138_L001_R1_001.fastq</t>
  </si>
  <si>
    <t>159_S138_L001_R2_001.fastq</t>
  </si>
  <si>
    <t>CAN87</t>
  </si>
  <si>
    <t>GTAAATTCAGGC</t>
  </si>
  <si>
    <t>GCCTGAATTTAC</t>
  </si>
  <si>
    <t>160_S139_L001_R1_001.fastq</t>
  </si>
  <si>
    <t>COM54</t>
  </si>
  <si>
    <t>AGTGTTTCGGAC</t>
  </si>
  <si>
    <t>GTCCGAAACACT</t>
  </si>
  <si>
    <t>Antarctica_Commonwealth</t>
  </si>
  <si>
    <t>161_S140_L001_R1_001.fastq</t>
  </si>
  <si>
    <t>COM55</t>
  </si>
  <si>
    <t>ACACGCGGTTTA</t>
  </si>
  <si>
    <t>TAAACCGCGTGT</t>
  </si>
  <si>
    <t>162_S141_L001_R1_001.fastq</t>
  </si>
  <si>
    <t>COM57</t>
  </si>
  <si>
    <t>TGGCAAATCTAG</t>
  </si>
  <si>
    <t>CTAGATTTGCCA</t>
  </si>
  <si>
    <t>163_S142_L001_R1_001.fastq</t>
  </si>
  <si>
    <t>COM58</t>
  </si>
  <si>
    <t>CACCTTACCTTA</t>
  </si>
  <si>
    <t>TAAGGTAAGGTG</t>
  </si>
  <si>
    <t>166_S143_L001_R1_001.fastq</t>
  </si>
  <si>
    <t>COM62</t>
  </si>
  <si>
    <t>CGTGACAATAGT</t>
  </si>
  <si>
    <t>ACTATTGTCACG</t>
  </si>
  <si>
    <t>168_S144_L001_R1_001.fastq</t>
  </si>
  <si>
    <t>COM65</t>
  </si>
  <si>
    <t>TTAAGACAGTCG</t>
  </si>
  <si>
    <t>CGACTGTCTTAA</t>
  </si>
  <si>
    <t>172_S145_L001_R1_001.fastq</t>
  </si>
  <si>
    <t>172_S145_L001_R2_001.fastq</t>
  </si>
  <si>
    <t>COM7</t>
  </si>
  <si>
    <t>CACTGGTGCATA</t>
  </si>
  <si>
    <t>TATGCACCAGTG</t>
  </si>
  <si>
    <t>173_S146_L001_R1_001.fastq</t>
  </si>
  <si>
    <t>173_S146_L001_R2_001.fastq</t>
  </si>
  <si>
    <t>COM80</t>
  </si>
  <si>
    <t>AACGTAGGCTCT</t>
  </si>
  <si>
    <t>AGAGCCTACGTT</t>
  </si>
  <si>
    <t>174_S147_L001_R1_001.fastq</t>
  </si>
  <si>
    <t>174_S147_L001_R2_001.fastq</t>
  </si>
  <si>
    <t>COM81</t>
  </si>
  <si>
    <t>AGTTGTAGTCCG</t>
  </si>
  <si>
    <t>CGGACTACAACT</t>
  </si>
  <si>
    <t>175_S148_L001_R1_001.fastq</t>
  </si>
  <si>
    <t>175_S148_L001_R2_001.fastq</t>
  </si>
  <si>
    <t>GrC8</t>
  </si>
  <si>
    <t>TCGTCAAACCCG</t>
  </si>
  <si>
    <t>CGGGTTTGACGA</t>
  </si>
  <si>
    <t>Greenland</t>
  </si>
  <si>
    <t>176_S149_L001_R1_001.fastq</t>
  </si>
  <si>
    <t>176_S149_L001_R2_001.fastq</t>
  </si>
  <si>
    <t>GrC11</t>
  </si>
  <si>
    <t>TAATCGGTGCCA</t>
  </si>
  <si>
    <t>TGGCACCGATTA</t>
  </si>
  <si>
    <t>177_S150_L001_R1_001.fastq</t>
  </si>
  <si>
    <t>177_S150_L001_R2_001.fastq</t>
  </si>
  <si>
    <t>GrE8</t>
  </si>
  <si>
    <t>TTGATCCGGTAG</t>
  </si>
  <si>
    <t>CTACCGGATCAA</t>
  </si>
  <si>
    <t>178_S151_L001_R1_001.fastq</t>
  </si>
  <si>
    <t>178_S151_L001_R2_001.fastq</t>
  </si>
  <si>
    <t>IM1</t>
  </si>
  <si>
    <t>CGGGTGTTTGCT</t>
  </si>
  <si>
    <t>AGCAAACACCCG</t>
  </si>
  <si>
    <t>Margin</t>
  </si>
  <si>
    <t>179_S152_L001_R1_001.fastq</t>
  </si>
  <si>
    <t>179_S152_L001_R2_001.fastq</t>
  </si>
  <si>
    <t>IM2</t>
  </si>
  <si>
    <t>TTGACCGCGGTT</t>
  </si>
  <si>
    <t>AACCGCGGTCAA</t>
  </si>
  <si>
    <t>466_S153_L001_R1_001.fastq</t>
  </si>
  <si>
    <t>466_S153_L001_R2_001.fastq</t>
  </si>
  <si>
    <t>IM3</t>
  </si>
  <si>
    <t>GTTTGGCCACAC</t>
  </si>
  <si>
    <t>GTGTGGCCAAAC</t>
  </si>
  <si>
    <t>467_S154_L001_R1_001.fastq</t>
  </si>
  <si>
    <t>467_S154_L001_R2_001.fastq</t>
  </si>
  <si>
    <t>IM4</t>
  </si>
  <si>
    <t>TCAGGTTGCCCA</t>
  </si>
  <si>
    <t>TGGGCAACCTGA</t>
  </si>
  <si>
    <t>468_S155_L001_R1_001.fastq</t>
  </si>
  <si>
    <t>468_S155_L001_R2_001.fastq</t>
  </si>
  <si>
    <t>SvA</t>
  </si>
  <si>
    <t>TCATTCCACTCA</t>
  </si>
  <si>
    <t>TGAGTGGAATGA</t>
  </si>
  <si>
    <t>469_S156_L001_R1_001.fastq</t>
  </si>
  <si>
    <t>469_S156_L001_R2_001.fastq</t>
  </si>
  <si>
    <t>SvB</t>
  </si>
  <si>
    <t>GTCACATCACGA</t>
  </si>
  <si>
    <t>TCGTGATGTGAC</t>
  </si>
  <si>
    <t>470_S157_L001_R1_001.fastq</t>
  </si>
  <si>
    <t>470_S157_L001_R2_001.fastq</t>
  </si>
  <si>
    <t>KSC24</t>
  </si>
  <si>
    <t>CGACATTTCTCT</t>
  </si>
  <si>
    <t>AGAGAAATGTCG</t>
  </si>
  <si>
    <t>471_S158_L001_R1_001.fastq</t>
  </si>
  <si>
    <t>471_S158_L001_R2_001.fastq</t>
  </si>
  <si>
    <t>KSC30</t>
  </si>
  <si>
    <t>GGACGTTAACTA</t>
  </si>
  <si>
    <t>TAGTTAACGTCC</t>
  </si>
  <si>
    <t>472_S159_L001_R1_001.fastq</t>
  </si>
  <si>
    <t>472_S159_L001_R2_001.fastq</t>
  </si>
  <si>
    <t>KSC33</t>
  </si>
  <si>
    <t>TAGCAGTTGCGT</t>
  </si>
  <si>
    <t>ACGCAACTGCTA</t>
  </si>
  <si>
    <t>473_S160_L001_R1_001.fastq</t>
  </si>
  <si>
    <t>473_S160_L001_R2_001.fastq</t>
  </si>
  <si>
    <t>LWC1</t>
  </si>
  <si>
    <t>CACGCTATTGGA</t>
  </si>
  <si>
    <t>TCCAATAGCGTG</t>
  </si>
  <si>
    <t>474_S161_L001_R1_001.fastq</t>
  </si>
  <si>
    <t>474_S161_L001_R2_001.fastq</t>
  </si>
  <si>
    <t>LWC3</t>
  </si>
  <si>
    <t>AACTTCACTTCC</t>
  </si>
  <si>
    <t>GGAAGTGAAGTT</t>
  </si>
  <si>
    <t>100_S41_L001_R1_001.fastq</t>
  </si>
  <si>
    <t>100_S41_L001_R2_001.fastq</t>
  </si>
  <si>
    <t>101_S42_L001_R1_001.fastq</t>
  </si>
  <si>
    <t>101_S42_L001_R2_001.fastq</t>
  </si>
  <si>
    <t>102_S43_L001_R1_001.fastq</t>
  </si>
  <si>
    <t>102_S43_L001_R2_001.fastq</t>
  </si>
  <si>
    <t>103_S44_L001_R1_001.fastq</t>
  </si>
  <si>
    <t>103_S44_L001_R2_001.fastq</t>
  </si>
  <si>
    <t>104_S45_L001_R1_001.fastq</t>
  </si>
  <si>
    <t>104_S45_L001_R2_001.fastq</t>
  </si>
  <si>
    <t>106_S46_L001_R1_001.fastq</t>
  </si>
  <si>
    <t>106_S46_L001_R2_001.fastq</t>
  </si>
  <si>
    <t>107_S47_L001_R1_001.fastq</t>
  </si>
  <si>
    <t>107_S47_L001_R2_001.fastq</t>
  </si>
  <si>
    <t>108_S48_L001_R1_001.fastq</t>
  </si>
  <si>
    <t>108_S48_L001_R2_001.fastq</t>
  </si>
  <si>
    <t>109_S49_L001_R1_001.fastq</t>
  </si>
  <si>
    <t>109_S49_L001_R2_001.fastq</t>
  </si>
  <si>
    <t>110_S50_L001_R1_001.fastq</t>
  </si>
  <si>
    <t>110_S50_L001_R2_001.fastq</t>
  </si>
  <si>
    <t>111_S51_L001_R1_001.fastq</t>
  </si>
  <si>
    <t>111_S51_L001_R2_001.fastq</t>
  </si>
  <si>
    <t>112_S52_L001_R1_001.fastq</t>
  </si>
  <si>
    <t>112_S52_L001_R2_001.fastq</t>
  </si>
  <si>
    <t>113_S53_L001_R1_001.fastq</t>
  </si>
  <si>
    <t>113_S53_L001_R2_001.fastq</t>
  </si>
  <si>
    <t>114_S54_L001_R1_001.fastq</t>
  </si>
  <si>
    <t>114_S54_L001_R2_001.fastq</t>
  </si>
  <si>
    <t>115_S55_L001_R1_001.fastq</t>
  </si>
  <si>
    <t>115_S55_L001_R2_001.fastq</t>
  </si>
  <si>
    <t>116_S56_L001_R1_001.fastq</t>
  </si>
  <si>
    <t>116_S56_L001_R2_001.fastq</t>
  </si>
  <si>
    <t>117_S57_L001_R1_001.fastq</t>
  </si>
  <si>
    <t>117_S57_L001_R2_001.fastq</t>
  </si>
  <si>
    <t>118_S58_L001_R1_001.fastq</t>
  </si>
  <si>
    <t>118_S58_L001_R2_001.fastq</t>
  </si>
  <si>
    <t>119_S59_L001_R1_001.fastq</t>
  </si>
  <si>
    <t>119_S59_L001_R2_001.fastq</t>
  </si>
  <si>
    <t>120_S60_L001_R1_001.fastq</t>
  </si>
  <si>
    <t>120_S60_L001_R2_001.fastq</t>
  </si>
  <si>
    <t>121_S61_L001_R1_001.fastq</t>
  </si>
  <si>
    <t>121_S61_L001_R2_001.fastq</t>
  </si>
  <si>
    <t>122_S62_L001_R1_001.fastq</t>
  </si>
  <si>
    <t>122_S62_L001_R2_001.fastq</t>
  </si>
  <si>
    <t>123_S63_L001_R1_001.fastq</t>
  </si>
  <si>
    <t>123_S63_L001_R2_001.fastq</t>
  </si>
  <si>
    <t>124_S64_L001_R1_001.fastq</t>
  </si>
  <si>
    <t>124_S64_L001_R2_001.fastq</t>
  </si>
  <si>
    <t>125_S65_L001_R1_001.fastq</t>
  </si>
  <si>
    <t>125_S65_L001_R2_001.fastq</t>
  </si>
  <si>
    <t>126_S66_L001_R1_001.fastq</t>
  </si>
  <si>
    <t>126_S66_L001_R2_001.fastq</t>
  </si>
  <si>
    <t>127_S67_L001_R1_001.fastq</t>
  </si>
  <si>
    <t>127_S67_L001_R2_001.fastq</t>
  </si>
  <si>
    <t>128_S68_L001_R1_001.fastq</t>
  </si>
  <si>
    <t>128_S68_L001_R2_001.fastq</t>
  </si>
  <si>
    <t>129_S69_L001_R1_001.fastq</t>
  </si>
  <si>
    <t>129_S69_L001_R2_001.fastq</t>
  </si>
  <si>
    <t>201_S70_L001_R1_001.fastq</t>
  </si>
  <si>
    <t>201_S70_L001_R2_001.fastq</t>
  </si>
  <si>
    <t>202_S71_L001_R1_001.fastq</t>
  </si>
  <si>
    <t>202_S71_L001_R2_001.fastq</t>
  </si>
  <si>
    <t>203_S72_L001_R1_001.fastq</t>
  </si>
  <si>
    <t>203_S72_L001_R2_001.fastq</t>
  </si>
  <si>
    <t>204_S73_L001_R1_001.fastq</t>
  </si>
  <si>
    <t>204_S73_L001_R2_001.fastq</t>
  </si>
  <si>
    <t>205_S74_L001_R1_001.fastq</t>
  </si>
  <si>
    <t>205_S74_L001_R2_001.fastq</t>
  </si>
  <si>
    <t>206_S75_L001_R1_001.fastq</t>
  </si>
  <si>
    <t>206_S75_L001_R2_001.fastq</t>
  </si>
  <si>
    <t>207_S76_L001_R1_001.fastq</t>
  </si>
  <si>
    <t>207_S76_L001_R2_001.fastq</t>
  </si>
  <si>
    <t>209_S77_L001_R1_001.fastq</t>
  </si>
  <si>
    <t>209_S77_L001_R2_001.fastq</t>
  </si>
  <si>
    <t>210_S78_L001_R1_001.fastq</t>
  </si>
  <si>
    <t>210_S78_L001_R2_001.fastq</t>
  </si>
  <si>
    <t>211_S79_L001_R1_001.fastq</t>
  </si>
  <si>
    <t>211_S79_L001_R2_001.fastq</t>
  </si>
  <si>
    <t>212_S80_L001_R1_001.fastq</t>
  </si>
  <si>
    <t>212_S80_L001_R2_001.fastq</t>
  </si>
  <si>
    <t>213_S81_L001_R1_001.fastq</t>
  </si>
  <si>
    <t>213_S81_L001_R2_001.fastq</t>
  </si>
  <si>
    <t>215_S82_L001_R1_001.fastq</t>
  </si>
  <si>
    <t>215_S82_L001_R2_001.fastq</t>
  </si>
  <si>
    <t>217_S83_L001_R1_001.fastq</t>
  </si>
  <si>
    <t>217_S83_L001_R2_001.fastq</t>
  </si>
  <si>
    <t>218_S84_L001_R1_001.fastq</t>
  </si>
  <si>
    <t>218_S84_L001_R2_001.fastq</t>
  </si>
  <si>
    <t>219_S85_L001_R1_001.fastq</t>
  </si>
  <si>
    <t>219_S85_L001_R2_001.fastq</t>
  </si>
  <si>
    <t>61_S2_L001_R1_001.fastq</t>
  </si>
  <si>
    <t>61_S2_L001_R2_001.fastq</t>
  </si>
  <si>
    <t>63_S4_L001_R1_001.fastq</t>
  </si>
  <si>
    <t>63_S4_L001_R2_001.fastq</t>
  </si>
  <si>
    <t>65_S6_L001_R1_001.fastq</t>
  </si>
  <si>
    <t>65_S6_L001_R2_001.fastq</t>
  </si>
  <si>
    <t>72_S13_L001_R1_001.fastq</t>
  </si>
  <si>
    <t>72_S13_L001_R2_001.fastq</t>
  </si>
  <si>
    <t>73_S14_L001_R1_001.fastq</t>
  </si>
  <si>
    <t>73_S14_L001_R2_001.fastq</t>
  </si>
  <si>
    <t>74_S15_L001_R1_001.fastq</t>
  </si>
  <si>
    <t>74_S15_L001_R2_001.fastq</t>
  </si>
  <si>
    <t>75_S16_L001_R1_001.fastq</t>
  </si>
  <si>
    <t>75_S16_L001_R2_001.fastq</t>
  </si>
  <si>
    <t>76_S17_L001_R1_001.fastq</t>
  </si>
  <si>
    <t>76_S17_L001_R2_001.fastq</t>
  </si>
  <si>
    <t>77_S18_L001_R1_001.fastq</t>
  </si>
  <si>
    <t>77_S18_L001_R2_001.fastq</t>
  </si>
  <si>
    <t>78_S19_L001_R1_001.fastq</t>
  </si>
  <si>
    <t>78_S19_L001_R2_001.fastq</t>
  </si>
  <si>
    <t>79_S20_L001_R1_001.fastq</t>
  </si>
  <si>
    <t>79_S20_L001_R2_001.fastq</t>
  </si>
  <si>
    <t>80_S21_L001_R1_001.fastq</t>
  </si>
  <si>
    <t>80_S21_L001_R2_001.fastq</t>
  </si>
  <si>
    <t>81_S22_L001_R1_001.fastq</t>
  </si>
  <si>
    <t>81_S22_L001_R2_001.fastq</t>
  </si>
  <si>
    <t>82_S23_L001_R1_001.fastq</t>
  </si>
  <si>
    <t>82_S23_L001_R2_001.fastq</t>
  </si>
  <si>
    <t>83_S24_L001_R1_001.fastq</t>
  </si>
  <si>
    <t>83_S24_L001_R2_001.fastq</t>
  </si>
  <si>
    <t>84_S25_L001_R1_001.fastq</t>
  </si>
  <si>
    <t>84_S25_L001_R2_001.fastq</t>
  </si>
  <si>
    <t>85_S26_L001_R1_001.fastq</t>
  </si>
  <si>
    <t>85_S26_L001_R2_001.fastq</t>
  </si>
  <si>
    <t>86_S27_L001_R1_001.fastq</t>
  </si>
  <si>
    <t>86_S27_L001_R2_001.fastq</t>
  </si>
  <si>
    <t>87_S28_L001_R1_001.fastq</t>
  </si>
  <si>
    <t>87_S28_L001_R2_001.fastq</t>
  </si>
  <si>
    <t>88_S29_L001_R1_001.fastq</t>
  </si>
  <si>
    <t>88_S29_L001_R2_001.fastq</t>
  </si>
  <si>
    <t>89_S30_L001_R1_001.fastq</t>
  </si>
  <si>
    <t>89_S30_L001_R2_001.fastq</t>
  </si>
  <si>
    <t>90_S31_L001_R1_001.fastq</t>
  </si>
  <si>
    <t>90_S31_L001_R2_001.fastq</t>
  </si>
  <si>
    <t>91_S32_L001_R1_001.fastq</t>
  </si>
  <si>
    <t>91_S32_L001_R2_001.fastq</t>
  </si>
  <si>
    <t>92_S33_L001_R1_001.fastq</t>
  </si>
  <si>
    <t>92_S33_L001_R2_001.fastq</t>
  </si>
  <si>
    <t>93_S34_L001_R1_001.fastq</t>
  </si>
  <si>
    <t>93_S34_L001_R2_001.fastq</t>
  </si>
  <si>
    <t>94_S35_L001_R1_001.fastq</t>
  </si>
  <si>
    <t>94_S35_L001_R2_001.fastq</t>
  </si>
  <si>
    <t>95_S36_L001_R1_001.fastq</t>
  </si>
  <si>
    <t>95_S36_L001_R2_001.fastq</t>
  </si>
  <si>
    <t>96_S37_L001_R1_001.fastq</t>
  </si>
  <si>
    <t>96_S37_L001_R2_001.fastq</t>
  </si>
  <si>
    <t>97_S38_L001_R1_001.fastq</t>
  </si>
  <si>
    <t>97_S38_L001_R2_001.fastq</t>
  </si>
  <si>
    <t>98_S39_L001_R1_001.fastq</t>
  </si>
  <si>
    <t>98_S39_L001_R2_001.fastq</t>
  </si>
  <si>
    <t>99_S40_L001_R1_001.fastq</t>
  </si>
  <si>
    <t>99_S40_L001_R2_001.fastq</t>
  </si>
  <si>
    <t>Read1</t>
  </si>
  <si>
    <t>Read1_16S</t>
  </si>
  <si>
    <t>Read2_16S</t>
  </si>
  <si>
    <t>NegCtrlBlank16</t>
  </si>
  <si>
    <t>Glacier</t>
  </si>
  <si>
    <t>Region</t>
  </si>
  <si>
    <t>Pole</t>
  </si>
  <si>
    <t>Source</t>
  </si>
  <si>
    <t>Document</t>
  </si>
  <si>
    <t>Date</t>
  </si>
  <si>
    <t>Glacier_Latitude</t>
  </si>
  <si>
    <t>Glacier_Longitude</t>
  </si>
  <si>
    <t>Cryoconite_Latitude</t>
  </si>
  <si>
    <t>Cryoconite_Longitude</t>
  </si>
  <si>
    <t>Canada</t>
  </si>
  <si>
    <t>McMurdo_Dry_Valleys</t>
  </si>
  <si>
    <t>Antarctic</t>
  </si>
  <si>
    <t>Bagshaw</t>
  </si>
  <si>
    <t>20056 All data (1).xls</t>
  </si>
  <si>
    <t>12/11/2005</t>
  </si>
  <si>
    <t>77.6 S</t>
  </si>
  <si>
    <t>163.0 E</t>
  </si>
  <si>
    <t>17/11/2005</t>
  </si>
  <si>
    <t>19/11/2005</t>
  </si>
  <si>
    <t>26/11/2005</t>
  </si>
  <si>
    <t>02/12/2005</t>
  </si>
  <si>
    <t>03/12/2005</t>
  </si>
  <si>
    <t>Commonwealth</t>
  </si>
  <si>
    <t>04/11/2005</t>
  </si>
  <si>
    <t>163.3 E</t>
  </si>
  <si>
    <t>Diamond</t>
  </si>
  <si>
    <t>Jungblut</t>
  </si>
  <si>
    <t>Cryo data compilation Webster-Brown et al.xls</t>
  </si>
  <si>
    <t>79.8 S</t>
  </si>
  <si>
    <t>159.0 E</t>
  </si>
  <si>
    <t>NA</t>
  </si>
  <si>
    <t>Queen_Maud_Land</t>
  </si>
  <si>
    <t>Lutz</t>
  </si>
  <si>
    <t>Arctic</t>
  </si>
  <si>
    <t>67.1 N</t>
  </si>
  <si>
    <t>50.7 E</t>
  </si>
  <si>
    <t>67.2 N</t>
  </si>
  <si>
    <t>50.0 E</t>
  </si>
  <si>
    <t>GPS_cryoconites</t>
  </si>
  <si>
    <t>78.3 S</t>
  </si>
  <si>
    <t>163.63 E</t>
  </si>
  <si>
    <t>Lower Koettlitz</t>
  </si>
  <si>
    <t>78.1 S</t>
  </si>
  <si>
    <t>164.2 E</t>
  </si>
  <si>
    <t>Lower Wright</t>
  </si>
  <si>
    <t>77.5 S</t>
  </si>
  <si>
    <t>160.7 E</t>
  </si>
  <si>
    <t>Miers</t>
  </si>
  <si>
    <t>16/01/0000</t>
  </si>
  <si>
    <t xml:space="preserve">78.8 S </t>
  </si>
  <si>
    <t>163.7 E</t>
  </si>
  <si>
    <t>17/01/0000</t>
  </si>
  <si>
    <t>Unknown</t>
  </si>
  <si>
    <t>Midre Lovenbreen</t>
  </si>
  <si>
    <t>78.8 N</t>
  </si>
  <si>
    <t>12.1 E</t>
  </si>
  <si>
    <t>Storglaciären</t>
  </si>
  <si>
    <t>18.6 E</t>
  </si>
  <si>
    <t>Taylor</t>
  </si>
  <si>
    <t>21/11/2005</t>
  </si>
  <si>
    <t>77.7 S</t>
  </si>
  <si>
    <t>162.0 E</t>
  </si>
  <si>
    <t>18/01/2006</t>
  </si>
  <si>
    <t>Usteinen Scoop</t>
  </si>
  <si>
    <t>23.3 E</t>
  </si>
  <si>
    <t>Upper Wright</t>
  </si>
  <si>
    <t>162.9 E</t>
  </si>
  <si>
    <t>23.29693 E</t>
  </si>
  <si>
    <t>72.0 S</t>
  </si>
  <si>
    <t>Kangerlussuaq</t>
  </si>
  <si>
    <t>Upper Koettlitz</t>
  </si>
  <si>
    <t>Duboisbreen</t>
  </si>
  <si>
    <t>Distance_To_Sea</t>
  </si>
  <si>
    <t>Elevation</t>
  </si>
  <si>
    <t>Water_Depth</t>
  </si>
  <si>
    <t>Sediment_Depth</t>
  </si>
  <si>
    <t>Total_Depth</t>
  </si>
  <si>
    <t>NS</t>
  </si>
  <si>
    <t>EW</t>
  </si>
  <si>
    <t>Sediment_Volume</t>
  </si>
  <si>
    <t>Water_Volume</t>
  </si>
  <si>
    <t>Median_Grain_Size</t>
  </si>
  <si>
    <t>Radius</t>
  </si>
  <si>
    <t>Mass</t>
  </si>
  <si>
    <t xml:space="preserve">Rock_Water </t>
  </si>
  <si>
    <t>Ice_Lid</t>
  </si>
  <si>
    <t xml:space="preserve">Temp </t>
  </si>
  <si>
    <t xml:space="preserve">Conductivity </t>
  </si>
  <si>
    <t>pH</t>
  </si>
  <si>
    <t xml:space="preserve">DO </t>
  </si>
  <si>
    <t>DIC</t>
  </si>
  <si>
    <t>TIN</t>
  </si>
  <si>
    <t xml:space="preserve">TON </t>
  </si>
  <si>
    <t>N</t>
  </si>
  <si>
    <t>DON</t>
  </si>
  <si>
    <t>TDP</t>
  </si>
  <si>
    <t>DOP</t>
  </si>
  <si>
    <t>C:N</t>
  </si>
  <si>
    <t>H</t>
  </si>
  <si>
    <t>Cl_mg</t>
  </si>
  <si>
    <t>SO4_mueq</t>
  </si>
  <si>
    <t>SO4_mg</t>
  </si>
  <si>
    <t>Na_mueq</t>
  </si>
  <si>
    <t>Na_mg</t>
  </si>
  <si>
    <t>K_mueq</t>
  </si>
  <si>
    <t>K_mg</t>
  </si>
  <si>
    <t>Mg_mueq</t>
  </si>
  <si>
    <t>Mg_mg</t>
  </si>
  <si>
    <t>Ca_mueq</t>
  </si>
  <si>
    <t>Ca_mg</t>
  </si>
  <si>
    <t>HCO3_mueq</t>
  </si>
  <si>
    <t>HCO3_mg</t>
  </si>
  <si>
    <t>PO4</t>
  </si>
  <si>
    <t>NO2</t>
  </si>
  <si>
    <t>SiO2</t>
  </si>
  <si>
    <t>F</t>
  </si>
  <si>
    <t xml:space="preserve">NH4 </t>
  </si>
  <si>
    <t>NO3-N_mueq</t>
  </si>
  <si>
    <t>NO3-N_mg</t>
  </si>
  <si>
    <t>NH4-N_mg</t>
  </si>
  <si>
    <t>pCO2</t>
  </si>
  <si>
    <t>DRP</t>
  </si>
  <si>
    <t>TOxN</t>
  </si>
  <si>
    <t>Cl_Age</t>
  </si>
  <si>
    <t>&lt;1</t>
  </si>
  <si>
    <t>45/50</t>
  </si>
  <si>
    <t>35.7/8.8</t>
  </si>
  <si>
    <t>4.71/6.55</t>
  </si>
  <si>
    <t>0.334/0.3</t>
  </si>
  <si>
    <t>13.456/18.66</t>
  </si>
  <si>
    <t>10.987/17.66</t>
  </si>
  <si>
    <t>11.166/17.88</t>
  </si>
  <si>
    <t>2.398/4.01</t>
  </si>
  <si>
    <t>4.583/13.73</t>
  </si>
  <si>
    <t>9.251/47.81</t>
  </si>
  <si>
    <t>21.6 max</t>
  </si>
  <si>
    <t>SampleID</t>
  </si>
  <si>
    <t>Variable</t>
  </si>
  <si>
    <t>Description</t>
  </si>
  <si>
    <t>Files sent by Jaz Millar</t>
  </si>
  <si>
    <t>Me</t>
  </si>
  <si>
    <t>Cryo data complilation Webster-Brown et al.xls &amp; 20056 All data (1).xls</t>
  </si>
  <si>
    <t>Cryo data complilation Webster-Brown et al.xls</t>
  </si>
  <si>
    <t>Sample ID</t>
  </si>
  <si>
    <t>Name of forward read</t>
  </si>
  <si>
    <t>Name of reverse read</t>
  </si>
  <si>
    <t>Name of sample</t>
  </si>
  <si>
    <t>Forward barcode</t>
  </si>
  <si>
    <t>Reverse barcode</t>
  </si>
  <si>
    <t>Location of sample</t>
  </si>
  <si>
    <t>Source of Variable</t>
  </si>
  <si>
    <t>Origin of sample</t>
  </si>
  <si>
    <t>Document sample data supplied from</t>
  </si>
  <si>
    <t>Date samples collected</t>
  </si>
  <si>
    <t>Latitude of cryoconite hole</t>
  </si>
  <si>
    <t>Latitude of glacier</t>
  </si>
  <si>
    <t>Longitube of glacier</t>
  </si>
  <si>
    <t>Longitube of cryoconite hole</t>
  </si>
  <si>
    <t>Distance of cryoconite hole from sea in km</t>
  </si>
  <si>
    <t>Webster-Brown et al., (2015) paper</t>
  </si>
  <si>
    <t>Cryo data complilation Webster-Brown et al.xls &amp; Webster-Brown et al., (2015) paper</t>
  </si>
  <si>
    <t>Elevation of cryoconite hole above sea level in metres</t>
  </si>
  <si>
    <t>Group</t>
  </si>
  <si>
    <t>Group 1: Env data provided by Bagshaw; Group2: Env data provided by Jungblut; Group 3: No env data.</t>
  </si>
  <si>
    <t>1, 2 &amp; 3</t>
  </si>
  <si>
    <t>Groups</t>
  </si>
  <si>
    <t>1 &amp; 2</t>
  </si>
  <si>
    <t>Depth of water in cm</t>
  </si>
  <si>
    <t>Sedimen depth in cm</t>
  </si>
  <si>
    <t>Total depth of cryoconite hole in cm</t>
  </si>
  <si>
    <t>EW diamenter of cryoconite hole</t>
  </si>
  <si>
    <t>NS diameter of cryoconite hole</t>
  </si>
  <si>
    <t>Bagshaw et al</t>
  </si>
  <si>
    <t>﻿Biogeochemical evolution of cryoconite holes on Canada Glacier, Taylor Valley, Antarctica</t>
  </si>
  <si>
    <t>Webster-Brown et al</t>
  </si>
  <si>
    <t>﻿The effects of entombment on water chemistry and bacterial assemblages in closed cryoconite holes on Antarctic glaciers</t>
  </si>
  <si>
    <t>Cryoconite/chemical samples previous reported in:</t>
  </si>
  <si>
    <t>Sediment volume (units unknown)</t>
  </si>
  <si>
    <t>Water volume (units unknown)</t>
  </si>
  <si>
    <t>Cryoconite hole radius in cm</t>
  </si>
  <si>
    <t>Sediment mass in g</t>
  </si>
  <si>
    <t>Rock: water ratio</t>
  </si>
  <si>
    <t>Ice lid cm</t>
  </si>
  <si>
    <t>20056 All data (1).xls &amp; Webster-Brown et al., (2015) paper</t>
  </si>
  <si>
    <t>Temperature of cryoconite hole water in C</t>
  </si>
  <si>
    <t>Median grain size in μg</t>
  </si>
  <si>
    <t>Cryoconite water conuctivity in ﻿μScm−1</t>
  </si>
  <si>
    <t>pH of cryoconite water</t>
  </si>
  <si>
    <t>Dissolved oxygen in ﻿mg L−1</t>
  </si>
  <si>
    <t>DOC_ppm</t>
  </si>
  <si>
    <t xml:space="preserve">DOC_mgL-1 </t>
  </si>
  <si>
    <t>DOC_mgL-1</t>
  </si>
  <si>
    <t>Dissolved organic carbon meaured in ppm</t>
  </si>
  <si>
    <t>Dissolved organic carbon meaured in mg L-1</t>
  </si>
  <si>
    <t>Dissolved inorganic carbon measured in μ eq L-1</t>
  </si>
  <si>
    <t>Cl_ueq</t>
  </si>
  <si>
    <t>TDN_mgM-3</t>
  </si>
  <si>
    <t xml:space="preserve">TDN_mgL-1 </t>
  </si>
  <si>
    <t xml:space="preserve">TN_mgL-1 </t>
  </si>
  <si>
    <t>Total nitrogen measued in mg L-1</t>
  </si>
  <si>
    <t>Total inorgnic nitrogen measured in mg L-1</t>
  </si>
  <si>
    <t>Total organic nitrogen measured in mg L-1</t>
  </si>
  <si>
    <t>% nitrogen</t>
  </si>
  <si>
    <t>Total dissolved nitrogen measures in mg m-3</t>
  </si>
  <si>
    <t>Dissolved organic nitrogen measured in mg m-3</t>
  </si>
  <si>
    <t>Total dissolved phosphorus measured in mg m-3</t>
  </si>
  <si>
    <t>Dissolved organic phosphorus measured in mg m-3</t>
  </si>
  <si>
    <t>Carbon:nitrogen ratio</t>
  </si>
  <si>
    <t>% hydrogen</t>
  </si>
  <si>
    <t>Chloride measured in μ eq L-1</t>
  </si>
  <si>
    <t>Chloride measured in mg L-1</t>
  </si>
  <si>
    <t>Sulfate measured in μ eq L-1</t>
  </si>
  <si>
    <t>Sulfate measured in mg L-1</t>
  </si>
  <si>
    <t>Sodium measured in μ eq L-1</t>
  </si>
  <si>
    <t>Sodium measured in mg L-1</t>
  </si>
  <si>
    <t>Potassium measured in μ eq L-1</t>
  </si>
  <si>
    <t>Magnesium measured in μ eq L-1</t>
  </si>
  <si>
    <t>Calcium measured in μ eq L-1</t>
  </si>
  <si>
    <t>Bicarbonate measured in μ eq L-1</t>
  </si>
  <si>
    <t>Potassium measured in mg L-1</t>
  </si>
  <si>
    <t>Magnesium measured in mg L-1</t>
  </si>
  <si>
    <t>Calcium measured in mg L-1</t>
  </si>
  <si>
    <t>Bicarbonate measured in mg L-1</t>
  </si>
  <si>
    <t>Ammonium</t>
  </si>
  <si>
    <t>Phosphate measured in μ eq L-1</t>
  </si>
  <si>
    <t>Nitrogen dioxide measured in μ eq L-1</t>
  </si>
  <si>
    <t>Silicon dioxide measured in μ eq L-1</t>
  </si>
  <si>
    <t>Iron measured in μ eq L-1</t>
  </si>
  <si>
    <t>NO3_mg</t>
  </si>
  <si>
    <t>NO3_mueq</t>
  </si>
  <si>
    <t>Nitrate measured in μ eq L-1</t>
  </si>
  <si>
    <t>Nitrate measured in mg L-1</t>
  </si>
  <si>
    <t>Ammonium nitrogen measured in mg L-1</t>
  </si>
  <si>
    <t>Nitrate nitrogen measured in mg L-1</t>
  </si>
  <si>
    <t>Nitrate nitrogen measured in μ eq L-1</t>
  </si>
  <si>
    <t>Partial pressure of CO2 in log10 atms</t>
  </si>
  <si>
    <t>Dissolved reactive phosphorus measured in mg m-3</t>
  </si>
  <si>
    <t>Measured in μ eq L-1 - don't know what this is.</t>
  </si>
  <si>
    <t>Age of cryoconite hole measured in years</t>
  </si>
  <si>
    <t>Cl_merge</t>
  </si>
  <si>
    <t>SO4_merge</t>
  </si>
  <si>
    <t>Na_merge</t>
  </si>
  <si>
    <t>K_merge</t>
  </si>
  <si>
    <t>Mg_merge</t>
  </si>
  <si>
    <t>Ca_merg</t>
  </si>
  <si>
    <t>HCO3_merge</t>
  </si>
  <si>
    <t>NO3_merge</t>
  </si>
  <si>
    <t>NO3-N_merge</t>
  </si>
  <si>
    <t>Chloride converted from μ eq L-1 to mg L-1</t>
  </si>
  <si>
    <t>Types of concentrations</t>
  </si>
  <si>
    <t>Mass concentrations</t>
  </si>
  <si>
    <t>E.g. mg/L</t>
  </si>
  <si>
    <t>Equivalent concentrations</t>
  </si>
  <si>
    <t>E.g. meq/L</t>
  </si>
  <si>
    <t>Converting concentration quantities</t>
  </si>
  <si>
    <t>Taregt quantity = Initial value * convertion factor * taregt unit</t>
  </si>
  <si>
    <t>meq/L to mg/L (conversion factor z / M)</t>
  </si>
  <si>
    <t>mg/L to meq/L (conversion factor M / z)</t>
  </si>
  <si>
    <t>M = molar mass</t>
  </si>
  <si>
    <t>z = valency</t>
  </si>
  <si>
    <t xml:space="preserve">Chloride M = 35.45 g/mol </t>
  </si>
  <si>
    <t>Chloride z = 1</t>
  </si>
  <si>
    <t>ueq/L to meq/L (divide by 1000)</t>
  </si>
  <si>
    <t>Ca_merge</t>
  </si>
  <si>
    <t>http://www.ewt-wasser.de/en/knowledge/concentration-quantities-unit-conversions.html</t>
  </si>
  <si>
    <t>Sulfate converted from μ eq L-1 to mg L-1</t>
  </si>
  <si>
    <t>Sodium converted from μ eq L-1 to mg L-1</t>
  </si>
  <si>
    <t>Potassium converted from μ eq L-1 to mg L-1</t>
  </si>
  <si>
    <t>Magnesium converted from μ eq L-1 to mg L-1</t>
  </si>
  <si>
    <t>Calcium converted from μ eq L-1 to mg L-1</t>
  </si>
  <si>
    <t>Bicarbonate converted from μ eq L-1 to mg L-1</t>
  </si>
  <si>
    <t>Nitrate converted from μ eq L-1 to mg L-1</t>
  </si>
  <si>
    <t>Nitrate Nitrogen converted from μ eq L-1 to mg L-1</t>
  </si>
  <si>
    <t>https://www.waterboards.ca.gov/drinking_water/certlic/drinkingwater/documents/drinkingwaterlabs/InterconvertingNitrate-NandNitrate-NO3.pdf</t>
  </si>
  <si>
    <t>SampleID_16S</t>
  </si>
  <si>
    <t>SampleID_18S</t>
  </si>
  <si>
    <t>Read1_18S</t>
  </si>
  <si>
    <t>Read2_18S</t>
  </si>
  <si>
    <t>Barcode_18S</t>
  </si>
  <si>
    <t>Barcode_reverse_18S</t>
  </si>
  <si>
    <t>Bardcode_53_16S</t>
  </si>
  <si>
    <t>Barcode_reverse_16S</t>
  </si>
  <si>
    <t>72.03793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</si>
</sst>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0.000"/>
    <numFmt numFmtId="166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39">
    <xf numFmtId="0" fontId="0" fillId="0" borderId="0" xfId="0"/>
    <xf numFmtId="0" fontId="0" fillId="0" borderId="0" xfId="0" applyFont="1" applyFill="1" applyBorder="1" applyAlignment="1">
      <alignment vertical="top"/>
    </xf>
    <xf numFmtId="14" fontId="0" fillId="0" borderId="0" xfId="0" applyNumberFormat="1" applyFont="1" applyFill="1" applyBorder="1" applyAlignment="1">
      <alignment vertical="top"/>
    </xf>
    <xf numFmtId="14" fontId="0" fillId="0" borderId="0" xfId="0" applyNumberFormat="1" applyFont="1" applyFill="1" applyBorder="1" applyAlignment="1" applyProtection="1">
      <alignment vertical="top"/>
      <protection locked="0"/>
    </xf>
    <xf numFmtId="164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ill="1" applyAlignment="1">
      <alignment horizontal="center" vertical="top" wrapText="1"/>
    </xf>
    <xf numFmtId="0" fontId="0" fillId="0" borderId="0" xfId="0" applyFill="1"/>
    <xf numFmtId="2" fontId="0" fillId="0" borderId="0" xfId="0" applyNumberFormat="1" applyFont="1" applyFill="1" applyBorder="1" applyAlignment="1">
      <alignment vertical="top"/>
    </xf>
    <xf numFmtId="0" fontId="18" fillId="0" borderId="0" xfId="0" applyFont="1" applyFill="1" applyBorder="1" applyAlignment="1">
      <alignment vertical="top" wrapText="1"/>
    </xf>
    <xf numFmtId="165" fontId="0" fillId="0" borderId="0" xfId="0" applyNumberFormat="1" applyFont="1" applyFill="1" applyBorder="1" applyAlignment="1">
      <alignment vertical="top"/>
    </xf>
    <xf numFmtId="166" fontId="0" fillId="0" borderId="0" xfId="0" applyNumberFormat="1" applyFont="1" applyFill="1" applyBorder="1" applyAlignment="1">
      <alignment vertical="top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vertical="top"/>
    </xf>
    <xf numFmtId="2" fontId="18" fillId="0" borderId="0" xfId="0" applyNumberFormat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vertical="top" readingOrder="1"/>
    </xf>
    <xf numFmtId="0" fontId="19" fillId="0" borderId="0" xfId="0" applyNumberFormat="1" applyFont="1" applyFill="1" applyBorder="1" applyAlignment="1">
      <alignment vertical="top"/>
    </xf>
    <xf numFmtId="0" fontId="19" fillId="0" borderId="0" xfId="0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165" fontId="18" fillId="0" borderId="0" xfId="0" applyNumberFormat="1" applyFont="1" applyFill="1" applyBorder="1" applyAlignment="1">
      <alignment vertical="top"/>
    </xf>
    <xf numFmtId="0" fontId="18" fillId="0" borderId="0" xfId="42" applyNumberFormat="1" applyFont="1" applyFill="1" applyBorder="1" applyAlignment="1">
      <alignment vertical="top"/>
    </xf>
    <xf numFmtId="0" fontId="18" fillId="0" borderId="0" xfId="0" applyNumberFormat="1" applyFont="1" applyFill="1" applyBorder="1" applyAlignment="1">
      <alignment vertical="top"/>
    </xf>
    <xf numFmtId="1" fontId="19" fillId="0" borderId="0" xfId="0" applyNumberFormat="1" applyFont="1" applyFill="1" applyBorder="1" applyAlignment="1">
      <alignment vertical="top"/>
    </xf>
    <xf numFmtId="166" fontId="18" fillId="0" borderId="0" xfId="0" applyNumberFormat="1" applyFont="1" applyFill="1" applyBorder="1" applyAlignment="1">
      <alignment vertical="top"/>
    </xf>
    <xf numFmtId="0" fontId="18" fillId="0" borderId="0" xfId="42" applyFont="1" applyFill="1" applyBorder="1" applyAlignment="1">
      <alignment vertical="top"/>
    </xf>
    <xf numFmtId="0" fontId="22" fillId="0" borderId="0" xfId="0" applyFont="1"/>
    <xf numFmtId="0" fontId="22" fillId="0" borderId="0" xfId="0" applyFont="1" applyAlignment="1">
      <alignment vertical="top"/>
    </xf>
    <xf numFmtId="14" fontId="22" fillId="0" borderId="0" xfId="0" applyNumberFormat="1" applyFont="1" applyAlignment="1">
      <alignment vertical="top"/>
    </xf>
    <xf numFmtId="0" fontId="18" fillId="0" borderId="0" xfId="0" applyFont="1" applyAlignment="1">
      <alignment vertical="top" wrapText="1"/>
    </xf>
    <xf numFmtId="165" fontId="22" fillId="0" borderId="0" xfId="0" applyNumberFormat="1" applyFont="1" applyAlignment="1">
      <alignment vertical="top"/>
    </xf>
    <xf numFmtId="166" fontId="22" fillId="0" borderId="0" xfId="0" applyNumberFormat="1" applyFont="1" applyAlignment="1">
      <alignment vertical="top"/>
    </xf>
    <xf numFmtId="2" fontId="22" fillId="0" borderId="0" xfId="0" applyNumberFormat="1" applyFont="1" applyAlignment="1">
      <alignment vertical="top"/>
    </xf>
    <xf numFmtId="0" fontId="23" fillId="0" borderId="0" xfId="0" applyFont="1" applyAlignment="1">
      <alignment vertical="top" wrapText="1"/>
    </xf>
    <xf numFmtId="0" fontId="16" fillId="0" borderId="0" xfId="0" applyFont="1"/>
    <xf numFmtId="166" fontId="0" fillId="0" borderId="0" xfId="0" applyNumberFormat="1"/>
    <xf numFmtId="166" fontId="21" fillId="0" borderId="0" xfId="0" applyNumberFormat="1" applyFont="1"/>
    <xf numFmtId="0" fontId="19" fillId="0" borderId="0" xfId="0" applyFont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2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7"/>
  <sheetViews>
    <sheetView tabSelected="1" workbookViewId="0">
      <selection activeCell="U37" sqref="U37"/>
    </sheetView>
  </sheetViews>
  <sheetFormatPr baseColWidth="10" defaultRowHeight="16" x14ac:dyDescent="0.2"/>
  <cols>
    <col min="1" max="1" width="14" bestFit="1" customWidth="1"/>
    <col min="2" max="2" width="14" customWidth="1"/>
    <col min="3" max="3" width="26.1640625" bestFit="1" customWidth="1"/>
    <col min="4" max="4" width="26.1640625" customWidth="1"/>
    <col min="5" max="5" width="26.1640625" bestFit="1" customWidth="1"/>
    <col min="6" max="6" width="26.1640625" customWidth="1"/>
    <col min="7" max="7" width="7.83203125" customWidth="1"/>
    <col min="8" max="8" width="13.83203125" bestFit="1" customWidth="1"/>
    <col min="9" max="9" width="15.6640625" bestFit="1" customWidth="1"/>
    <col min="10" max="10" width="16" bestFit="1" customWidth="1"/>
    <col min="11" max="12" width="16" customWidth="1"/>
    <col min="13" max="13" width="23.83203125" bestFit="1" customWidth="1"/>
    <col min="14" max="14" width="26.1640625" style="1" bestFit="1" customWidth="1"/>
    <col min="15" max="15" width="19.6640625" style="1" bestFit="1" customWidth="1"/>
    <col min="16" max="16" width="8.5" style="1" bestFit="1" customWidth="1"/>
    <col min="17" max="17" width="8.83203125" style="1" bestFit="1" customWidth="1"/>
    <col min="18" max="18" width="41.1640625" style="1" bestFit="1" customWidth="1"/>
    <col min="19" max="19" width="11.6640625" style="1" bestFit="1" customWidth="1"/>
    <col min="20" max="20" width="15.1640625" style="1" bestFit="1" customWidth="1"/>
    <col min="21" max="21" width="16.6640625" style="1" bestFit="1" customWidth="1"/>
    <col min="22" max="22" width="18.6640625" style="1" bestFit="1" customWidth="1"/>
    <col min="23" max="23" width="20.1640625" style="1" bestFit="1" customWidth="1"/>
    <col min="24" max="24" width="15.1640625" style="1" bestFit="1" customWidth="1"/>
    <col min="25" max="25" width="8.5" style="1" bestFit="1" customWidth="1"/>
    <col min="26" max="26" width="12.5" style="1" bestFit="1" customWidth="1"/>
    <col min="27" max="27" width="15.33203125" style="1" bestFit="1" customWidth="1"/>
    <col min="28" max="28" width="11.6640625" style="1" bestFit="1" customWidth="1"/>
    <col min="29" max="29" width="4.6640625" style="1" bestFit="1" customWidth="1"/>
    <col min="30" max="30" width="4.33203125" style="1" bestFit="1" customWidth="1"/>
    <col min="31" max="31" width="16.5" style="1" bestFit="1" customWidth="1"/>
    <col min="32" max="32" width="13.6640625" style="1" bestFit="1" customWidth="1"/>
    <col min="33" max="33" width="17.33203125" style="1" bestFit="1" customWidth="1"/>
    <col min="34" max="34" width="7.1640625" style="1" bestFit="1" customWidth="1"/>
    <col min="35" max="35" width="8.5" style="1" bestFit="1" customWidth="1"/>
    <col min="36" max="36" width="12.1640625" style="1" bestFit="1" customWidth="1"/>
    <col min="37" max="37" width="7.33203125" style="1" bestFit="1" customWidth="1"/>
    <col min="38" max="38" width="6.33203125" style="1" bestFit="1" customWidth="1"/>
    <col min="39" max="39" width="8.33203125" style="1" bestFit="1" customWidth="1"/>
    <col min="40" max="40" width="9.6640625" style="1" bestFit="1" customWidth="1"/>
    <col min="41" max="41" width="9.5" style="1" bestFit="1" customWidth="1"/>
    <col min="42" max="42" width="9.5" style="1" customWidth="1"/>
    <col min="43" max="43" width="11.33203125" style="1" bestFit="1" customWidth="1"/>
    <col min="44" max="44" width="7.33203125" style="1" bestFit="1" customWidth="1"/>
    <col min="45" max="45" width="11.6640625" style="1" bestFit="1" customWidth="1"/>
    <col min="46" max="46" width="11.33203125" style="1" bestFit="1" customWidth="1"/>
    <col min="47" max="47" width="6.33203125" style="1" bestFit="1" customWidth="1"/>
    <col min="48" max="48" width="6.83203125" style="1" bestFit="1" customWidth="1"/>
    <col min="49" max="49" width="6.33203125" style="1" bestFit="1" customWidth="1"/>
    <col min="50" max="50" width="8.83203125" style="1" bestFit="1" customWidth="1"/>
    <col min="51" max="52" width="8.1640625" style="1" bestFit="1" customWidth="1"/>
    <col min="53" max="54" width="6.33203125" style="1" bestFit="1" customWidth="1"/>
    <col min="55" max="55" width="13.5" style="1" bestFit="1" customWidth="1"/>
    <col min="56" max="56" width="11.6640625" style="1" bestFit="1" customWidth="1"/>
    <col min="57" max="57" width="13.5" style="1" bestFit="1" customWidth="1"/>
    <col min="58" max="58" width="9.83203125" style="1" bestFit="1" customWidth="1"/>
    <col min="59" max="59" width="13.5" style="1" bestFit="1" customWidth="1"/>
    <col min="60" max="60" width="8.33203125" style="1" bestFit="1" customWidth="1"/>
    <col min="61" max="61" width="13.5" style="1" bestFit="1" customWidth="1"/>
    <col min="62" max="62" width="7.5" style="1" bestFit="1" customWidth="1"/>
    <col min="63" max="63" width="13.5" style="1" bestFit="1" customWidth="1"/>
    <col min="64" max="64" width="9.1640625" style="1" bestFit="1" customWidth="1"/>
    <col min="65" max="65" width="11.83203125" style="1" bestFit="1" customWidth="1"/>
    <col min="66" max="66" width="8.5" style="1" bestFit="1" customWidth="1"/>
    <col min="67" max="67" width="13.5" style="1" customWidth="1"/>
    <col min="68" max="68" width="13.33203125" style="1" customWidth="1"/>
    <col min="69" max="70" width="6.33203125" style="1" bestFit="1" customWidth="1"/>
    <col min="71" max="71" width="7.33203125" style="1" bestFit="1" customWidth="1"/>
    <col min="72" max="72" width="13.5" style="1" bestFit="1" customWidth="1"/>
    <col min="73" max="73" width="6.33203125" style="1" bestFit="1" customWidth="1"/>
    <col min="74" max="74" width="8.5" style="1" bestFit="1" customWidth="1"/>
    <col min="75" max="75" width="11.83203125" style="1" customWidth="1"/>
    <col min="76" max="76" width="14.1640625" style="1" bestFit="1" customWidth="1"/>
    <col min="77" max="77" width="13" style="1" customWidth="1"/>
    <col min="78" max="78" width="11.5" style="1" bestFit="1" customWidth="1"/>
    <col min="79" max="79" width="6.33203125" style="1" bestFit="1" customWidth="1"/>
    <col min="80" max="80" width="5.83203125" style="1" bestFit="1" customWidth="1"/>
    <col min="81" max="81" width="7.33203125" style="1" bestFit="1" customWidth="1"/>
    <col min="82" max="82" width="14" style="1" bestFit="1" customWidth="1"/>
    <col min="84" max="84" width="9.83203125" bestFit="1" customWidth="1"/>
    <col min="89" max="89" width="12.1640625" bestFit="1" customWidth="1"/>
    <col min="90" max="90" width="11.1640625" bestFit="1" customWidth="1"/>
    <col min="91" max="91" width="13.1640625" bestFit="1" customWidth="1"/>
  </cols>
  <sheetData>
    <row r="1" spans="1:91" ht="34" x14ac:dyDescent="0.2">
      <c r="A1" t="s">
        <v>866</v>
      </c>
      <c r="B1" t="s">
        <v>867</v>
      </c>
      <c r="C1" t="s">
        <v>588</v>
      </c>
      <c r="D1" t="s">
        <v>868</v>
      </c>
      <c r="E1" t="s">
        <v>589</v>
      </c>
      <c r="F1" t="s">
        <v>869</v>
      </c>
      <c r="G1" t="s">
        <v>754</v>
      </c>
      <c r="H1" t="s">
        <v>1</v>
      </c>
      <c r="I1" t="s">
        <v>872</v>
      </c>
      <c r="J1" t="s">
        <v>873</v>
      </c>
      <c r="K1" t="s">
        <v>870</v>
      </c>
      <c r="L1" t="s">
        <v>871</v>
      </c>
      <c r="M1" t="s">
        <v>4</v>
      </c>
      <c r="N1" s="1" t="s">
        <v>591</v>
      </c>
      <c r="O1" s="1" t="s">
        <v>592</v>
      </c>
      <c r="P1" s="1" t="s">
        <v>593</v>
      </c>
      <c r="Q1" s="1" t="s">
        <v>594</v>
      </c>
      <c r="R1" s="1" t="s">
        <v>595</v>
      </c>
      <c r="S1" s="2" t="s">
        <v>596</v>
      </c>
      <c r="T1" s="1" t="s">
        <v>597</v>
      </c>
      <c r="U1" s="1" t="s">
        <v>598</v>
      </c>
      <c r="V1" s="1" t="s">
        <v>599</v>
      </c>
      <c r="W1" s="1" t="s">
        <v>600</v>
      </c>
      <c r="X1" s="1" t="s">
        <v>664</v>
      </c>
      <c r="Y1" s="8" t="s">
        <v>665</v>
      </c>
      <c r="Z1" s="1" t="s">
        <v>666</v>
      </c>
      <c r="AA1" s="1" t="s">
        <v>667</v>
      </c>
      <c r="AB1" s="1" t="s">
        <v>668</v>
      </c>
      <c r="AC1" s="1" t="s">
        <v>669</v>
      </c>
      <c r="AD1" s="1" t="s">
        <v>670</v>
      </c>
      <c r="AE1" s="1" t="s">
        <v>671</v>
      </c>
      <c r="AF1" s="9" t="s">
        <v>672</v>
      </c>
      <c r="AG1" s="1" t="s">
        <v>673</v>
      </c>
      <c r="AH1" s="1" t="s">
        <v>674</v>
      </c>
      <c r="AI1" s="10" t="s">
        <v>675</v>
      </c>
      <c r="AJ1" s="10" t="s">
        <v>676</v>
      </c>
      <c r="AK1" s="1" t="s">
        <v>677</v>
      </c>
      <c r="AL1" s="8" t="s">
        <v>678</v>
      </c>
      <c r="AM1" s="8" t="s">
        <v>679</v>
      </c>
      <c r="AN1" s="8" t="s">
        <v>680</v>
      </c>
      <c r="AO1" s="8" t="s">
        <v>681</v>
      </c>
      <c r="AP1" s="8" t="s">
        <v>781</v>
      </c>
      <c r="AQ1" s="7" t="s">
        <v>782</v>
      </c>
      <c r="AR1" s="7" t="s">
        <v>682</v>
      </c>
      <c r="AS1" s="7" t="s">
        <v>788</v>
      </c>
      <c r="AT1" s="9" t="s">
        <v>789</v>
      </c>
      <c r="AU1" s="9" t="s">
        <v>683</v>
      </c>
      <c r="AV1" s="9" t="s">
        <v>684</v>
      </c>
      <c r="AW1" s="9" t="s">
        <v>685</v>
      </c>
      <c r="AX1" s="8" t="s">
        <v>686</v>
      </c>
      <c r="AY1" s="8" t="s">
        <v>687</v>
      </c>
      <c r="AZ1" s="8" t="s">
        <v>688</v>
      </c>
      <c r="BA1" s="7" t="s">
        <v>689</v>
      </c>
      <c r="BB1" s="9" t="s">
        <v>690</v>
      </c>
      <c r="BC1" s="11" t="s">
        <v>787</v>
      </c>
      <c r="BD1" s="7" t="s">
        <v>691</v>
      </c>
      <c r="BE1" s="11" t="s">
        <v>692</v>
      </c>
      <c r="BF1" s="1" t="s">
        <v>693</v>
      </c>
      <c r="BG1" s="11" t="s">
        <v>694</v>
      </c>
      <c r="BH1" s="1" t="s">
        <v>695</v>
      </c>
      <c r="BI1" s="11" t="s">
        <v>696</v>
      </c>
      <c r="BJ1" s="1" t="s">
        <v>697</v>
      </c>
      <c r="BK1" s="11" t="s">
        <v>698</v>
      </c>
      <c r="BL1" s="1" t="s">
        <v>699</v>
      </c>
      <c r="BM1" s="11" t="s">
        <v>700</v>
      </c>
      <c r="BN1" s="1" t="s">
        <v>701</v>
      </c>
      <c r="BO1" s="1" t="s">
        <v>702</v>
      </c>
      <c r="BP1" s="11" t="s">
        <v>703</v>
      </c>
      <c r="BQ1" s="9" t="s">
        <v>704</v>
      </c>
      <c r="BR1" s="9" t="s">
        <v>705</v>
      </c>
      <c r="BS1" s="9" t="s">
        <v>706</v>
      </c>
      <c r="BT1" s="1" t="s">
        <v>707</v>
      </c>
      <c r="BU1" s="9" t="s">
        <v>708</v>
      </c>
      <c r="BV1" s="9" t="s">
        <v>820</v>
      </c>
      <c r="BW1" s="11" t="s">
        <v>821</v>
      </c>
      <c r="BX1" s="1" t="s">
        <v>709</v>
      </c>
      <c r="BY1" s="11" t="s">
        <v>710</v>
      </c>
      <c r="BZ1" s="11" t="s">
        <v>711</v>
      </c>
      <c r="CA1" s="7" t="s">
        <v>712</v>
      </c>
      <c r="CB1" s="11" t="s">
        <v>713</v>
      </c>
      <c r="CC1" s="9" t="s">
        <v>714</v>
      </c>
      <c r="CD1" s="7" t="s">
        <v>715</v>
      </c>
      <c r="CE1" s="31" t="s">
        <v>831</v>
      </c>
      <c r="CF1" s="31" t="s">
        <v>832</v>
      </c>
      <c r="CG1" s="30" t="s">
        <v>833</v>
      </c>
      <c r="CH1" s="31" t="s">
        <v>834</v>
      </c>
      <c r="CI1" s="28" t="s">
        <v>835</v>
      </c>
      <c r="CJ1" s="30" t="s">
        <v>855</v>
      </c>
      <c r="CK1" t="s">
        <v>837</v>
      </c>
      <c r="CL1" t="s">
        <v>838</v>
      </c>
      <c r="CM1" t="s">
        <v>839</v>
      </c>
    </row>
    <row r="2" spans="1:91" x14ac:dyDescent="0.2">
      <c r="A2">
        <v>158</v>
      </c>
      <c r="B2">
        <v>60</v>
      </c>
      <c r="C2" t="s">
        <v>313</v>
      </c>
      <c r="D2" t="s">
        <v>226</v>
      </c>
      <c r="E2" t="s">
        <v>314</v>
      </c>
      <c r="F2" t="s">
        <v>227</v>
      </c>
      <c r="G2">
        <v>1</v>
      </c>
      <c r="H2" t="s">
        <v>315</v>
      </c>
      <c r="I2" t="s">
        <v>316</v>
      </c>
      <c r="J2" t="s">
        <v>317</v>
      </c>
      <c r="K2" t="s">
        <v>239</v>
      </c>
      <c r="L2" t="s">
        <v>240</v>
      </c>
      <c r="M2" t="s">
        <v>277</v>
      </c>
      <c r="N2" s="1" t="s">
        <v>601</v>
      </c>
      <c r="O2" s="1" t="s">
        <v>602</v>
      </c>
      <c r="P2" s="1" t="s">
        <v>603</v>
      </c>
      <c r="Q2" s="1" t="s">
        <v>604</v>
      </c>
      <c r="R2" s="1" t="s">
        <v>605</v>
      </c>
      <c r="S2" s="2" t="s">
        <v>612</v>
      </c>
      <c r="T2" s="1" t="s">
        <v>607</v>
      </c>
      <c r="U2" s="1" t="s">
        <v>608</v>
      </c>
      <c r="V2" s="1">
        <v>77.614649999999997</v>
      </c>
      <c r="W2" s="1">
        <v>163.03960000000001</v>
      </c>
      <c r="X2" s="1" t="s">
        <v>622</v>
      </c>
      <c r="Y2" s="1" t="s">
        <v>622</v>
      </c>
      <c r="Z2" s="1">
        <v>28</v>
      </c>
      <c r="AA2" s="10">
        <v>5</v>
      </c>
      <c r="AB2" s="1">
        <v>28</v>
      </c>
      <c r="AC2" s="1" t="s">
        <v>622</v>
      </c>
      <c r="AD2" s="1" t="s">
        <v>622</v>
      </c>
      <c r="AE2" s="1">
        <f>PI()*(AH2*AH2)*AA2</f>
        <v>7776.4235653389842</v>
      </c>
      <c r="AF2" s="9">
        <f>PI()*(AH2*AH2)*(AB2-AA2)</f>
        <v>35771.548400559332</v>
      </c>
      <c r="AG2" s="1">
        <v>128.80000000000001</v>
      </c>
      <c r="AH2" s="1">
        <v>22.25</v>
      </c>
      <c r="AI2" s="10">
        <f>(PI()*(AH2*AH2)*AA2*2.65)*0.33</f>
        <v>6800.4824078889424</v>
      </c>
      <c r="AJ2" s="10">
        <f>AE2/AF2</f>
        <v>0.21739130434782605</v>
      </c>
      <c r="AK2" s="1" t="s">
        <v>622</v>
      </c>
      <c r="AL2" s="1" t="s">
        <v>622</v>
      </c>
      <c r="AM2" s="1" t="s">
        <v>622</v>
      </c>
      <c r="AN2" s="1">
        <v>7.18</v>
      </c>
      <c r="AO2" s="1" t="s">
        <v>622</v>
      </c>
      <c r="AP2" s="1" t="s">
        <v>622</v>
      </c>
      <c r="AQ2" s="7">
        <v>0.81304923314738498</v>
      </c>
      <c r="AR2" s="7">
        <v>167.52212784598001</v>
      </c>
      <c r="AS2" s="7" t="s">
        <v>622</v>
      </c>
      <c r="AT2" s="9">
        <v>4.6670000000000003E-2</v>
      </c>
      <c r="AU2" s="9">
        <v>0.10700999999999999</v>
      </c>
      <c r="AV2" s="9">
        <v>-6.0339999999999998E-2</v>
      </c>
      <c r="AW2" s="9">
        <v>7.0000000000000001E-3</v>
      </c>
      <c r="AX2" s="1" t="s">
        <v>622</v>
      </c>
      <c r="AY2" s="1" t="s">
        <v>622</v>
      </c>
      <c r="AZ2" s="1" t="s">
        <v>622</v>
      </c>
      <c r="BA2" s="7">
        <v>15.857142857142856</v>
      </c>
      <c r="BB2" s="9">
        <v>0.1565</v>
      </c>
      <c r="BC2" s="7">
        <v>186.8</v>
      </c>
      <c r="BD2" s="7" t="s">
        <v>622</v>
      </c>
      <c r="BE2" s="7">
        <v>65.314583333333303</v>
      </c>
      <c r="BF2" s="1" t="s">
        <v>622</v>
      </c>
      <c r="BG2" s="7">
        <v>95.6</v>
      </c>
      <c r="BH2" s="1" t="s">
        <v>622</v>
      </c>
      <c r="BI2" s="7">
        <v>30.253846153846201</v>
      </c>
      <c r="BJ2" s="1" t="s">
        <v>622</v>
      </c>
      <c r="BK2" s="7">
        <v>66.075000000000003</v>
      </c>
      <c r="BL2" s="1" t="s">
        <v>622</v>
      </c>
      <c r="BM2" s="7">
        <v>229.38</v>
      </c>
      <c r="BN2" s="1" t="s">
        <v>622</v>
      </c>
      <c r="BO2" s="1" t="s">
        <v>622</v>
      </c>
      <c r="BP2" s="1" t="s">
        <v>622</v>
      </c>
      <c r="BQ2" s="9" t="s">
        <v>622</v>
      </c>
      <c r="BR2" s="9">
        <v>0.72357142857142898</v>
      </c>
      <c r="BS2" s="9">
        <v>15.712142857142901</v>
      </c>
      <c r="BT2" s="1" t="s">
        <v>622</v>
      </c>
      <c r="BU2" s="9">
        <v>1.45857142857143</v>
      </c>
      <c r="BV2" s="9" t="s">
        <v>622</v>
      </c>
      <c r="BW2" s="9">
        <v>0.1</v>
      </c>
      <c r="BX2" s="1" t="s">
        <v>622</v>
      </c>
      <c r="BY2" s="1" t="s">
        <v>622</v>
      </c>
      <c r="BZ2" s="7" t="s">
        <v>622</v>
      </c>
      <c r="CA2" s="7">
        <v>-3.31592781927377</v>
      </c>
      <c r="CB2" s="7" t="s">
        <v>622</v>
      </c>
      <c r="CC2" s="9">
        <v>6.1849999999999996</v>
      </c>
      <c r="CD2" s="7">
        <v>3.3274357601713098</v>
      </c>
      <c r="CE2" s="7">
        <f>(186.8/1000)*(35.45/1)</f>
        <v>6.6220600000000012</v>
      </c>
      <c r="CF2" s="7">
        <f>(65.3145833333333/1000)*(96.06/2)</f>
        <v>3.1370594374999987</v>
      </c>
      <c r="CG2" s="1">
        <f>(BG2/1000)*(22.99/1)</f>
        <v>2.1978439999999995</v>
      </c>
      <c r="CH2">
        <f>(BI2/1000)*(39.01/1)</f>
        <v>1.1802025384615402</v>
      </c>
      <c r="CI2">
        <f>(BK2/1000)*(24.31/2)</f>
        <v>0.80314162500000008</v>
      </c>
      <c r="CJ2">
        <f>(BM2/1000)*(40.08/2)</f>
        <v>4.5967751999999997</v>
      </c>
      <c r="CK2" t="s">
        <v>622</v>
      </c>
      <c r="CL2">
        <f>(BW2/1000)*(62/1)</f>
        <v>6.2000000000000006E-3</v>
      </c>
      <c r="CM2" t="s">
        <v>622</v>
      </c>
    </row>
    <row r="3" spans="1:91" x14ac:dyDescent="0.2">
      <c r="A3">
        <v>150</v>
      </c>
      <c r="B3">
        <v>61</v>
      </c>
      <c r="C3" t="s">
        <v>272</v>
      </c>
      <c r="D3" t="s">
        <v>525</v>
      </c>
      <c r="E3" t="s">
        <v>273</v>
      </c>
      <c r="F3" t="s">
        <v>526</v>
      </c>
      <c r="G3">
        <v>1</v>
      </c>
      <c r="H3" t="s">
        <v>274</v>
      </c>
      <c r="I3" t="s">
        <v>275</v>
      </c>
      <c r="J3" t="s">
        <v>276</v>
      </c>
      <c r="K3" t="s">
        <v>245</v>
      </c>
      <c r="L3" t="s">
        <v>246</v>
      </c>
      <c r="M3" t="s">
        <v>277</v>
      </c>
      <c r="N3" s="1" t="s">
        <v>601</v>
      </c>
      <c r="O3" s="1" t="s">
        <v>602</v>
      </c>
      <c r="P3" s="1" t="s">
        <v>603</v>
      </c>
      <c r="Q3" s="1" t="s">
        <v>604</v>
      </c>
      <c r="R3" s="1" t="s">
        <v>605</v>
      </c>
      <c r="S3" s="2" t="s">
        <v>606</v>
      </c>
      <c r="T3" s="1" t="s">
        <v>607</v>
      </c>
      <c r="U3" s="1" t="s">
        <v>608</v>
      </c>
      <c r="V3" s="1">
        <v>77.619799999999998</v>
      </c>
      <c r="W3" s="1">
        <v>162.99018333333299</v>
      </c>
      <c r="X3" s="1" t="s">
        <v>622</v>
      </c>
      <c r="Y3" s="1" t="s">
        <v>622</v>
      </c>
      <c r="Z3" s="1">
        <v>31</v>
      </c>
      <c r="AA3" s="10">
        <v>4</v>
      </c>
      <c r="AB3" s="1">
        <v>31</v>
      </c>
      <c r="AC3" s="1" t="s">
        <v>622</v>
      </c>
      <c r="AD3" s="1" t="s">
        <v>622</v>
      </c>
      <c r="AE3" s="1">
        <f>PI()*(AH3*AH3)*AA3</f>
        <v>6221.1388522711877</v>
      </c>
      <c r="AF3" s="9">
        <f>PI()*(AH3*AH3)*(AB3-AA3)</f>
        <v>41992.687252830518</v>
      </c>
      <c r="AG3" s="1" t="s">
        <v>622</v>
      </c>
      <c r="AH3" s="1">
        <v>22.25</v>
      </c>
      <c r="AI3" s="10">
        <f>(PI()*(AH3*AH3)*AA3*2.65)*0.33</f>
        <v>5440.3859263111535</v>
      </c>
      <c r="AJ3" s="10">
        <f>AE3/AF3</f>
        <v>0.14814814814814814</v>
      </c>
      <c r="AK3" s="1" t="s">
        <v>622</v>
      </c>
      <c r="AL3" s="1" t="s">
        <v>622</v>
      </c>
      <c r="AM3" s="1">
        <v>168.7</v>
      </c>
      <c r="AN3" s="1">
        <v>6.5</v>
      </c>
      <c r="AO3" s="1" t="s">
        <v>622</v>
      </c>
      <c r="AP3" s="1" t="s">
        <v>622</v>
      </c>
      <c r="AQ3" s="7">
        <v>1.7803750323908301</v>
      </c>
      <c r="AR3" s="7">
        <v>391.435785860566</v>
      </c>
      <c r="AS3" s="7" t="s">
        <v>622</v>
      </c>
      <c r="AT3" s="9">
        <v>0.34449999999999997</v>
      </c>
      <c r="AU3" s="9">
        <v>0.12436999999999999</v>
      </c>
      <c r="AV3" s="9">
        <v>0.22012999999999999</v>
      </c>
      <c r="AW3" s="9">
        <v>2.9499999999999998E-2</v>
      </c>
      <c r="AX3" s="1" t="s">
        <v>622</v>
      </c>
      <c r="AY3" s="1" t="s">
        <v>622</v>
      </c>
      <c r="AZ3" s="1" t="s">
        <v>622</v>
      </c>
      <c r="BA3" s="7">
        <v>11.476997578692494</v>
      </c>
      <c r="BB3" s="9">
        <v>0.18</v>
      </c>
      <c r="BC3" s="7">
        <v>508.50704225352098</v>
      </c>
      <c r="BD3" s="7" t="s">
        <v>622</v>
      </c>
      <c r="BE3" s="7">
        <v>431.125</v>
      </c>
      <c r="BF3" s="1" t="s">
        <v>622</v>
      </c>
      <c r="BG3" s="7">
        <v>326.16956521739098</v>
      </c>
      <c r="BH3" s="1" t="s">
        <v>622</v>
      </c>
      <c r="BI3" s="7">
        <v>46.771794871794903</v>
      </c>
      <c r="BJ3" s="1" t="s">
        <v>622</v>
      </c>
      <c r="BK3" s="7">
        <v>299.84166666666698</v>
      </c>
      <c r="BL3" s="1" t="s">
        <v>622</v>
      </c>
      <c r="BM3" s="7">
        <v>868.65</v>
      </c>
      <c r="BN3" s="1" t="s">
        <v>622</v>
      </c>
      <c r="BO3" s="1" t="s">
        <v>622</v>
      </c>
      <c r="BP3" s="1" t="s">
        <v>622</v>
      </c>
      <c r="BQ3" s="9">
        <v>3.87096774193548E-3</v>
      </c>
      <c r="BR3" s="9">
        <v>1.50285714285714</v>
      </c>
      <c r="BS3" s="9">
        <v>15.5460714285714</v>
      </c>
      <c r="BT3" s="1" t="s">
        <v>622</v>
      </c>
      <c r="BU3" s="9">
        <v>8.8835714285714307</v>
      </c>
      <c r="BV3" s="9" t="s">
        <v>622</v>
      </c>
      <c r="BW3">
        <v>1.29</v>
      </c>
      <c r="BX3" s="1" t="s">
        <v>622</v>
      </c>
      <c r="BY3" s="1" t="s">
        <v>622</v>
      </c>
      <c r="BZ3" s="7" t="s">
        <v>622</v>
      </c>
      <c r="CA3" s="7">
        <v>-2.2673394727727301</v>
      </c>
      <c r="CB3" s="7" t="s">
        <v>622</v>
      </c>
      <c r="CC3" s="9" t="s">
        <v>622</v>
      </c>
      <c r="CD3" s="7">
        <v>3.8048166061932198</v>
      </c>
      <c r="CE3" s="7">
        <f>(508.507042253521/1000)*(35.45/1)</f>
        <v>18.026574647887319</v>
      </c>
      <c r="CF3" s="7">
        <f>(431.125/1000)*(96.06/2)</f>
        <v>20.706933750000001</v>
      </c>
      <c r="CG3" s="1">
        <f>(BG3/1000)*(22.99/1)</f>
        <v>7.4986383043478186</v>
      </c>
      <c r="CH3">
        <f>(BI3/1000)*(39.01/1)</f>
        <v>1.8245677179487192</v>
      </c>
      <c r="CI3">
        <f>(BK3/1000)*(24.31/2)</f>
        <v>3.6445754583333372</v>
      </c>
      <c r="CJ3">
        <f>(BM3/1000)*(40.08/2)</f>
        <v>17.407745999999996</v>
      </c>
      <c r="CK3" t="s">
        <v>622</v>
      </c>
      <c r="CL3">
        <f>(BW3/1000)*(62/1)</f>
        <v>7.9980000000000009E-2</v>
      </c>
      <c r="CM3" t="s">
        <v>622</v>
      </c>
    </row>
    <row r="4" spans="1:91" x14ac:dyDescent="0.2">
      <c r="A4">
        <v>153</v>
      </c>
      <c r="B4">
        <v>62</v>
      </c>
      <c r="C4" t="s">
        <v>288</v>
      </c>
      <c r="D4" t="s">
        <v>231</v>
      </c>
      <c r="E4" t="s">
        <v>289</v>
      </c>
      <c r="F4" t="s">
        <v>232</v>
      </c>
      <c r="G4">
        <v>1</v>
      </c>
      <c r="H4" t="s">
        <v>290</v>
      </c>
      <c r="I4" t="s">
        <v>291</v>
      </c>
      <c r="J4" t="s">
        <v>292</v>
      </c>
      <c r="K4" t="s">
        <v>250</v>
      </c>
      <c r="L4" t="s">
        <v>251</v>
      </c>
      <c r="M4" t="s">
        <v>277</v>
      </c>
      <c r="N4" s="1" t="s">
        <v>601</v>
      </c>
      <c r="O4" s="1" t="s">
        <v>602</v>
      </c>
      <c r="P4" s="1" t="s">
        <v>603</v>
      </c>
      <c r="Q4" s="1" t="s">
        <v>604</v>
      </c>
      <c r="R4" s="1" t="s">
        <v>605</v>
      </c>
      <c r="S4" s="2" t="s">
        <v>609</v>
      </c>
      <c r="T4" s="1" t="s">
        <v>607</v>
      </c>
      <c r="U4" s="1" t="s">
        <v>608</v>
      </c>
      <c r="V4" s="1">
        <v>77.6161666666667</v>
      </c>
      <c r="W4" s="1">
        <v>162.996383333333</v>
      </c>
      <c r="X4" s="1" t="s">
        <v>622</v>
      </c>
      <c r="Y4" s="1" t="s">
        <v>622</v>
      </c>
      <c r="Z4" s="1">
        <v>17</v>
      </c>
      <c r="AA4" s="10">
        <v>4</v>
      </c>
      <c r="AB4" s="1">
        <v>17</v>
      </c>
      <c r="AC4" s="1" t="s">
        <v>622</v>
      </c>
      <c r="AD4" s="1" t="s">
        <v>622</v>
      </c>
      <c r="AE4" s="1">
        <f>PI()*(AH4*AH4)*AA4</f>
        <v>3216.9908772759482</v>
      </c>
      <c r="AF4" s="9">
        <f>PI()*(AH4*AH4)*(AB4-AA4)</f>
        <v>10455.220351146832</v>
      </c>
      <c r="AG4" s="1" t="s">
        <v>622</v>
      </c>
      <c r="AH4" s="1">
        <v>16</v>
      </c>
      <c r="AI4" s="10">
        <f>(PI()*(AH4*AH4)*AA4*2.65)*0.33</f>
        <v>2813.2585221778163</v>
      </c>
      <c r="AJ4" s="10">
        <f>AE4/AF4</f>
        <v>0.30769230769230765</v>
      </c>
      <c r="AK4" s="1" t="s">
        <v>622</v>
      </c>
      <c r="AL4" s="1" t="s">
        <v>622</v>
      </c>
      <c r="AM4" s="1">
        <v>101.4</v>
      </c>
      <c r="AN4" s="1">
        <v>6.63</v>
      </c>
      <c r="AO4" s="1" t="s">
        <v>622</v>
      </c>
      <c r="AP4" s="1" t="s">
        <v>622</v>
      </c>
      <c r="AQ4" s="7">
        <v>1.3681517878737699</v>
      </c>
      <c r="AR4" s="7">
        <v>400.47977305566201</v>
      </c>
      <c r="AS4" s="7" t="s">
        <v>622</v>
      </c>
      <c r="AT4" s="9">
        <v>0.434</v>
      </c>
      <c r="AU4" s="9">
        <v>0.25456000000000001</v>
      </c>
      <c r="AV4" s="9">
        <v>0.17943999999999999</v>
      </c>
      <c r="AW4" s="9">
        <v>2.8500000000000001E-2</v>
      </c>
      <c r="AX4" s="1" t="s">
        <v>622</v>
      </c>
      <c r="AY4" s="1" t="s">
        <v>622</v>
      </c>
      <c r="AZ4" s="1" t="s">
        <v>622</v>
      </c>
      <c r="BA4" s="7">
        <v>5.5789473684210531</v>
      </c>
      <c r="BB4" s="9">
        <v>0.17799999999999999</v>
      </c>
      <c r="BC4" s="7">
        <v>208.881690140845</v>
      </c>
      <c r="BD4" s="7" t="s">
        <v>622</v>
      </c>
      <c r="BE4" s="7">
        <v>306.83333333333297</v>
      </c>
      <c r="BF4" s="1" t="s">
        <v>622</v>
      </c>
      <c r="BG4" s="7">
        <v>163.695652173913</v>
      </c>
      <c r="BH4" s="1" t="s">
        <v>622</v>
      </c>
      <c r="BI4" s="7">
        <v>24.2269230769231</v>
      </c>
      <c r="BJ4" s="1" t="s">
        <v>622</v>
      </c>
      <c r="BK4" s="7">
        <v>116.60833333333299</v>
      </c>
      <c r="BL4" s="1" t="s">
        <v>622</v>
      </c>
      <c r="BM4" s="7">
        <v>620.54999999999995</v>
      </c>
      <c r="BN4" s="1" t="s">
        <v>622</v>
      </c>
      <c r="BO4" s="1" t="s">
        <v>622</v>
      </c>
      <c r="BP4" s="1" t="s">
        <v>622</v>
      </c>
      <c r="BQ4" s="9">
        <v>4.45161290322581E-2</v>
      </c>
      <c r="BR4" s="9">
        <v>0.72</v>
      </c>
      <c r="BS4" s="9">
        <v>10.9221428571429</v>
      </c>
      <c r="BT4" s="1" t="s">
        <v>622</v>
      </c>
      <c r="BU4" s="9">
        <v>1.03428571428571</v>
      </c>
      <c r="BV4" s="9" t="s">
        <v>622</v>
      </c>
      <c r="BW4" s="7">
        <v>7.0000000000000007E-2</v>
      </c>
      <c r="BX4" s="1" t="s">
        <v>622</v>
      </c>
      <c r="BY4" s="1" t="s">
        <v>622</v>
      </c>
      <c r="BZ4" s="7" t="s">
        <v>622</v>
      </c>
      <c r="CA4" s="7">
        <v>-2.38741941384228</v>
      </c>
      <c r="CB4" s="7" t="s">
        <v>622</v>
      </c>
      <c r="CC4" s="9">
        <v>17.148571428571401</v>
      </c>
      <c r="CD4" s="7">
        <v>2.03130461680579</v>
      </c>
      <c r="CE4" s="7">
        <f>(208.881690140845/1000)*(35.45/1)</f>
        <v>7.4048559154929556</v>
      </c>
      <c r="CF4" s="7">
        <f>(306.833333333333/1000)*(96.06/2)</f>
        <v>14.737204999999982</v>
      </c>
      <c r="CG4" s="1">
        <f>(BG4/1000)*(22.99/1)</f>
        <v>3.7633630434782592</v>
      </c>
      <c r="CH4">
        <f>(BI4/1000)*(39.01/1)</f>
        <v>0.94509226923077017</v>
      </c>
      <c r="CI4">
        <f>(BK4/1000)*(24.31/2)</f>
        <v>1.4173742916666625</v>
      </c>
      <c r="CJ4">
        <f>(BM4/1000)*(40.08/2)</f>
        <v>12.435821999999998</v>
      </c>
      <c r="CK4" t="s">
        <v>622</v>
      </c>
      <c r="CL4">
        <f>(BW4/1000)*(62/1)</f>
        <v>4.3400000000000001E-3</v>
      </c>
      <c r="CM4" t="s">
        <v>622</v>
      </c>
    </row>
    <row r="5" spans="1:91" x14ac:dyDescent="0.2">
      <c r="A5">
        <v>161</v>
      </c>
      <c r="B5">
        <v>63</v>
      </c>
      <c r="C5" t="s">
        <v>328</v>
      </c>
      <c r="D5" t="s">
        <v>527</v>
      </c>
      <c r="F5" t="s">
        <v>528</v>
      </c>
      <c r="G5">
        <v>1</v>
      </c>
      <c r="H5" t="s">
        <v>329</v>
      </c>
      <c r="I5" t="s">
        <v>330</v>
      </c>
      <c r="J5" t="s">
        <v>331</v>
      </c>
      <c r="K5" t="s">
        <v>255</v>
      </c>
      <c r="L5" t="s">
        <v>256</v>
      </c>
      <c r="M5" t="s">
        <v>327</v>
      </c>
      <c r="N5" s="1" t="s">
        <v>614</v>
      </c>
      <c r="O5" s="1" t="s">
        <v>602</v>
      </c>
      <c r="P5" s="1" t="s">
        <v>603</v>
      </c>
      <c r="Q5" s="1" t="s">
        <v>604</v>
      </c>
      <c r="R5" s="1" t="s">
        <v>605</v>
      </c>
      <c r="S5" s="2">
        <v>39444</v>
      </c>
      <c r="T5" s="1" t="s">
        <v>607</v>
      </c>
      <c r="U5" s="1" t="s">
        <v>616</v>
      </c>
      <c r="V5">
        <v>77.566810000000004</v>
      </c>
      <c r="W5" s="1">
        <v>163.32554999999999</v>
      </c>
      <c r="X5" s="1" t="s">
        <v>622</v>
      </c>
      <c r="Y5" s="1" t="s">
        <v>622</v>
      </c>
      <c r="Z5" s="1">
        <v>8</v>
      </c>
      <c r="AA5" s="1">
        <v>0.5</v>
      </c>
      <c r="AB5" s="1">
        <v>29.5</v>
      </c>
      <c r="AC5" s="1">
        <v>30</v>
      </c>
      <c r="AD5" s="1">
        <v>40</v>
      </c>
      <c r="AE5" s="1" t="s">
        <v>622</v>
      </c>
      <c r="AF5" s="1" t="s">
        <v>622</v>
      </c>
      <c r="AG5" s="1" t="s">
        <v>622</v>
      </c>
      <c r="AH5" s="1" t="s">
        <v>622</v>
      </c>
      <c r="AI5" s="1" t="s">
        <v>622</v>
      </c>
      <c r="AJ5" s="1" t="s">
        <v>622</v>
      </c>
      <c r="AK5" s="1">
        <v>20</v>
      </c>
      <c r="AL5" s="1" t="s">
        <v>622</v>
      </c>
      <c r="AM5" s="1">
        <v>50.8</v>
      </c>
      <c r="AN5" s="1">
        <v>7.07</v>
      </c>
      <c r="AO5" s="1" t="s">
        <v>622</v>
      </c>
      <c r="AP5" s="1" t="s">
        <v>622</v>
      </c>
      <c r="AQ5" s="10">
        <v>0.59677242179698264</v>
      </c>
      <c r="AR5" s="1" t="s">
        <v>622</v>
      </c>
      <c r="AS5" s="7" t="s">
        <v>622</v>
      </c>
      <c r="AT5" s="7" t="s">
        <v>622</v>
      </c>
      <c r="AU5" s="7" t="s">
        <v>622</v>
      </c>
      <c r="AV5" s="7" t="s">
        <v>622</v>
      </c>
      <c r="AW5" s="7" t="s">
        <v>622</v>
      </c>
      <c r="AX5" s="1" t="s">
        <v>622</v>
      </c>
      <c r="AY5" s="1" t="s">
        <v>622</v>
      </c>
      <c r="AZ5" s="1" t="s">
        <v>622</v>
      </c>
      <c r="BA5" s="1" t="s">
        <v>622</v>
      </c>
      <c r="BB5" s="1" t="s">
        <v>622</v>
      </c>
      <c r="BC5" s="1">
        <v>303.89830508474574</v>
      </c>
      <c r="BD5" s="7" t="s">
        <v>622</v>
      </c>
      <c r="BE5" s="1">
        <v>103.33541666666666</v>
      </c>
      <c r="BF5" s="1" t="s">
        <v>622</v>
      </c>
      <c r="BG5" s="1">
        <v>219.07826086956521</v>
      </c>
      <c r="BH5" s="1" t="s">
        <v>622</v>
      </c>
      <c r="BI5" s="1">
        <v>22.706923076923076</v>
      </c>
      <c r="BJ5" s="1" t="s">
        <v>622</v>
      </c>
      <c r="BK5" s="1">
        <v>124.60082304526749</v>
      </c>
      <c r="BL5" s="1" t="s">
        <v>622</v>
      </c>
      <c r="BM5" s="1">
        <v>195.67500000000001</v>
      </c>
      <c r="BN5" s="1" t="s">
        <v>622</v>
      </c>
      <c r="BO5" s="1">
        <v>152.28023260876444</v>
      </c>
      <c r="BP5" s="1" t="s">
        <v>622</v>
      </c>
      <c r="BQ5" s="1" t="s">
        <v>622</v>
      </c>
      <c r="BR5" s="1" t="s">
        <v>622</v>
      </c>
      <c r="BS5" s="1" t="s">
        <v>622</v>
      </c>
      <c r="BT5" s="1">
        <v>2.5470526315789472</v>
      </c>
      <c r="BU5" s="9" t="s">
        <v>622</v>
      </c>
      <c r="BV5" s="9" t="s">
        <v>622</v>
      </c>
      <c r="BW5" s="1" t="s">
        <v>622</v>
      </c>
      <c r="BX5" s="1">
        <v>0</v>
      </c>
      <c r="BY5" s="1" t="s">
        <v>622</v>
      </c>
      <c r="BZ5" s="7" t="s">
        <v>622</v>
      </c>
      <c r="CA5" s="1" t="s">
        <v>622</v>
      </c>
      <c r="CB5" s="7" t="s">
        <v>622</v>
      </c>
      <c r="CC5" s="1" t="s">
        <v>622</v>
      </c>
      <c r="CD5" s="1" t="s">
        <v>622</v>
      </c>
      <c r="CE5" s="1">
        <f>(303.898305084746/1000)*(35.45/1)</f>
        <v>10.773194915254248</v>
      </c>
      <c r="CF5" s="7">
        <f>(BE5/1000)*(96.06/2)</f>
        <v>4.9632000625000003</v>
      </c>
      <c r="CG5" s="1">
        <f>(BG5/1000)*(22.99/1)</f>
        <v>5.0366092173913044</v>
      </c>
      <c r="CH5">
        <f>(BI5/1000)*(39.01/1)</f>
        <v>0.88579706923076917</v>
      </c>
      <c r="CI5">
        <f>(BK5/1000)*(24.31/2)</f>
        <v>1.5145230041152262</v>
      </c>
      <c r="CJ5">
        <f>(BM5/1000)*(40.08/2)</f>
        <v>3.9213270000000002</v>
      </c>
      <c r="CK5">
        <f>(BO5/1000)*(61.02/1)</f>
        <v>9.2921397937868075</v>
      </c>
      <c r="CL5" t="s">
        <v>622</v>
      </c>
      <c r="CM5">
        <f>((BX5*4.4268)/1000)*(62/1)</f>
        <v>0</v>
      </c>
    </row>
    <row r="6" spans="1:91" x14ac:dyDescent="0.2">
      <c r="A6">
        <v>162</v>
      </c>
      <c r="B6">
        <v>64</v>
      </c>
      <c r="C6" t="s">
        <v>332</v>
      </c>
      <c r="D6" t="s">
        <v>236</v>
      </c>
      <c r="F6" t="s">
        <v>237</v>
      </c>
      <c r="G6">
        <v>1</v>
      </c>
      <c r="H6" t="s">
        <v>333</v>
      </c>
      <c r="I6" t="s">
        <v>334</v>
      </c>
      <c r="J6" t="s">
        <v>335</v>
      </c>
      <c r="K6" t="s">
        <v>260</v>
      </c>
      <c r="L6" t="s">
        <v>261</v>
      </c>
      <c r="M6" t="s">
        <v>327</v>
      </c>
      <c r="N6" s="1" t="s">
        <v>614</v>
      </c>
      <c r="O6" s="1" t="s">
        <v>602</v>
      </c>
      <c r="P6" s="1" t="s">
        <v>603</v>
      </c>
      <c r="Q6" s="1" t="s">
        <v>604</v>
      </c>
      <c r="R6" s="1" t="s">
        <v>605</v>
      </c>
      <c r="S6" s="2">
        <v>39444</v>
      </c>
      <c r="T6" s="1" t="s">
        <v>607</v>
      </c>
      <c r="U6" s="1" t="s">
        <v>616</v>
      </c>
      <c r="V6">
        <v>77.567760000000007</v>
      </c>
      <c r="W6" s="1">
        <v>163.31870000000001</v>
      </c>
      <c r="X6" s="1" t="s">
        <v>622</v>
      </c>
      <c r="Y6" s="1" t="s">
        <v>622</v>
      </c>
      <c r="Z6" s="1">
        <v>19</v>
      </c>
      <c r="AA6" s="1">
        <v>0.5</v>
      </c>
      <c r="AB6" s="1">
        <v>35.5</v>
      </c>
      <c r="AC6" s="1">
        <v>31</v>
      </c>
      <c r="AD6" s="1">
        <v>32</v>
      </c>
      <c r="AE6" s="1" t="s">
        <v>622</v>
      </c>
      <c r="AF6" s="1" t="s">
        <v>622</v>
      </c>
      <c r="AG6" s="1" t="s">
        <v>622</v>
      </c>
      <c r="AH6" s="1" t="s">
        <v>622</v>
      </c>
      <c r="AI6" s="1" t="s">
        <v>622</v>
      </c>
      <c r="AJ6" s="1" t="s">
        <v>622</v>
      </c>
      <c r="AK6" s="1">
        <v>16</v>
      </c>
      <c r="AL6" s="1" t="s">
        <v>622</v>
      </c>
      <c r="AM6" s="1">
        <v>47.9</v>
      </c>
      <c r="AN6" s="1">
        <v>8.06</v>
      </c>
      <c r="AO6" s="1" t="s">
        <v>622</v>
      </c>
      <c r="AP6" s="1" t="s">
        <v>622</v>
      </c>
      <c r="AQ6" s="10">
        <v>0.7234868154705677</v>
      </c>
      <c r="AR6" s="1" t="s">
        <v>622</v>
      </c>
      <c r="AS6" s="7" t="s">
        <v>622</v>
      </c>
      <c r="AT6" s="7" t="s">
        <v>622</v>
      </c>
      <c r="AU6" s="7" t="s">
        <v>622</v>
      </c>
      <c r="AV6" s="7" t="s">
        <v>622</v>
      </c>
      <c r="AW6" s="7" t="s">
        <v>622</v>
      </c>
      <c r="AX6" s="1" t="s">
        <v>622</v>
      </c>
      <c r="AY6" s="1" t="s">
        <v>622</v>
      </c>
      <c r="AZ6" s="1" t="s">
        <v>622</v>
      </c>
      <c r="BA6" s="1" t="s">
        <v>622</v>
      </c>
      <c r="BB6" s="1" t="s">
        <v>622</v>
      </c>
      <c r="BC6" s="1">
        <v>293.19209039548019</v>
      </c>
      <c r="BD6" s="7" t="s">
        <v>622</v>
      </c>
      <c r="BE6" s="1">
        <v>97.48333333333332</v>
      </c>
      <c r="BF6" s="1" t="s">
        <v>622</v>
      </c>
      <c r="BG6" s="1">
        <v>248.57826086956521</v>
      </c>
      <c r="BH6" s="1" t="s">
        <v>622</v>
      </c>
      <c r="BI6" s="1">
        <v>21.588717948717949</v>
      </c>
      <c r="BJ6" s="1" t="s">
        <v>622</v>
      </c>
      <c r="BK6" s="1">
        <v>78.798353909465021</v>
      </c>
      <c r="BL6" s="1" t="s">
        <v>622</v>
      </c>
      <c r="BM6" s="1">
        <v>178.44</v>
      </c>
      <c r="BN6" s="1" t="s">
        <v>622</v>
      </c>
      <c r="BO6" s="1">
        <v>133.17975195309418</v>
      </c>
      <c r="BP6" s="1" t="s">
        <v>622</v>
      </c>
      <c r="BQ6" s="1" t="s">
        <v>622</v>
      </c>
      <c r="BR6" s="1" t="s">
        <v>622</v>
      </c>
      <c r="BS6" s="1" t="s">
        <v>622</v>
      </c>
      <c r="BT6" s="1">
        <v>2.7199473684210527</v>
      </c>
      <c r="BU6" s="9" t="s">
        <v>622</v>
      </c>
      <c r="BV6" s="9" t="s">
        <v>622</v>
      </c>
      <c r="BW6" s="1" t="s">
        <v>622</v>
      </c>
      <c r="BX6" s="1">
        <v>0.83020967741935481</v>
      </c>
      <c r="BY6" s="1" t="s">
        <v>622</v>
      </c>
      <c r="BZ6" s="7" t="s">
        <v>622</v>
      </c>
      <c r="CA6" s="1" t="s">
        <v>622</v>
      </c>
      <c r="CB6" s="7" t="s">
        <v>622</v>
      </c>
      <c r="CC6" s="1" t="s">
        <v>622</v>
      </c>
      <c r="CD6" s="1" t="s">
        <v>622</v>
      </c>
      <c r="CE6" s="1">
        <f>(293.19209039548/1000)*(35.45/1)</f>
        <v>10.393659604519767</v>
      </c>
      <c r="CF6" s="7">
        <f>(BE6/1000)*(96.06/2)</f>
        <v>4.6821244999999996</v>
      </c>
      <c r="CG6" s="1">
        <f>(BG6/1000)*(22.99/1)</f>
        <v>5.7148142173913037</v>
      </c>
      <c r="CH6">
        <f>(BI6/1000)*(39.01/1)</f>
        <v>0.8421758871794871</v>
      </c>
      <c r="CI6">
        <f>(BK6/1000)*(24.31/2)</f>
        <v>0.95779399176954727</v>
      </c>
      <c r="CJ6">
        <f>(BM6/1000)*(40.08/2)</f>
        <v>3.5759375999999996</v>
      </c>
      <c r="CK6">
        <f>(BO6/1000)*(61.02/1)</f>
        <v>8.1266284641778075</v>
      </c>
      <c r="CL6" t="s">
        <v>622</v>
      </c>
      <c r="CM6">
        <f>((BX6*4.4268)/1000)*(62/1)</f>
        <v>0.22786067640000002</v>
      </c>
    </row>
    <row r="7" spans="1:91" x14ac:dyDescent="0.2">
      <c r="A7">
        <v>173</v>
      </c>
      <c r="B7">
        <v>65</v>
      </c>
      <c r="C7" t="s">
        <v>353</v>
      </c>
      <c r="D7" t="s">
        <v>529</v>
      </c>
      <c r="E7" t="s">
        <v>354</v>
      </c>
      <c r="F7" t="s">
        <v>530</v>
      </c>
      <c r="G7">
        <v>1</v>
      </c>
      <c r="H7" t="s">
        <v>355</v>
      </c>
      <c r="I7" t="s">
        <v>356</v>
      </c>
      <c r="J7" t="s">
        <v>357</v>
      </c>
      <c r="K7" t="s">
        <v>265</v>
      </c>
      <c r="L7" t="s">
        <v>266</v>
      </c>
      <c r="M7" t="s">
        <v>327</v>
      </c>
      <c r="N7" s="1" t="s">
        <v>614</v>
      </c>
      <c r="O7" s="1" t="s">
        <v>602</v>
      </c>
      <c r="P7" s="1" t="s">
        <v>603</v>
      </c>
      <c r="Q7" s="1" t="s">
        <v>604</v>
      </c>
      <c r="R7" s="1" t="s">
        <v>605</v>
      </c>
      <c r="S7" s="4">
        <v>39449</v>
      </c>
      <c r="T7" s="1" t="s">
        <v>607</v>
      </c>
      <c r="U7" s="1" t="s">
        <v>616</v>
      </c>
      <c r="V7">
        <v>77.564760000000007</v>
      </c>
      <c r="W7" s="1">
        <v>163.28098</v>
      </c>
      <c r="X7" s="1" t="s">
        <v>622</v>
      </c>
      <c r="Y7" s="1" t="s">
        <v>622</v>
      </c>
      <c r="Z7" s="1" t="s">
        <v>622</v>
      </c>
      <c r="AA7" s="1">
        <v>4</v>
      </c>
      <c r="AB7" s="1">
        <v>33</v>
      </c>
      <c r="AC7" s="1">
        <v>40</v>
      </c>
      <c r="AD7" s="1">
        <v>40</v>
      </c>
      <c r="AE7" s="1" t="s">
        <v>622</v>
      </c>
      <c r="AF7" s="1" t="s">
        <v>622</v>
      </c>
      <c r="AG7" s="1" t="s">
        <v>622</v>
      </c>
      <c r="AH7" s="1" t="s">
        <v>622</v>
      </c>
      <c r="AI7" s="1" t="s">
        <v>622</v>
      </c>
      <c r="AJ7" s="1" t="s">
        <v>622</v>
      </c>
      <c r="AK7" s="1">
        <v>29</v>
      </c>
      <c r="AL7" s="1" t="s">
        <v>622</v>
      </c>
      <c r="AM7" s="1">
        <v>52.4</v>
      </c>
      <c r="AN7" s="1">
        <v>7.07</v>
      </c>
      <c r="AO7" s="1" t="s">
        <v>622</v>
      </c>
      <c r="AP7" s="33">
        <v>2.2791208563975882</v>
      </c>
      <c r="AQ7" s="10" t="s">
        <v>622</v>
      </c>
      <c r="AR7" s="1" t="s">
        <v>622</v>
      </c>
      <c r="AS7" s="7" t="s">
        <v>622</v>
      </c>
      <c r="AT7" s="7" t="s">
        <v>622</v>
      </c>
      <c r="AU7" s="7" t="s">
        <v>622</v>
      </c>
      <c r="AV7" s="7" t="s">
        <v>622</v>
      </c>
      <c r="AW7" s="7" t="s">
        <v>622</v>
      </c>
      <c r="AX7" s="1" t="s">
        <v>622</v>
      </c>
      <c r="AY7" s="1" t="s">
        <v>622</v>
      </c>
      <c r="AZ7" s="1" t="s">
        <v>622</v>
      </c>
      <c r="BA7" s="1" t="s">
        <v>622</v>
      </c>
      <c r="BB7" s="1" t="s">
        <v>622</v>
      </c>
      <c r="BC7" s="1">
        <v>195.90395480225988</v>
      </c>
      <c r="BD7" s="7" t="s">
        <v>622</v>
      </c>
      <c r="BE7" s="1">
        <v>24.070833333333333</v>
      </c>
      <c r="BF7" s="1" t="s">
        <v>622</v>
      </c>
      <c r="BG7" s="1">
        <v>190.75652173913048</v>
      </c>
      <c r="BH7" s="1" t="s">
        <v>622</v>
      </c>
      <c r="BI7" s="1">
        <v>26.348717948717951</v>
      </c>
      <c r="BJ7" s="1" t="s">
        <v>622</v>
      </c>
      <c r="BK7" s="1">
        <v>203.46502057613171</v>
      </c>
      <c r="BL7" s="1" t="s">
        <v>622</v>
      </c>
      <c r="BM7" s="1">
        <v>329.2</v>
      </c>
      <c r="BN7" s="1" t="s">
        <v>622</v>
      </c>
      <c r="BO7" s="1">
        <v>528.01089776505933</v>
      </c>
      <c r="BP7" s="1" t="s">
        <v>622</v>
      </c>
      <c r="BQ7" s="1" t="s">
        <v>622</v>
      </c>
      <c r="BR7" s="1" t="s">
        <v>622</v>
      </c>
      <c r="BS7" s="1" t="s">
        <v>622</v>
      </c>
      <c r="BT7" s="1">
        <v>1.663842105263158</v>
      </c>
      <c r="BU7" s="9" t="s">
        <v>622</v>
      </c>
      <c r="BV7" s="9" t="s">
        <v>622</v>
      </c>
      <c r="BW7" s="1" t="s">
        <v>622</v>
      </c>
      <c r="BX7" s="1">
        <v>0.12073225806451612</v>
      </c>
      <c r="BY7" s="1" t="s">
        <v>622</v>
      </c>
      <c r="BZ7" s="7" t="s">
        <v>622</v>
      </c>
      <c r="CA7" s="1" t="s">
        <v>622</v>
      </c>
      <c r="CB7" s="7" t="s">
        <v>622</v>
      </c>
      <c r="CC7" s="1" t="s">
        <v>622</v>
      </c>
      <c r="CD7" s="1">
        <v>-4.125</v>
      </c>
      <c r="CE7" s="1">
        <f>(195.90395480226/1000)*(35.45/1)</f>
        <v>6.9447951977401177</v>
      </c>
      <c r="CF7" s="7">
        <f>(BE7/1000)*(96.06/2)</f>
        <v>1.156122125</v>
      </c>
      <c r="CG7" s="1">
        <f>(BG7/1000)*(22.99/1)</f>
        <v>4.3854924347826092</v>
      </c>
      <c r="CH7">
        <f>(BI7/1000)*(39.01/1)</f>
        <v>1.0278634871794872</v>
      </c>
      <c r="CI7">
        <f>(BK7/1000)*(24.31/2)</f>
        <v>2.4731173251028804</v>
      </c>
      <c r="CJ7">
        <f>(BM7/1000)*(40.08/2)</f>
        <v>6.5971679999999999</v>
      </c>
      <c r="CK7">
        <f>(BO7/1000)*(61.02/1)</f>
        <v>32.219224981623917</v>
      </c>
      <c r="CL7" t="s">
        <v>622</v>
      </c>
      <c r="CM7">
        <f>((BX7*4.4268)/1000)*(62/1)</f>
        <v>3.3136368720000003E-2</v>
      </c>
    </row>
    <row r="8" spans="1:91" x14ac:dyDescent="0.2">
      <c r="A8">
        <v>177</v>
      </c>
      <c r="B8">
        <v>66</v>
      </c>
      <c r="C8" t="s">
        <v>374</v>
      </c>
      <c r="D8" t="s">
        <v>242</v>
      </c>
      <c r="E8" t="s">
        <v>375</v>
      </c>
      <c r="F8" t="s">
        <v>243</v>
      </c>
      <c r="G8">
        <v>3</v>
      </c>
      <c r="H8" t="s">
        <v>376</v>
      </c>
      <c r="I8" t="s">
        <v>377</v>
      </c>
      <c r="J8" t="s">
        <v>378</v>
      </c>
      <c r="K8" t="s">
        <v>270</v>
      </c>
      <c r="L8" t="s">
        <v>271</v>
      </c>
      <c r="M8" t="s">
        <v>368</v>
      </c>
      <c r="N8" s="1" t="s">
        <v>661</v>
      </c>
      <c r="O8" s="1" t="s">
        <v>368</v>
      </c>
      <c r="P8" s="1" t="s">
        <v>625</v>
      </c>
      <c r="Q8" s="1" t="s">
        <v>604</v>
      </c>
      <c r="R8" s="1" t="s">
        <v>622</v>
      </c>
      <c r="S8" s="2">
        <v>42576</v>
      </c>
      <c r="T8" s="1" t="s">
        <v>626</v>
      </c>
      <c r="U8" s="1" t="s">
        <v>627</v>
      </c>
      <c r="V8" s="1" t="s">
        <v>622</v>
      </c>
      <c r="W8" s="1" t="s">
        <v>622</v>
      </c>
      <c r="X8" s="1" t="s">
        <v>622</v>
      </c>
      <c r="Y8" s="1" t="s">
        <v>622</v>
      </c>
      <c r="Z8" s="1" t="s">
        <v>622</v>
      </c>
      <c r="AA8" s="1">
        <v>3</v>
      </c>
      <c r="AB8" s="1">
        <v>10</v>
      </c>
      <c r="AC8" s="1">
        <v>13</v>
      </c>
      <c r="AD8" s="1">
        <v>34</v>
      </c>
      <c r="AE8" s="1" t="s">
        <v>622</v>
      </c>
      <c r="AF8" s="1" t="s">
        <v>622</v>
      </c>
      <c r="AG8" s="1" t="s">
        <v>622</v>
      </c>
      <c r="AH8" s="1" t="s">
        <v>622</v>
      </c>
      <c r="AI8" s="1" t="s">
        <v>622</v>
      </c>
      <c r="AJ8" s="1" t="s">
        <v>622</v>
      </c>
      <c r="AK8" s="1" t="s">
        <v>622</v>
      </c>
      <c r="AL8" s="1" t="s">
        <v>622</v>
      </c>
      <c r="AM8" s="1" t="s">
        <v>622</v>
      </c>
      <c r="AN8" s="1" t="s">
        <v>622</v>
      </c>
      <c r="AO8" s="1" t="s">
        <v>622</v>
      </c>
      <c r="AP8" s="12" t="s">
        <v>622</v>
      </c>
      <c r="AQ8" s="1" t="s">
        <v>622</v>
      </c>
      <c r="AR8" s="1" t="s">
        <v>622</v>
      </c>
      <c r="AS8" s="7" t="s">
        <v>622</v>
      </c>
      <c r="AT8" s="7" t="s">
        <v>622</v>
      </c>
      <c r="AU8" s="7" t="s">
        <v>622</v>
      </c>
      <c r="AV8" s="7" t="s">
        <v>622</v>
      </c>
      <c r="AW8" s="7" t="s">
        <v>622</v>
      </c>
      <c r="AX8" s="7" t="s">
        <v>622</v>
      </c>
      <c r="AY8" s="7" t="s">
        <v>622</v>
      </c>
      <c r="AZ8" s="7" t="s">
        <v>622</v>
      </c>
      <c r="BA8" s="1" t="s">
        <v>622</v>
      </c>
      <c r="BB8" s="1" t="s">
        <v>622</v>
      </c>
      <c r="BC8" s="1" t="s">
        <v>622</v>
      </c>
      <c r="BD8" s="1" t="s">
        <v>622</v>
      </c>
      <c r="BE8" s="1" t="s">
        <v>622</v>
      </c>
      <c r="BF8" s="1" t="s">
        <v>622</v>
      </c>
      <c r="BG8" s="1" t="s">
        <v>622</v>
      </c>
      <c r="BH8" s="1" t="s">
        <v>622</v>
      </c>
      <c r="BI8" s="1" t="s">
        <v>622</v>
      </c>
      <c r="BJ8" s="1" t="s">
        <v>622</v>
      </c>
      <c r="BK8" s="1" t="s">
        <v>622</v>
      </c>
      <c r="BL8" s="1" t="s">
        <v>622</v>
      </c>
      <c r="BM8" s="1" t="s">
        <v>622</v>
      </c>
      <c r="BN8" s="1" t="s">
        <v>622</v>
      </c>
      <c r="BO8" s="1" t="s">
        <v>622</v>
      </c>
      <c r="BP8" s="1" t="s">
        <v>622</v>
      </c>
      <c r="BQ8" s="1" t="s">
        <v>622</v>
      </c>
      <c r="BR8" s="1" t="s">
        <v>622</v>
      </c>
      <c r="BS8" s="1" t="s">
        <v>622</v>
      </c>
      <c r="BT8" s="1" t="s">
        <v>622</v>
      </c>
      <c r="BU8" s="9" t="s">
        <v>622</v>
      </c>
      <c r="BV8" s="9" t="s">
        <v>622</v>
      </c>
      <c r="BW8" s="1" t="s">
        <v>622</v>
      </c>
      <c r="BX8" s="1" t="s">
        <v>622</v>
      </c>
      <c r="BY8" s="1" t="s">
        <v>622</v>
      </c>
      <c r="BZ8" s="7" t="s">
        <v>622</v>
      </c>
      <c r="CA8" s="1" t="s">
        <v>622</v>
      </c>
      <c r="CB8" s="7" t="s">
        <v>622</v>
      </c>
      <c r="CC8" s="1" t="s">
        <v>622</v>
      </c>
      <c r="CD8" s="1" t="s">
        <v>622</v>
      </c>
      <c r="CE8" s="1" t="s">
        <v>622</v>
      </c>
      <c r="CF8" s="1" t="s">
        <v>622</v>
      </c>
      <c r="CG8" s="1" t="str">
        <f>BH8</f>
        <v>NA</v>
      </c>
      <c r="CH8" t="str">
        <f>BJ8</f>
        <v>NA</v>
      </c>
      <c r="CI8" t="str">
        <f>BL8</f>
        <v>NA</v>
      </c>
      <c r="CJ8" t="str">
        <f>BN8</f>
        <v>NA</v>
      </c>
      <c r="CK8" t="str">
        <f>BP8</f>
        <v>NA</v>
      </c>
      <c r="CL8" s="38" t="str">
        <f>BV8</f>
        <v>NA</v>
      </c>
      <c r="CM8" t="str">
        <f>BY8</f>
        <v>NA</v>
      </c>
    </row>
    <row r="9" spans="1:91" x14ac:dyDescent="0.2">
      <c r="A9">
        <v>176</v>
      </c>
      <c r="B9">
        <v>67</v>
      </c>
      <c r="C9" t="s">
        <v>369</v>
      </c>
      <c r="D9" t="s">
        <v>247</v>
      </c>
      <c r="E9" t="s">
        <v>370</v>
      </c>
      <c r="F9" t="s">
        <v>248</v>
      </c>
      <c r="G9">
        <v>3</v>
      </c>
      <c r="H9" t="s">
        <v>371</v>
      </c>
      <c r="I9" t="s">
        <v>372</v>
      </c>
      <c r="J9" t="s">
        <v>373</v>
      </c>
      <c r="K9" t="s">
        <v>275</v>
      </c>
      <c r="L9" t="s">
        <v>276</v>
      </c>
      <c r="M9" t="s">
        <v>368</v>
      </c>
      <c r="N9" s="1" t="s">
        <v>661</v>
      </c>
      <c r="O9" s="1" t="s">
        <v>368</v>
      </c>
      <c r="P9" s="1" t="s">
        <v>625</v>
      </c>
      <c r="Q9" s="1" t="s">
        <v>604</v>
      </c>
      <c r="R9" s="1" t="s">
        <v>622</v>
      </c>
      <c r="S9" s="1" t="s">
        <v>622</v>
      </c>
      <c r="T9" s="1" t="s">
        <v>626</v>
      </c>
      <c r="U9" s="1" t="s">
        <v>627</v>
      </c>
      <c r="V9" s="1" t="s">
        <v>622</v>
      </c>
      <c r="W9" s="1" t="s">
        <v>622</v>
      </c>
      <c r="X9" s="1" t="s">
        <v>622</v>
      </c>
      <c r="Y9" s="1" t="s">
        <v>622</v>
      </c>
      <c r="Z9" s="1" t="s">
        <v>622</v>
      </c>
      <c r="AA9" s="1" t="s">
        <v>622</v>
      </c>
      <c r="AB9" s="1" t="s">
        <v>622</v>
      </c>
      <c r="AC9" s="1" t="s">
        <v>622</v>
      </c>
      <c r="AD9" s="1" t="s">
        <v>622</v>
      </c>
      <c r="AE9" s="1" t="s">
        <v>622</v>
      </c>
      <c r="AF9" s="1" t="s">
        <v>622</v>
      </c>
      <c r="AG9" s="1" t="s">
        <v>622</v>
      </c>
      <c r="AH9" s="1" t="s">
        <v>622</v>
      </c>
      <c r="AI9" s="1" t="s">
        <v>622</v>
      </c>
      <c r="AJ9" s="1" t="s">
        <v>622</v>
      </c>
      <c r="AK9" s="1" t="s">
        <v>622</v>
      </c>
      <c r="AL9" s="1" t="s">
        <v>622</v>
      </c>
      <c r="AM9" s="1" t="s">
        <v>622</v>
      </c>
      <c r="AN9" s="1" t="s">
        <v>622</v>
      </c>
      <c r="AO9" s="1" t="s">
        <v>622</v>
      </c>
      <c r="AP9" s="12" t="s">
        <v>622</v>
      </c>
      <c r="AQ9" s="1" t="s">
        <v>622</v>
      </c>
      <c r="AR9" s="1" t="s">
        <v>622</v>
      </c>
      <c r="AS9" s="7" t="s">
        <v>622</v>
      </c>
      <c r="AT9" s="7" t="s">
        <v>622</v>
      </c>
      <c r="AU9" s="7" t="s">
        <v>622</v>
      </c>
      <c r="AV9" s="7" t="s">
        <v>622</v>
      </c>
      <c r="AW9" s="7" t="s">
        <v>622</v>
      </c>
      <c r="AX9" s="7" t="s">
        <v>622</v>
      </c>
      <c r="AY9" s="7" t="s">
        <v>622</v>
      </c>
      <c r="AZ9" s="7" t="s">
        <v>622</v>
      </c>
      <c r="BA9" s="1" t="s">
        <v>622</v>
      </c>
      <c r="BB9" s="1" t="s">
        <v>622</v>
      </c>
      <c r="BC9" s="1" t="s">
        <v>622</v>
      </c>
      <c r="BD9" s="1" t="s">
        <v>622</v>
      </c>
      <c r="BE9" s="1" t="s">
        <v>622</v>
      </c>
      <c r="BF9" s="1" t="s">
        <v>622</v>
      </c>
      <c r="BG9" s="1" t="s">
        <v>622</v>
      </c>
      <c r="BH9" s="1" t="s">
        <v>622</v>
      </c>
      <c r="BI9" s="1" t="s">
        <v>622</v>
      </c>
      <c r="BJ9" s="1" t="s">
        <v>622</v>
      </c>
      <c r="BK9" s="1" t="s">
        <v>622</v>
      </c>
      <c r="BL9" s="1" t="s">
        <v>622</v>
      </c>
      <c r="BM9" s="1" t="s">
        <v>622</v>
      </c>
      <c r="BN9" s="1" t="s">
        <v>622</v>
      </c>
      <c r="BO9" s="1" t="s">
        <v>622</v>
      </c>
      <c r="BP9" s="1" t="s">
        <v>622</v>
      </c>
      <c r="BQ9" s="1" t="s">
        <v>622</v>
      </c>
      <c r="BR9" s="1" t="s">
        <v>622</v>
      </c>
      <c r="BS9" s="1" t="s">
        <v>622</v>
      </c>
      <c r="BT9" s="1" t="s">
        <v>622</v>
      </c>
      <c r="BU9" s="9" t="s">
        <v>622</v>
      </c>
      <c r="BV9" s="9" t="s">
        <v>622</v>
      </c>
      <c r="BW9" s="1" t="s">
        <v>622</v>
      </c>
      <c r="BX9" s="1" t="s">
        <v>622</v>
      </c>
      <c r="BY9" s="1" t="s">
        <v>622</v>
      </c>
      <c r="BZ9" s="7" t="s">
        <v>622</v>
      </c>
      <c r="CA9" s="1" t="s">
        <v>622</v>
      </c>
      <c r="CB9" s="7" t="s">
        <v>622</v>
      </c>
      <c r="CC9" s="1" t="s">
        <v>622</v>
      </c>
      <c r="CD9" s="1" t="s">
        <v>622</v>
      </c>
      <c r="CE9" s="1" t="s">
        <v>622</v>
      </c>
      <c r="CF9" s="1" t="s">
        <v>622</v>
      </c>
      <c r="CG9" s="1" t="str">
        <f>BH9</f>
        <v>NA</v>
      </c>
      <c r="CH9" t="str">
        <f>BJ9</f>
        <v>NA</v>
      </c>
      <c r="CI9" t="str">
        <f>BL9</f>
        <v>NA</v>
      </c>
      <c r="CJ9" t="str">
        <f>BN9</f>
        <v>NA</v>
      </c>
      <c r="CK9" t="str">
        <f>BP9</f>
        <v>NA</v>
      </c>
      <c r="CL9" s="38" t="str">
        <f>BV9</f>
        <v>NA</v>
      </c>
      <c r="CM9" t="str">
        <f>BY9</f>
        <v>NA</v>
      </c>
    </row>
    <row r="10" spans="1:91" x14ac:dyDescent="0.2">
      <c r="A10">
        <v>175</v>
      </c>
      <c r="B10">
        <v>68</v>
      </c>
      <c r="C10" t="s">
        <v>363</v>
      </c>
      <c r="D10" t="s">
        <v>252</v>
      </c>
      <c r="E10" t="s">
        <v>364</v>
      </c>
      <c r="F10" t="s">
        <v>253</v>
      </c>
      <c r="G10">
        <v>3</v>
      </c>
      <c r="H10" t="s">
        <v>365</v>
      </c>
      <c r="I10" t="s">
        <v>366</v>
      </c>
      <c r="J10" t="s">
        <v>367</v>
      </c>
      <c r="K10" t="s">
        <v>281</v>
      </c>
      <c r="L10" t="s">
        <v>282</v>
      </c>
      <c r="M10" t="s">
        <v>368</v>
      </c>
      <c r="N10" s="1" t="s">
        <v>661</v>
      </c>
      <c r="O10" s="1" t="s">
        <v>368</v>
      </c>
      <c r="P10" s="1" t="s">
        <v>625</v>
      </c>
      <c r="Q10" s="1" t="s">
        <v>604</v>
      </c>
      <c r="R10" s="1" t="s">
        <v>622</v>
      </c>
      <c r="S10" s="1" t="s">
        <v>622</v>
      </c>
      <c r="T10" s="1" t="s">
        <v>626</v>
      </c>
      <c r="U10" s="1" t="s">
        <v>627</v>
      </c>
      <c r="V10" s="1" t="s">
        <v>622</v>
      </c>
      <c r="W10" s="1" t="s">
        <v>622</v>
      </c>
      <c r="X10" s="1" t="s">
        <v>622</v>
      </c>
      <c r="Y10" s="1" t="s">
        <v>622</v>
      </c>
      <c r="Z10" s="1" t="s">
        <v>622</v>
      </c>
      <c r="AA10" s="1" t="s">
        <v>622</v>
      </c>
      <c r="AB10" s="1" t="s">
        <v>622</v>
      </c>
      <c r="AC10" s="1" t="s">
        <v>622</v>
      </c>
      <c r="AD10" s="1" t="s">
        <v>622</v>
      </c>
      <c r="AE10" s="1" t="s">
        <v>622</v>
      </c>
      <c r="AF10" s="1" t="s">
        <v>622</v>
      </c>
      <c r="AG10" s="1" t="s">
        <v>622</v>
      </c>
      <c r="AH10" s="1" t="s">
        <v>622</v>
      </c>
      <c r="AI10" s="1" t="s">
        <v>622</v>
      </c>
      <c r="AJ10" s="1" t="s">
        <v>622</v>
      </c>
      <c r="AK10" s="1" t="s">
        <v>622</v>
      </c>
      <c r="AL10" s="1" t="s">
        <v>622</v>
      </c>
      <c r="AM10" s="1" t="s">
        <v>622</v>
      </c>
      <c r="AN10" s="1" t="s">
        <v>622</v>
      </c>
      <c r="AO10" s="1" t="s">
        <v>622</v>
      </c>
      <c r="AP10" s="12" t="s">
        <v>622</v>
      </c>
      <c r="AQ10" s="1" t="s">
        <v>622</v>
      </c>
      <c r="AR10" s="1" t="s">
        <v>622</v>
      </c>
      <c r="AS10" s="7" t="s">
        <v>622</v>
      </c>
      <c r="AT10" s="7" t="s">
        <v>622</v>
      </c>
      <c r="AU10" s="7" t="s">
        <v>622</v>
      </c>
      <c r="AV10" s="7" t="s">
        <v>622</v>
      </c>
      <c r="AW10" s="7" t="s">
        <v>622</v>
      </c>
      <c r="AX10" s="7" t="s">
        <v>622</v>
      </c>
      <c r="AY10" s="7" t="s">
        <v>622</v>
      </c>
      <c r="AZ10" s="7" t="s">
        <v>622</v>
      </c>
      <c r="BA10" s="1" t="s">
        <v>622</v>
      </c>
      <c r="BB10" s="1" t="s">
        <v>622</v>
      </c>
      <c r="BC10" s="1" t="s">
        <v>622</v>
      </c>
      <c r="BD10" s="1" t="s">
        <v>622</v>
      </c>
      <c r="BE10" s="1" t="s">
        <v>622</v>
      </c>
      <c r="BF10" s="1" t="s">
        <v>622</v>
      </c>
      <c r="BG10" s="1" t="s">
        <v>622</v>
      </c>
      <c r="BH10" s="1" t="s">
        <v>622</v>
      </c>
      <c r="BI10" s="1" t="s">
        <v>622</v>
      </c>
      <c r="BJ10" s="1" t="s">
        <v>622</v>
      </c>
      <c r="BK10" s="1" t="s">
        <v>622</v>
      </c>
      <c r="BL10" s="1" t="s">
        <v>622</v>
      </c>
      <c r="BM10" s="1" t="s">
        <v>622</v>
      </c>
      <c r="BN10" s="1" t="s">
        <v>622</v>
      </c>
      <c r="BO10" s="1" t="s">
        <v>622</v>
      </c>
      <c r="BP10" s="1" t="s">
        <v>622</v>
      </c>
      <c r="BQ10" s="1" t="s">
        <v>622</v>
      </c>
      <c r="BR10" s="1" t="s">
        <v>622</v>
      </c>
      <c r="BS10" s="1" t="s">
        <v>622</v>
      </c>
      <c r="BT10" s="1" t="s">
        <v>622</v>
      </c>
      <c r="BU10" s="9" t="s">
        <v>622</v>
      </c>
      <c r="BV10" s="9" t="s">
        <v>622</v>
      </c>
      <c r="BW10" s="1" t="s">
        <v>622</v>
      </c>
      <c r="BX10" s="1" t="s">
        <v>622</v>
      </c>
      <c r="BY10" s="1" t="s">
        <v>622</v>
      </c>
      <c r="BZ10" s="7" t="s">
        <v>622</v>
      </c>
      <c r="CA10" s="1" t="s">
        <v>622</v>
      </c>
      <c r="CB10" s="7" t="s">
        <v>622</v>
      </c>
      <c r="CC10" s="1" t="s">
        <v>622</v>
      </c>
      <c r="CD10" s="1" t="s">
        <v>622</v>
      </c>
      <c r="CE10" s="1" t="s">
        <v>622</v>
      </c>
      <c r="CF10" s="1" t="s">
        <v>622</v>
      </c>
      <c r="CG10" s="1" t="str">
        <f>BH10</f>
        <v>NA</v>
      </c>
      <c r="CH10" t="str">
        <f>BJ10</f>
        <v>NA</v>
      </c>
      <c r="CI10" t="str">
        <f>BL10</f>
        <v>NA</v>
      </c>
      <c r="CJ10" t="str">
        <f>BN10</f>
        <v>NA</v>
      </c>
      <c r="CK10" t="str">
        <f>BP10</f>
        <v>NA</v>
      </c>
      <c r="CL10" s="38" t="str">
        <f>BV10</f>
        <v>NA</v>
      </c>
      <c r="CM10" t="str">
        <f>BY10</f>
        <v>NA</v>
      </c>
    </row>
    <row r="11" spans="1:91" x14ac:dyDescent="0.2">
      <c r="A11">
        <v>3</v>
      </c>
      <c r="B11">
        <v>69</v>
      </c>
      <c r="C11" t="s">
        <v>21</v>
      </c>
      <c r="D11" t="s">
        <v>257</v>
      </c>
      <c r="E11" t="s">
        <v>22</v>
      </c>
      <c r="F11" t="s">
        <v>258</v>
      </c>
      <c r="G11">
        <v>3</v>
      </c>
      <c r="H11" t="s">
        <v>23</v>
      </c>
      <c r="I11" t="s">
        <v>24</v>
      </c>
      <c r="J11" t="s">
        <v>25</v>
      </c>
      <c r="K11" t="s">
        <v>286</v>
      </c>
      <c r="L11" t="s">
        <v>287</v>
      </c>
      <c r="M11" t="s">
        <v>26</v>
      </c>
      <c r="N11" s="1" t="s">
        <v>648</v>
      </c>
      <c r="O11" s="1" t="s">
        <v>26</v>
      </c>
      <c r="P11" s="1" t="s">
        <v>625</v>
      </c>
      <c r="Q11" s="1" t="s">
        <v>604</v>
      </c>
      <c r="R11" s="1" t="s">
        <v>622</v>
      </c>
      <c r="S11" s="2">
        <v>42948</v>
      </c>
      <c r="T11" s="1" t="s">
        <v>626</v>
      </c>
      <c r="U11" s="1" t="s">
        <v>649</v>
      </c>
      <c r="V11" s="1" t="s">
        <v>622</v>
      </c>
      <c r="W11" s="1" t="s">
        <v>622</v>
      </c>
      <c r="X11" s="1" t="s">
        <v>622</v>
      </c>
      <c r="Y11" s="1" t="s">
        <v>622</v>
      </c>
      <c r="Z11" s="1" t="s">
        <v>622</v>
      </c>
      <c r="AA11" s="1" t="s">
        <v>622</v>
      </c>
      <c r="AB11" s="1" t="s">
        <v>622</v>
      </c>
      <c r="AC11" s="1" t="s">
        <v>622</v>
      </c>
      <c r="AD11" s="1" t="s">
        <v>622</v>
      </c>
      <c r="AE11" s="1" t="s">
        <v>622</v>
      </c>
      <c r="AF11" s="1" t="s">
        <v>622</v>
      </c>
      <c r="AG11" s="1" t="s">
        <v>622</v>
      </c>
      <c r="AH11" s="1" t="s">
        <v>622</v>
      </c>
      <c r="AI11" s="1" t="s">
        <v>622</v>
      </c>
      <c r="AJ11" s="1" t="s">
        <v>622</v>
      </c>
      <c r="AK11" s="1" t="s">
        <v>622</v>
      </c>
      <c r="AL11" s="19" t="s">
        <v>622</v>
      </c>
      <c r="AM11" s="1" t="s">
        <v>622</v>
      </c>
      <c r="AN11" s="1" t="s">
        <v>622</v>
      </c>
      <c r="AO11" s="1" t="s">
        <v>622</v>
      </c>
      <c r="AP11" s="12" t="s">
        <v>622</v>
      </c>
      <c r="AQ11" s="1" t="s">
        <v>622</v>
      </c>
      <c r="AR11" s="1" t="s">
        <v>622</v>
      </c>
      <c r="AS11" s="1" t="s">
        <v>622</v>
      </c>
      <c r="AT11" s="7" t="s">
        <v>622</v>
      </c>
      <c r="AU11" s="7" t="s">
        <v>622</v>
      </c>
      <c r="AV11" s="7" t="s">
        <v>622</v>
      </c>
      <c r="AW11" s="7" t="s">
        <v>622</v>
      </c>
      <c r="AX11" s="7" t="s">
        <v>622</v>
      </c>
      <c r="AY11" s="7" t="s">
        <v>622</v>
      </c>
      <c r="AZ11" s="7" t="s">
        <v>622</v>
      </c>
      <c r="BA11" s="1" t="s">
        <v>622</v>
      </c>
      <c r="BB11" s="1" t="s">
        <v>622</v>
      </c>
      <c r="BC11" s="1" t="s">
        <v>622</v>
      </c>
      <c r="BD11" s="1" t="s">
        <v>622</v>
      </c>
      <c r="BE11" s="1" t="s">
        <v>622</v>
      </c>
      <c r="BF11" s="1" t="s">
        <v>622</v>
      </c>
      <c r="BG11" s="1" t="s">
        <v>622</v>
      </c>
      <c r="BH11" s="1" t="s">
        <v>622</v>
      </c>
      <c r="BI11" s="1" t="s">
        <v>622</v>
      </c>
      <c r="BJ11" s="1" t="s">
        <v>622</v>
      </c>
      <c r="BK11" s="1" t="s">
        <v>622</v>
      </c>
      <c r="BL11" s="1" t="s">
        <v>622</v>
      </c>
      <c r="BM11" s="1" t="s">
        <v>622</v>
      </c>
      <c r="BN11" s="1" t="s">
        <v>622</v>
      </c>
      <c r="BO11" s="1" t="s">
        <v>622</v>
      </c>
      <c r="BP11" s="1" t="s">
        <v>622</v>
      </c>
      <c r="BQ11" s="1" t="s">
        <v>622</v>
      </c>
      <c r="BR11" s="1" t="s">
        <v>622</v>
      </c>
      <c r="BS11" s="1" t="s">
        <v>622</v>
      </c>
      <c r="BT11" s="1" t="s">
        <v>622</v>
      </c>
      <c r="BU11" s="9" t="s">
        <v>622</v>
      </c>
      <c r="BV11" s="9" t="s">
        <v>622</v>
      </c>
      <c r="BW11" s="1" t="s">
        <v>622</v>
      </c>
      <c r="BX11" s="1" t="s">
        <v>622</v>
      </c>
      <c r="BY11" s="1" t="s">
        <v>622</v>
      </c>
      <c r="BZ11" s="1" t="s">
        <v>622</v>
      </c>
      <c r="CA11" s="1" t="s">
        <v>622</v>
      </c>
      <c r="CB11" s="1" t="s">
        <v>622</v>
      </c>
      <c r="CC11" s="1" t="s">
        <v>622</v>
      </c>
      <c r="CD11" s="1" t="s">
        <v>622</v>
      </c>
      <c r="CE11" s="1" t="s">
        <v>622</v>
      </c>
      <c r="CF11" s="1" t="s">
        <v>622</v>
      </c>
      <c r="CG11" s="1" t="s">
        <v>622</v>
      </c>
      <c r="CH11" t="str">
        <f>BJ11</f>
        <v>NA</v>
      </c>
      <c r="CI11" t="str">
        <f>BL11</f>
        <v>NA</v>
      </c>
      <c r="CJ11" t="str">
        <f>BN11</f>
        <v>NA</v>
      </c>
      <c r="CK11" t="str">
        <f>BP11</f>
        <v>NA</v>
      </c>
      <c r="CL11" s="38" t="str">
        <f>BV11</f>
        <v>NA</v>
      </c>
      <c r="CM11" t="str">
        <f>BY11</f>
        <v>NA</v>
      </c>
    </row>
    <row r="12" spans="1:91" x14ac:dyDescent="0.2">
      <c r="A12">
        <v>4</v>
      </c>
      <c r="B12">
        <v>70</v>
      </c>
      <c r="C12" t="s">
        <v>27</v>
      </c>
      <c r="D12" t="s">
        <v>262</v>
      </c>
      <c r="E12" t="s">
        <v>28</v>
      </c>
      <c r="F12" t="s">
        <v>263</v>
      </c>
      <c r="G12">
        <v>3</v>
      </c>
      <c r="H12" t="s">
        <v>29</v>
      </c>
      <c r="I12" t="s">
        <v>30</v>
      </c>
      <c r="J12" t="s">
        <v>31</v>
      </c>
      <c r="K12" t="s">
        <v>291</v>
      </c>
      <c r="L12" t="s">
        <v>292</v>
      </c>
      <c r="M12" t="s">
        <v>26</v>
      </c>
      <c r="N12" s="1" t="s">
        <v>648</v>
      </c>
      <c r="O12" s="1" t="s">
        <v>26</v>
      </c>
      <c r="P12" s="1" t="s">
        <v>625</v>
      </c>
      <c r="Q12" s="1" t="s">
        <v>604</v>
      </c>
      <c r="R12" s="1" t="s">
        <v>622</v>
      </c>
      <c r="S12" s="2">
        <v>42948</v>
      </c>
      <c r="T12" s="1" t="s">
        <v>626</v>
      </c>
      <c r="U12" s="1" t="s">
        <v>649</v>
      </c>
      <c r="V12" s="1" t="s">
        <v>622</v>
      </c>
      <c r="W12" s="1" t="s">
        <v>622</v>
      </c>
      <c r="X12" s="1" t="s">
        <v>622</v>
      </c>
      <c r="Y12" s="1" t="s">
        <v>622</v>
      </c>
      <c r="Z12" s="1" t="s">
        <v>622</v>
      </c>
      <c r="AA12" s="1" t="s">
        <v>622</v>
      </c>
      <c r="AB12" s="1" t="s">
        <v>622</v>
      </c>
      <c r="AC12" s="1" t="s">
        <v>622</v>
      </c>
      <c r="AD12" s="1" t="s">
        <v>622</v>
      </c>
      <c r="AE12" s="1" t="s">
        <v>622</v>
      </c>
      <c r="AF12" s="1" t="s">
        <v>622</v>
      </c>
      <c r="AG12" s="1" t="s">
        <v>622</v>
      </c>
      <c r="AH12" s="1" t="s">
        <v>622</v>
      </c>
      <c r="AI12" s="1" t="s">
        <v>622</v>
      </c>
      <c r="AJ12" s="1" t="s">
        <v>622</v>
      </c>
      <c r="AK12" s="1" t="s">
        <v>622</v>
      </c>
      <c r="AL12" s="19" t="s">
        <v>622</v>
      </c>
      <c r="AM12" s="1" t="s">
        <v>622</v>
      </c>
      <c r="AN12" s="1" t="s">
        <v>622</v>
      </c>
      <c r="AO12" s="1" t="s">
        <v>622</v>
      </c>
      <c r="AP12" s="12" t="s">
        <v>622</v>
      </c>
      <c r="AQ12" s="1" t="s">
        <v>622</v>
      </c>
      <c r="AR12" s="1" t="s">
        <v>622</v>
      </c>
      <c r="AS12" s="1" t="s">
        <v>622</v>
      </c>
      <c r="AT12" s="7" t="s">
        <v>622</v>
      </c>
      <c r="AU12" s="7" t="s">
        <v>622</v>
      </c>
      <c r="AV12" s="7" t="s">
        <v>622</v>
      </c>
      <c r="AW12" s="7" t="s">
        <v>622</v>
      </c>
      <c r="AX12" s="7" t="s">
        <v>622</v>
      </c>
      <c r="AY12" s="7" t="s">
        <v>622</v>
      </c>
      <c r="AZ12" s="7" t="s">
        <v>622</v>
      </c>
      <c r="BA12" s="1" t="s">
        <v>622</v>
      </c>
      <c r="BB12" s="1" t="s">
        <v>622</v>
      </c>
      <c r="BC12" s="1" t="s">
        <v>622</v>
      </c>
      <c r="BD12" s="1" t="s">
        <v>622</v>
      </c>
      <c r="BE12" s="1" t="s">
        <v>622</v>
      </c>
      <c r="BF12" s="1" t="s">
        <v>622</v>
      </c>
      <c r="BG12" s="1" t="s">
        <v>622</v>
      </c>
      <c r="BH12" s="1" t="s">
        <v>622</v>
      </c>
      <c r="BI12" s="1" t="s">
        <v>622</v>
      </c>
      <c r="BJ12" s="1" t="s">
        <v>622</v>
      </c>
      <c r="BK12" s="1" t="s">
        <v>622</v>
      </c>
      <c r="BL12" s="1" t="s">
        <v>622</v>
      </c>
      <c r="BM12" s="1" t="s">
        <v>622</v>
      </c>
      <c r="BN12" s="1" t="s">
        <v>622</v>
      </c>
      <c r="BO12" s="1" t="s">
        <v>622</v>
      </c>
      <c r="BP12" s="1" t="s">
        <v>622</v>
      </c>
      <c r="BQ12" s="1" t="s">
        <v>622</v>
      </c>
      <c r="BR12" s="1" t="s">
        <v>622</v>
      </c>
      <c r="BS12" s="1" t="s">
        <v>622</v>
      </c>
      <c r="BT12" s="1" t="s">
        <v>622</v>
      </c>
      <c r="BU12" s="9" t="s">
        <v>622</v>
      </c>
      <c r="BV12" s="9" t="s">
        <v>622</v>
      </c>
      <c r="BW12" s="1" t="s">
        <v>622</v>
      </c>
      <c r="BX12" s="1" t="s">
        <v>622</v>
      </c>
      <c r="BY12" s="1" t="s">
        <v>622</v>
      </c>
      <c r="BZ12" s="1" t="s">
        <v>622</v>
      </c>
      <c r="CA12" s="1" t="s">
        <v>622</v>
      </c>
      <c r="CB12" s="1" t="s">
        <v>622</v>
      </c>
      <c r="CC12" s="1" t="s">
        <v>622</v>
      </c>
      <c r="CD12" s="1" t="s">
        <v>622</v>
      </c>
      <c r="CE12" s="1" t="s">
        <v>622</v>
      </c>
      <c r="CF12" s="1" t="s">
        <v>622</v>
      </c>
      <c r="CG12" s="1" t="s">
        <v>622</v>
      </c>
      <c r="CH12" t="str">
        <f>BJ12</f>
        <v>NA</v>
      </c>
      <c r="CI12" t="str">
        <f>BL12</f>
        <v>NA</v>
      </c>
      <c r="CJ12" t="str">
        <f>BN12</f>
        <v>NA</v>
      </c>
      <c r="CK12" t="str">
        <f>BP12</f>
        <v>NA</v>
      </c>
      <c r="CL12" s="38" t="str">
        <f>BV12</f>
        <v>NA</v>
      </c>
      <c r="CM12" t="str">
        <f>BY12</f>
        <v>NA</v>
      </c>
    </row>
    <row r="13" spans="1:91" x14ac:dyDescent="0.2">
      <c r="A13">
        <v>5</v>
      </c>
      <c r="B13">
        <v>71</v>
      </c>
      <c r="C13" t="s">
        <v>32</v>
      </c>
      <c r="D13" t="s">
        <v>267</v>
      </c>
      <c r="E13" t="s">
        <v>33</v>
      </c>
      <c r="F13" t="s">
        <v>268</v>
      </c>
      <c r="G13">
        <v>3</v>
      </c>
      <c r="H13" t="s">
        <v>34</v>
      </c>
      <c r="I13" t="s">
        <v>35</v>
      </c>
      <c r="J13" t="s">
        <v>36</v>
      </c>
      <c r="K13" t="s">
        <v>296</v>
      </c>
      <c r="L13" t="s">
        <v>297</v>
      </c>
      <c r="M13" t="s">
        <v>26</v>
      </c>
      <c r="N13" s="1" t="s">
        <v>648</v>
      </c>
      <c r="O13" s="1" t="s">
        <v>26</v>
      </c>
      <c r="P13" s="1" t="s">
        <v>625</v>
      </c>
      <c r="Q13" s="1" t="s">
        <v>604</v>
      </c>
      <c r="R13" s="1" t="s">
        <v>622</v>
      </c>
      <c r="S13" s="2">
        <v>42948</v>
      </c>
      <c r="T13" s="1" t="s">
        <v>626</v>
      </c>
      <c r="U13" s="1" t="s">
        <v>649</v>
      </c>
      <c r="V13" s="1" t="s">
        <v>622</v>
      </c>
      <c r="W13" s="1" t="s">
        <v>622</v>
      </c>
      <c r="X13" s="1" t="s">
        <v>622</v>
      </c>
      <c r="Y13" s="1" t="s">
        <v>622</v>
      </c>
      <c r="Z13" s="1" t="s">
        <v>622</v>
      </c>
      <c r="AA13" s="1" t="s">
        <v>622</v>
      </c>
      <c r="AB13" s="1" t="s">
        <v>622</v>
      </c>
      <c r="AC13" s="1" t="s">
        <v>622</v>
      </c>
      <c r="AD13" s="1" t="s">
        <v>622</v>
      </c>
      <c r="AE13" s="1" t="s">
        <v>622</v>
      </c>
      <c r="AF13" s="1" t="s">
        <v>622</v>
      </c>
      <c r="AG13" s="1" t="s">
        <v>622</v>
      </c>
      <c r="AH13" s="1" t="s">
        <v>622</v>
      </c>
      <c r="AI13" s="1" t="s">
        <v>622</v>
      </c>
      <c r="AJ13" s="1" t="s">
        <v>622</v>
      </c>
      <c r="AK13" s="1" t="s">
        <v>622</v>
      </c>
      <c r="AL13" s="19" t="s">
        <v>622</v>
      </c>
      <c r="AM13" s="1" t="s">
        <v>622</v>
      </c>
      <c r="AN13" s="1" t="s">
        <v>622</v>
      </c>
      <c r="AO13" s="1" t="s">
        <v>622</v>
      </c>
      <c r="AP13" s="12" t="s">
        <v>622</v>
      </c>
      <c r="AQ13" s="1" t="s">
        <v>622</v>
      </c>
      <c r="AR13" s="1" t="s">
        <v>622</v>
      </c>
      <c r="AS13" s="1" t="s">
        <v>622</v>
      </c>
      <c r="AT13" s="7" t="s">
        <v>622</v>
      </c>
      <c r="AU13" s="7" t="s">
        <v>622</v>
      </c>
      <c r="AV13" s="7" t="s">
        <v>622</v>
      </c>
      <c r="AW13" s="7" t="s">
        <v>622</v>
      </c>
      <c r="AX13" s="7" t="s">
        <v>622</v>
      </c>
      <c r="AY13" s="7" t="s">
        <v>622</v>
      </c>
      <c r="AZ13" s="7" t="s">
        <v>622</v>
      </c>
      <c r="BA13" s="1" t="s">
        <v>622</v>
      </c>
      <c r="BB13" s="1" t="s">
        <v>622</v>
      </c>
      <c r="BC13" s="1" t="s">
        <v>622</v>
      </c>
      <c r="BD13" s="1" t="s">
        <v>622</v>
      </c>
      <c r="BE13" s="1" t="s">
        <v>622</v>
      </c>
      <c r="BF13" s="1" t="s">
        <v>622</v>
      </c>
      <c r="BG13" s="1" t="s">
        <v>622</v>
      </c>
      <c r="BH13" s="1" t="s">
        <v>622</v>
      </c>
      <c r="BI13" s="1" t="s">
        <v>622</v>
      </c>
      <c r="BJ13" s="1" t="s">
        <v>622</v>
      </c>
      <c r="BK13" s="1" t="s">
        <v>622</v>
      </c>
      <c r="BL13" s="1" t="s">
        <v>622</v>
      </c>
      <c r="BM13" s="1" t="s">
        <v>622</v>
      </c>
      <c r="BN13" s="1" t="s">
        <v>622</v>
      </c>
      <c r="BO13" s="1" t="s">
        <v>622</v>
      </c>
      <c r="BP13" s="1" t="s">
        <v>622</v>
      </c>
      <c r="BQ13" s="1" t="s">
        <v>622</v>
      </c>
      <c r="BR13" s="1" t="s">
        <v>622</v>
      </c>
      <c r="BS13" s="1" t="s">
        <v>622</v>
      </c>
      <c r="BT13" s="1" t="s">
        <v>622</v>
      </c>
      <c r="BU13" s="9" t="s">
        <v>622</v>
      </c>
      <c r="BV13" s="9" t="s">
        <v>622</v>
      </c>
      <c r="BW13" s="1" t="s">
        <v>622</v>
      </c>
      <c r="BX13" s="1" t="s">
        <v>622</v>
      </c>
      <c r="BY13" s="1" t="s">
        <v>622</v>
      </c>
      <c r="BZ13" s="1" t="s">
        <v>622</v>
      </c>
      <c r="CA13" s="1" t="s">
        <v>622</v>
      </c>
      <c r="CB13" s="1" t="s">
        <v>622</v>
      </c>
      <c r="CC13" s="1" t="s">
        <v>622</v>
      </c>
      <c r="CD13" s="1" t="s">
        <v>622</v>
      </c>
      <c r="CE13" s="1" t="s">
        <v>622</v>
      </c>
      <c r="CF13" s="1" t="s">
        <v>622</v>
      </c>
      <c r="CG13" s="1" t="s">
        <v>622</v>
      </c>
      <c r="CH13" t="str">
        <f>BJ13</f>
        <v>NA</v>
      </c>
      <c r="CI13" t="str">
        <f>BL13</f>
        <v>NA</v>
      </c>
      <c r="CJ13" t="str">
        <f>BN13</f>
        <v>NA</v>
      </c>
      <c r="CK13" t="str">
        <f>BP13</f>
        <v>NA</v>
      </c>
      <c r="CL13" s="38" t="str">
        <f>BV13</f>
        <v>NA</v>
      </c>
      <c r="CM13" t="str">
        <f>BY13</f>
        <v>NA</v>
      </c>
    </row>
    <row r="14" spans="1:91" x14ac:dyDescent="0.2">
      <c r="A14">
        <v>468</v>
      </c>
      <c r="B14">
        <v>72</v>
      </c>
      <c r="C14" t="s">
        <v>400</v>
      </c>
      <c r="D14" t="s">
        <v>531</v>
      </c>
      <c r="E14" t="s">
        <v>401</v>
      </c>
      <c r="F14" t="s">
        <v>532</v>
      </c>
      <c r="G14">
        <v>3</v>
      </c>
      <c r="H14" t="s">
        <v>402</v>
      </c>
      <c r="I14" t="s">
        <v>403</v>
      </c>
      <c r="J14" t="s">
        <v>404</v>
      </c>
      <c r="K14" t="s">
        <v>301</v>
      </c>
      <c r="L14" t="s">
        <v>302</v>
      </c>
      <c r="M14" t="s">
        <v>10</v>
      </c>
      <c r="N14" s="1" t="s">
        <v>645</v>
      </c>
      <c r="O14" s="1" t="s">
        <v>10</v>
      </c>
      <c r="P14" s="1" t="s">
        <v>625</v>
      </c>
      <c r="Q14" s="1" t="s">
        <v>618</v>
      </c>
      <c r="R14" s="1" t="s">
        <v>622</v>
      </c>
      <c r="S14" s="1" t="s">
        <v>622</v>
      </c>
      <c r="T14" s="1" t="s">
        <v>646</v>
      </c>
      <c r="U14" s="1" t="s">
        <v>647</v>
      </c>
      <c r="V14" s="1" t="s">
        <v>622</v>
      </c>
      <c r="W14" s="1" t="s">
        <v>622</v>
      </c>
      <c r="X14" s="1" t="s">
        <v>622</v>
      </c>
      <c r="Y14" s="1" t="s">
        <v>622</v>
      </c>
      <c r="Z14" s="1" t="s">
        <v>622</v>
      </c>
      <c r="AA14" s="1" t="s">
        <v>622</v>
      </c>
      <c r="AB14" s="1" t="s">
        <v>622</v>
      </c>
      <c r="AC14" s="1" t="s">
        <v>622</v>
      </c>
      <c r="AD14" s="1" t="s">
        <v>622</v>
      </c>
      <c r="AE14" s="1" t="s">
        <v>622</v>
      </c>
      <c r="AF14" s="1" t="s">
        <v>622</v>
      </c>
      <c r="AG14" s="1" t="s">
        <v>622</v>
      </c>
      <c r="AH14" s="1" t="s">
        <v>622</v>
      </c>
      <c r="AI14" s="1" t="s">
        <v>622</v>
      </c>
      <c r="AJ14" s="1" t="s">
        <v>622</v>
      </c>
      <c r="AK14" s="1" t="s">
        <v>622</v>
      </c>
      <c r="AL14" s="19" t="s">
        <v>622</v>
      </c>
      <c r="AM14" s="1" t="s">
        <v>622</v>
      </c>
      <c r="AN14" s="1" t="s">
        <v>622</v>
      </c>
      <c r="AO14" s="1" t="s">
        <v>622</v>
      </c>
      <c r="AP14" s="12" t="s">
        <v>622</v>
      </c>
      <c r="AQ14" s="1" t="s">
        <v>622</v>
      </c>
      <c r="AR14" s="1" t="s">
        <v>622</v>
      </c>
      <c r="AS14" s="1" t="s">
        <v>622</v>
      </c>
      <c r="AT14" s="7" t="s">
        <v>622</v>
      </c>
      <c r="AU14" s="7" t="s">
        <v>622</v>
      </c>
      <c r="AV14" s="7" t="s">
        <v>622</v>
      </c>
      <c r="AW14" s="7" t="s">
        <v>622</v>
      </c>
      <c r="AX14" s="7" t="s">
        <v>622</v>
      </c>
      <c r="AY14" s="7" t="s">
        <v>622</v>
      </c>
      <c r="AZ14" s="7" t="s">
        <v>622</v>
      </c>
      <c r="BA14" s="1" t="s">
        <v>622</v>
      </c>
      <c r="BB14" s="1" t="s">
        <v>622</v>
      </c>
      <c r="BC14" s="1" t="s">
        <v>622</v>
      </c>
      <c r="BD14" s="1" t="s">
        <v>622</v>
      </c>
      <c r="BE14" s="1" t="s">
        <v>622</v>
      </c>
      <c r="BF14" s="1" t="s">
        <v>622</v>
      </c>
      <c r="BG14" s="1" t="s">
        <v>622</v>
      </c>
      <c r="BH14" s="1" t="s">
        <v>622</v>
      </c>
      <c r="BI14" s="1" t="s">
        <v>622</v>
      </c>
      <c r="BJ14" s="1" t="s">
        <v>622</v>
      </c>
      <c r="BK14" s="1" t="s">
        <v>622</v>
      </c>
      <c r="BL14" s="1" t="s">
        <v>622</v>
      </c>
      <c r="BM14" s="1" t="s">
        <v>622</v>
      </c>
      <c r="BN14" s="1" t="s">
        <v>622</v>
      </c>
      <c r="BO14" s="1" t="s">
        <v>622</v>
      </c>
      <c r="BP14" s="1" t="s">
        <v>622</v>
      </c>
      <c r="BQ14" s="1" t="s">
        <v>622</v>
      </c>
      <c r="BR14" s="1" t="s">
        <v>622</v>
      </c>
      <c r="BS14" s="1" t="s">
        <v>622</v>
      </c>
      <c r="BT14" s="1" t="s">
        <v>622</v>
      </c>
      <c r="BU14" s="9" t="s">
        <v>622</v>
      </c>
      <c r="BV14" s="9" t="s">
        <v>622</v>
      </c>
      <c r="BW14" s="1" t="s">
        <v>622</v>
      </c>
      <c r="BX14" s="1" t="s">
        <v>622</v>
      </c>
      <c r="BY14" s="1" t="s">
        <v>622</v>
      </c>
      <c r="BZ14" s="1" t="s">
        <v>622</v>
      </c>
      <c r="CA14" s="1" t="s">
        <v>622</v>
      </c>
      <c r="CB14" s="1" t="s">
        <v>622</v>
      </c>
      <c r="CC14" s="1" t="s">
        <v>622</v>
      </c>
      <c r="CD14" s="1" t="s">
        <v>622</v>
      </c>
      <c r="CE14" s="1" t="s">
        <v>622</v>
      </c>
      <c r="CF14" s="1" t="s">
        <v>622</v>
      </c>
      <c r="CG14" s="1" t="s">
        <v>622</v>
      </c>
      <c r="CH14" t="str">
        <f>BJ14</f>
        <v>NA</v>
      </c>
      <c r="CI14" t="str">
        <f>BL14</f>
        <v>NA</v>
      </c>
      <c r="CJ14" t="str">
        <f>BN14</f>
        <v>NA</v>
      </c>
      <c r="CK14" t="str">
        <f>BP14</f>
        <v>NA</v>
      </c>
      <c r="CL14" s="38" t="str">
        <f>BV14</f>
        <v>NA</v>
      </c>
      <c r="CM14" t="str">
        <f>BY14</f>
        <v>NA</v>
      </c>
    </row>
    <row r="15" spans="1:91" x14ac:dyDescent="0.2">
      <c r="A15">
        <v>469</v>
      </c>
      <c r="B15">
        <v>73</v>
      </c>
      <c r="C15" t="s">
        <v>405</v>
      </c>
      <c r="D15" t="s">
        <v>533</v>
      </c>
      <c r="E15" t="s">
        <v>406</v>
      </c>
      <c r="F15" t="s">
        <v>534</v>
      </c>
      <c r="G15">
        <v>3</v>
      </c>
      <c r="H15" t="s">
        <v>407</v>
      </c>
      <c r="I15" t="s">
        <v>408</v>
      </c>
      <c r="J15" t="s">
        <v>409</v>
      </c>
      <c r="K15" t="s">
        <v>306</v>
      </c>
      <c r="L15" t="s">
        <v>307</v>
      </c>
      <c r="M15" t="s">
        <v>10</v>
      </c>
      <c r="N15" s="1" t="s">
        <v>645</v>
      </c>
      <c r="O15" s="1" t="s">
        <v>10</v>
      </c>
      <c r="P15" s="1" t="s">
        <v>625</v>
      </c>
      <c r="Q15" s="1" t="s">
        <v>618</v>
      </c>
      <c r="R15" s="1" t="s">
        <v>622</v>
      </c>
      <c r="S15" s="1" t="s">
        <v>622</v>
      </c>
      <c r="T15" s="1" t="s">
        <v>646</v>
      </c>
      <c r="U15" s="1" t="s">
        <v>647</v>
      </c>
      <c r="V15" s="1" t="s">
        <v>622</v>
      </c>
      <c r="W15" s="1" t="s">
        <v>622</v>
      </c>
      <c r="X15" s="1" t="s">
        <v>622</v>
      </c>
      <c r="Y15" s="1" t="s">
        <v>622</v>
      </c>
      <c r="Z15" s="1" t="s">
        <v>622</v>
      </c>
      <c r="AA15" s="1" t="s">
        <v>622</v>
      </c>
      <c r="AB15" s="1" t="s">
        <v>622</v>
      </c>
      <c r="AC15" s="1" t="s">
        <v>622</v>
      </c>
      <c r="AD15" s="1" t="s">
        <v>622</v>
      </c>
      <c r="AE15" s="1" t="s">
        <v>622</v>
      </c>
      <c r="AF15" s="1" t="s">
        <v>622</v>
      </c>
      <c r="AG15" s="1" t="s">
        <v>622</v>
      </c>
      <c r="AH15" s="1" t="s">
        <v>622</v>
      </c>
      <c r="AI15" s="1" t="s">
        <v>622</v>
      </c>
      <c r="AJ15" s="1" t="s">
        <v>622</v>
      </c>
      <c r="AK15" s="1" t="s">
        <v>622</v>
      </c>
      <c r="AL15" s="19" t="s">
        <v>622</v>
      </c>
      <c r="AM15" s="1" t="s">
        <v>622</v>
      </c>
      <c r="AN15" s="1" t="s">
        <v>622</v>
      </c>
      <c r="AO15" s="1" t="s">
        <v>622</v>
      </c>
      <c r="AP15" s="12" t="s">
        <v>622</v>
      </c>
      <c r="AQ15" s="1" t="s">
        <v>622</v>
      </c>
      <c r="AR15" s="1" t="s">
        <v>622</v>
      </c>
      <c r="AS15" s="1" t="s">
        <v>622</v>
      </c>
      <c r="AT15" s="7" t="s">
        <v>622</v>
      </c>
      <c r="AU15" s="7" t="s">
        <v>622</v>
      </c>
      <c r="AV15" s="7" t="s">
        <v>622</v>
      </c>
      <c r="AW15" s="7" t="s">
        <v>622</v>
      </c>
      <c r="AX15" s="7" t="s">
        <v>622</v>
      </c>
      <c r="AY15" s="7" t="s">
        <v>622</v>
      </c>
      <c r="AZ15" s="7" t="s">
        <v>622</v>
      </c>
      <c r="BA15" s="1" t="s">
        <v>622</v>
      </c>
      <c r="BB15" s="1" t="s">
        <v>622</v>
      </c>
      <c r="BC15" s="1" t="s">
        <v>622</v>
      </c>
      <c r="BD15" s="1" t="s">
        <v>622</v>
      </c>
      <c r="BE15" s="1" t="s">
        <v>622</v>
      </c>
      <c r="BF15" s="1" t="s">
        <v>622</v>
      </c>
      <c r="BG15" s="1" t="s">
        <v>622</v>
      </c>
      <c r="BH15" s="1" t="s">
        <v>622</v>
      </c>
      <c r="BI15" s="1" t="s">
        <v>622</v>
      </c>
      <c r="BJ15" s="1" t="s">
        <v>622</v>
      </c>
      <c r="BK15" s="1" t="s">
        <v>622</v>
      </c>
      <c r="BL15" s="1" t="s">
        <v>622</v>
      </c>
      <c r="BM15" s="1" t="s">
        <v>622</v>
      </c>
      <c r="BN15" s="1" t="s">
        <v>622</v>
      </c>
      <c r="BO15" s="1" t="s">
        <v>622</v>
      </c>
      <c r="BP15" s="1" t="s">
        <v>622</v>
      </c>
      <c r="BQ15" s="1" t="s">
        <v>622</v>
      </c>
      <c r="BR15" s="1" t="s">
        <v>622</v>
      </c>
      <c r="BS15" s="1" t="s">
        <v>622</v>
      </c>
      <c r="BT15" s="1" t="s">
        <v>622</v>
      </c>
      <c r="BU15" s="9" t="s">
        <v>622</v>
      </c>
      <c r="BV15" s="9" t="s">
        <v>622</v>
      </c>
      <c r="BW15" s="1" t="s">
        <v>622</v>
      </c>
      <c r="BX15" s="1" t="s">
        <v>622</v>
      </c>
      <c r="BY15" s="1" t="s">
        <v>622</v>
      </c>
      <c r="BZ15" s="1" t="s">
        <v>622</v>
      </c>
      <c r="CA15" s="1" t="s">
        <v>622</v>
      </c>
      <c r="CB15" s="1" t="s">
        <v>622</v>
      </c>
      <c r="CC15" s="1" t="s">
        <v>622</v>
      </c>
      <c r="CD15" s="1" t="s">
        <v>622</v>
      </c>
      <c r="CE15" s="1" t="s">
        <v>622</v>
      </c>
      <c r="CF15" s="1" t="s">
        <v>622</v>
      </c>
      <c r="CG15" s="1" t="s">
        <v>622</v>
      </c>
      <c r="CH15" t="str">
        <f>BJ15</f>
        <v>NA</v>
      </c>
      <c r="CI15" t="str">
        <f>BL15</f>
        <v>NA</v>
      </c>
      <c r="CJ15" t="str">
        <f>BN15</f>
        <v>NA</v>
      </c>
      <c r="CK15" t="str">
        <f>BP15</f>
        <v>NA</v>
      </c>
      <c r="CL15" s="38" t="str">
        <f>BV15</f>
        <v>NA</v>
      </c>
      <c r="CM15" t="str">
        <f>BY15</f>
        <v>NA</v>
      </c>
    </row>
    <row r="16" spans="1:91" x14ac:dyDescent="0.2">
      <c r="A16">
        <v>0</v>
      </c>
      <c r="B16">
        <v>74</v>
      </c>
      <c r="C16" t="s">
        <v>5</v>
      </c>
      <c r="D16" t="s">
        <v>535</v>
      </c>
      <c r="E16" t="s">
        <v>6</v>
      </c>
      <c r="F16" t="s">
        <v>536</v>
      </c>
      <c r="G16">
        <v>3</v>
      </c>
      <c r="H16" t="s">
        <v>7</v>
      </c>
      <c r="I16" t="s">
        <v>8</v>
      </c>
      <c r="J16" t="s">
        <v>9</v>
      </c>
      <c r="K16" t="s">
        <v>311</v>
      </c>
      <c r="L16" t="s">
        <v>312</v>
      </c>
      <c r="M16" t="s">
        <v>10</v>
      </c>
      <c r="N16" s="1" t="s">
        <v>645</v>
      </c>
      <c r="O16" s="1" t="s">
        <v>10</v>
      </c>
      <c r="P16" s="1" t="s">
        <v>625</v>
      </c>
      <c r="Q16" s="1" t="s">
        <v>618</v>
      </c>
      <c r="R16" s="1" t="s">
        <v>622</v>
      </c>
      <c r="S16" s="1" t="s">
        <v>622</v>
      </c>
      <c r="T16" s="1" t="s">
        <v>646</v>
      </c>
      <c r="U16" s="1" t="s">
        <v>647</v>
      </c>
      <c r="V16" s="1" t="s">
        <v>622</v>
      </c>
      <c r="W16" s="1" t="s">
        <v>622</v>
      </c>
      <c r="X16" s="1" t="s">
        <v>622</v>
      </c>
      <c r="Y16" s="1" t="s">
        <v>622</v>
      </c>
      <c r="Z16" s="1" t="s">
        <v>622</v>
      </c>
      <c r="AA16" s="1" t="s">
        <v>622</v>
      </c>
      <c r="AB16" s="1" t="s">
        <v>622</v>
      </c>
      <c r="AC16" s="1" t="s">
        <v>622</v>
      </c>
      <c r="AD16" s="1" t="s">
        <v>622</v>
      </c>
      <c r="AE16" s="1" t="s">
        <v>622</v>
      </c>
      <c r="AF16" s="1" t="s">
        <v>622</v>
      </c>
      <c r="AG16" s="1" t="s">
        <v>622</v>
      </c>
      <c r="AH16" s="1" t="s">
        <v>622</v>
      </c>
      <c r="AI16" s="1" t="s">
        <v>622</v>
      </c>
      <c r="AJ16" s="1" t="s">
        <v>622</v>
      </c>
      <c r="AK16" s="1" t="s">
        <v>622</v>
      </c>
      <c r="AL16" s="19" t="s">
        <v>622</v>
      </c>
      <c r="AM16" s="1" t="s">
        <v>622</v>
      </c>
      <c r="AN16" s="1" t="s">
        <v>622</v>
      </c>
      <c r="AO16" s="1" t="s">
        <v>622</v>
      </c>
      <c r="AP16" s="12" t="s">
        <v>622</v>
      </c>
      <c r="AQ16" s="1" t="s">
        <v>622</v>
      </c>
      <c r="AR16" s="1" t="s">
        <v>622</v>
      </c>
      <c r="AS16" s="1" t="s">
        <v>622</v>
      </c>
      <c r="AT16" s="7" t="s">
        <v>622</v>
      </c>
      <c r="AU16" s="7" t="s">
        <v>622</v>
      </c>
      <c r="AV16" s="7" t="s">
        <v>622</v>
      </c>
      <c r="AW16" s="7" t="s">
        <v>622</v>
      </c>
      <c r="AX16" s="7" t="s">
        <v>622</v>
      </c>
      <c r="AY16" s="7" t="s">
        <v>622</v>
      </c>
      <c r="AZ16" s="7" t="s">
        <v>622</v>
      </c>
      <c r="BA16" s="1" t="s">
        <v>622</v>
      </c>
      <c r="BB16" s="1" t="s">
        <v>622</v>
      </c>
      <c r="BC16" s="1" t="s">
        <v>622</v>
      </c>
      <c r="BD16" s="1" t="s">
        <v>622</v>
      </c>
      <c r="BE16" s="1" t="s">
        <v>622</v>
      </c>
      <c r="BF16" s="1" t="s">
        <v>622</v>
      </c>
      <c r="BG16" s="1" t="s">
        <v>622</v>
      </c>
      <c r="BH16" s="1" t="s">
        <v>622</v>
      </c>
      <c r="BI16" s="1" t="s">
        <v>622</v>
      </c>
      <c r="BJ16" s="1" t="s">
        <v>622</v>
      </c>
      <c r="BK16" s="1" t="s">
        <v>622</v>
      </c>
      <c r="BL16" s="1" t="s">
        <v>622</v>
      </c>
      <c r="BM16" s="1" t="s">
        <v>622</v>
      </c>
      <c r="BN16" s="1" t="s">
        <v>622</v>
      </c>
      <c r="BO16" s="1" t="s">
        <v>622</v>
      </c>
      <c r="BP16" s="1" t="s">
        <v>622</v>
      </c>
      <c r="BQ16" s="1" t="s">
        <v>622</v>
      </c>
      <c r="BR16" s="1" t="s">
        <v>622</v>
      </c>
      <c r="BS16" s="1" t="s">
        <v>622</v>
      </c>
      <c r="BT16" s="1" t="s">
        <v>622</v>
      </c>
      <c r="BU16" s="9" t="s">
        <v>622</v>
      </c>
      <c r="BV16" s="9" t="s">
        <v>622</v>
      </c>
      <c r="BW16" s="1" t="s">
        <v>622</v>
      </c>
      <c r="BX16" s="1" t="s">
        <v>622</v>
      </c>
      <c r="BY16" s="1" t="s">
        <v>622</v>
      </c>
      <c r="BZ16" s="1" t="s">
        <v>622</v>
      </c>
      <c r="CA16" s="1" t="s">
        <v>622</v>
      </c>
      <c r="CB16" s="1" t="s">
        <v>622</v>
      </c>
      <c r="CC16" s="1" t="s">
        <v>622</v>
      </c>
      <c r="CD16" s="1" t="s">
        <v>622</v>
      </c>
      <c r="CE16" s="1" t="s">
        <v>622</v>
      </c>
      <c r="CF16" s="1" t="s">
        <v>622</v>
      </c>
      <c r="CG16" s="1" t="s">
        <v>622</v>
      </c>
      <c r="CH16" t="str">
        <f>BJ16</f>
        <v>NA</v>
      </c>
      <c r="CI16" t="str">
        <f>BL16</f>
        <v>NA</v>
      </c>
      <c r="CJ16" t="str">
        <f>BN16</f>
        <v>NA</v>
      </c>
      <c r="CK16" t="str">
        <f>BP16</f>
        <v>NA</v>
      </c>
      <c r="CL16" s="38" t="str">
        <f>BV16</f>
        <v>NA</v>
      </c>
      <c r="CM16" t="str">
        <f>BY16</f>
        <v>NA</v>
      </c>
    </row>
    <row r="17" spans="1:91" x14ac:dyDescent="0.2">
      <c r="A17">
        <v>6</v>
      </c>
      <c r="B17">
        <v>75</v>
      </c>
      <c r="C17" t="s">
        <v>37</v>
      </c>
      <c r="D17" t="s">
        <v>537</v>
      </c>
      <c r="E17" t="s">
        <v>38</v>
      </c>
      <c r="F17" t="s">
        <v>538</v>
      </c>
      <c r="G17">
        <v>1</v>
      </c>
      <c r="H17" t="s">
        <v>39</v>
      </c>
      <c r="I17" t="s">
        <v>40</v>
      </c>
      <c r="J17" t="s">
        <v>41</v>
      </c>
      <c r="K17" t="s">
        <v>316</v>
      </c>
      <c r="L17" t="s">
        <v>317</v>
      </c>
      <c r="M17" t="s">
        <v>42</v>
      </c>
      <c r="N17" s="1" t="s">
        <v>650</v>
      </c>
      <c r="O17" s="1" t="s">
        <v>602</v>
      </c>
      <c r="P17" s="1" t="s">
        <v>603</v>
      </c>
      <c r="Q17" s="1" t="s">
        <v>604</v>
      </c>
      <c r="R17" s="1" t="s">
        <v>605</v>
      </c>
      <c r="S17" s="2" t="s">
        <v>651</v>
      </c>
      <c r="T17" s="1" t="s">
        <v>652</v>
      </c>
      <c r="U17" s="1" t="s">
        <v>653</v>
      </c>
      <c r="V17" s="1">
        <v>77.753366666666693</v>
      </c>
      <c r="W17" s="1">
        <v>161.91325000000001</v>
      </c>
      <c r="X17" s="1" t="s">
        <v>622</v>
      </c>
      <c r="Y17" s="1" t="s">
        <v>622</v>
      </c>
      <c r="Z17" s="1">
        <v>59</v>
      </c>
      <c r="AA17" s="1" t="s">
        <v>622</v>
      </c>
      <c r="AB17" s="1">
        <v>51</v>
      </c>
      <c r="AC17" s="1" t="s">
        <v>622</v>
      </c>
      <c r="AD17" s="1" t="s">
        <v>622</v>
      </c>
      <c r="AE17" s="1">
        <v>14519.459497187778</v>
      </c>
      <c r="AF17" s="9">
        <v>232311.35195500444</v>
      </c>
      <c r="AG17" s="1" t="s">
        <v>622</v>
      </c>
      <c r="AH17" s="1">
        <v>39.25</v>
      </c>
      <c r="AI17" s="10">
        <v>12697.267330290711</v>
      </c>
      <c r="AJ17" s="10">
        <f>AE17/AF17</f>
        <v>6.25E-2</v>
      </c>
      <c r="AK17" s="1" t="s">
        <v>622</v>
      </c>
      <c r="AL17" s="19" t="s">
        <v>622</v>
      </c>
      <c r="AM17" s="10">
        <v>7.9</v>
      </c>
      <c r="AN17" s="7">
        <v>6.51</v>
      </c>
      <c r="AO17" s="1" t="s">
        <v>622</v>
      </c>
      <c r="AP17" s="12" t="s">
        <v>622</v>
      </c>
      <c r="AQ17" s="7">
        <v>0.48730675345809599</v>
      </c>
      <c r="AR17" s="7">
        <v>49.695512892817</v>
      </c>
      <c r="AS17" s="1" t="s">
        <v>622</v>
      </c>
      <c r="AT17" s="7" t="s">
        <v>622</v>
      </c>
      <c r="AU17" s="9">
        <v>3.4410000000000003E-2</v>
      </c>
      <c r="AV17" s="7" t="s">
        <v>622</v>
      </c>
      <c r="AW17" s="9">
        <v>2.4500000000000001E-2</v>
      </c>
      <c r="AX17" s="7" t="s">
        <v>622</v>
      </c>
      <c r="AY17" s="7" t="s">
        <v>622</v>
      </c>
      <c r="AZ17" s="7" t="s">
        <v>622</v>
      </c>
      <c r="BA17" s="7">
        <v>2.0816326530612241</v>
      </c>
      <c r="BB17" s="9">
        <v>7.5999999999999998E-2</v>
      </c>
      <c r="BC17" s="7">
        <v>9.9050704225352106</v>
      </c>
      <c r="BD17" s="1" t="s">
        <v>622</v>
      </c>
      <c r="BE17" s="7">
        <v>2.7070833333333302</v>
      </c>
      <c r="BF17" s="1" t="s">
        <v>622</v>
      </c>
      <c r="BG17" s="7">
        <v>13.055652173913</v>
      </c>
      <c r="BH17" s="1" t="s">
        <v>622</v>
      </c>
      <c r="BI17" s="7">
        <v>4.8802564102564103</v>
      </c>
      <c r="BJ17" s="1" t="s">
        <v>622</v>
      </c>
      <c r="BK17" s="7">
        <v>14.53</v>
      </c>
      <c r="BL17" s="1" t="s">
        <v>622</v>
      </c>
      <c r="BM17" s="7">
        <v>30.051500000000001</v>
      </c>
      <c r="BN17" s="1" t="s">
        <v>622</v>
      </c>
      <c r="BO17" s="1" t="s">
        <v>622</v>
      </c>
      <c r="BP17" s="1" t="s">
        <v>622</v>
      </c>
      <c r="BQ17" s="1" t="s">
        <v>622</v>
      </c>
      <c r="BR17" s="9">
        <v>0.114285714285714</v>
      </c>
      <c r="BS17" s="9">
        <v>4.3775000000000004</v>
      </c>
      <c r="BT17" s="1" t="s">
        <v>622</v>
      </c>
      <c r="BU17" s="9">
        <v>1.33071428571429</v>
      </c>
      <c r="BV17" s="9" t="s">
        <v>622</v>
      </c>
      <c r="BW17" s="9">
        <v>0.21</v>
      </c>
      <c r="BX17" s="1" t="s">
        <v>622</v>
      </c>
      <c r="BY17" s="1" t="s">
        <v>622</v>
      </c>
      <c r="BZ17" s="1" t="s">
        <v>622</v>
      </c>
      <c r="CA17" s="7">
        <v>-3.1736828228132201</v>
      </c>
      <c r="CB17" s="1" t="s">
        <v>622</v>
      </c>
      <c r="CC17" s="9">
        <v>1.1271428571428601</v>
      </c>
      <c r="CD17" s="7">
        <v>3.60003945909052</v>
      </c>
      <c r="CE17" s="7">
        <f>(9.90507042253521/1000)*(35.45/1)</f>
        <v>0.35113474647887322</v>
      </c>
      <c r="CF17" s="7">
        <f>(BE17/1000)*(96.06/2)</f>
        <v>0.13002121249999984</v>
      </c>
      <c r="CG17" s="1">
        <f>(BG17/1000)*(22.99/1)</f>
        <v>0.30014944347825984</v>
      </c>
      <c r="CH17">
        <f>(BI17/1000)*(39.01/1)</f>
        <v>0.19037880256410253</v>
      </c>
      <c r="CI17">
        <f>(BK17/1000)*(24.31/2)</f>
        <v>0.17661215</v>
      </c>
      <c r="CJ17">
        <f>(BM17/1000)*(40.08/2)</f>
        <v>0.60223205999999996</v>
      </c>
      <c r="CK17" t="str">
        <f>BP17</f>
        <v>NA</v>
      </c>
      <c r="CL17">
        <f>(BW17/1000)*(62/1)</f>
        <v>1.3019999999999999E-2</v>
      </c>
      <c r="CM17" t="str">
        <f>BY17</f>
        <v>NA</v>
      </c>
    </row>
    <row r="18" spans="1:91" x14ac:dyDescent="0.2">
      <c r="A18">
        <v>7</v>
      </c>
      <c r="B18">
        <v>76</v>
      </c>
      <c r="C18" t="s">
        <v>43</v>
      </c>
      <c r="D18" t="s">
        <v>539</v>
      </c>
      <c r="E18" t="s">
        <v>44</v>
      </c>
      <c r="F18" t="s">
        <v>540</v>
      </c>
      <c r="G18">
        <v>1</v>
      </c>
      <c r="H18" t="s">
        <v>45</v>
      </c>
      <c r="I18" t="s">
        <v>46</v>
      </c>
      <c r="J18" t="s">
        <v>47</v>
      </c>
      <c r="K18" t="s">
        <v>321</v>
      </c>
      <c r="L18" t="s">
        <v>322</v>
      </c>
      <c r="M18" t="s">
        <v>42</v>
      </c>
      <c r="N18" s="1" t="s">
        <v>650</v>
      </c>
      <c r="O18" s="1" t="s">
        <v>602</v>
      </c>
      <c r="P18" s="1" t="s">
        <v>603</v>
      </c>
      <c r="Q18" s="1" t="s">
        <v>604</v>
      </c>
      <c r="R18" s="1" t="s">
        <v>605</v>
      </c>
      <c r="S18" s="2" t="s">
        <v>651</v>
      </c>
      <c r="T18" s="1" t="s">
        <v>652</v>
      </c>
      <c r="U18" s="1" t="s">
        <v>653</v>
      </c>
      <c r="V18" s="1">
        <v>77.749116666666694</v>
      </c>
      <c r="W18" s="1">
        <v>162.00046666666699</v>
      </c>
      <c r="X18" s="1" t="s">
        <v>622</v>
      </c>
      <c r="Y18" s="1" t="s">
        <v>622</v>
      </c>
      <c r="Z18" s="1">
        <v>51</v>
      </c>
      <c r="AA18" s="10">
        <v>6</v>
      </c>
      <c r="AB18" s="1">
        <v>68.25</v>
      </c>
      <c r="AC18" s="1" t="s">
        <v>622</v>
      </c>
      <c r="AD18" s="1" t="s">
        <v>622</v>
      </c>
      <c r="AE18" s="1">
        <v>91048.067490012589</v>
      </c>
      <c r="AF18" s="9">
        <v>944623.70020888059</v>
      </c>
      <c r="AG18" s="1">
        <v>155.01</v>
      </c>
      <c r="AH18" s="1">
        <v>69.5</v>
      </c>
      <c r="AI18" s="10">
        <v>79621.535020016003</v>
      </c>
      <c r="AJ18" s="10">
        <f>AE18/AF18</f>
        <v>9.6385542168674704E-2</v>
      </c>
      <c r="AK18" s="1" t="s">
        <v>622</v>
      </c>
      <c r="AL18" s="19" t="s">
        <v>622</v>
      </c>
      <c r="AM18" s="10">
        <v>10</v>
      </c>
      <c r="AN18" s="7">
        <v>6.75</v>
      </c>
      <c r="AO18" s="1" t="s">
        <v>622</v>
      </c>
      <c r="AP18" s="12" t="s">
        <v>622</v>
      </c>
      <c r="AQ18" s="7" t="s">
        <v>622</v>
      </c>
      <c r="AR18" s="7">
        <v>64.761799290476304</v>
      </c>
      <c r="AS18" s="1" t="s">
        <v>622</v>
      </c>
      <c r="AT18" s="7" t="s">
        <v>622</v>
      </c>
      <c r="AU18" s="9">
        <v>4.1860000000000001E-2</v>
      </c>
      <c r="AV18" s="7" t="s">
        <v>622</v>
      </c>
      <c r="AW18" s="9" t="s">
        <v>622</v>
      </c>
      <c r="AX18" s="7" t="s">
        <v>622</v>
      </c>
      <c r="AY18" s="7" t="s">
        <v>622</v>
      </c>
      <c r="AZ18" s="7" t="s">
        <v>622</v>
      </c>
      <c r="BA18" s="7" t="s">
        <v>622</v>
      </c>
      <c r="BB18" s="9">
        <v>6.8500000000000005E-2</v>
      </c>
      <c r="BC18" s="7">
        <v>7.7135211267605603</v>
      </c>
      <c r="BD18" s="1" t="s">
        <v>622</v>
      </c>
      <c r="BE18" s="7">
        <v>7.2783333333333298</v>
      </c>
      <c r="BF18" s="1" t="s">
        <v>622</v>
      </c>
      <c r="BG18" s="7">
        <v>11.3547826086957</v>
      </c>
      <c r="BH18" s="1" t="s">
        <v>622</v>
      </c>
      <c r="BI18" s="7">
        <v>3.3843589743589702</v>
      </c>
      <c r="BJ18" s="1" t="s">
        <v>622</v>
      </c>
      <c r="BK18" s="7">
        <v>23.266666666666701</v>
      </c>
      <c r="BL18" s="1" t="s">
        <v>622</v>
      </c>
      <c r="BM18" s="7">
        <v>43.277500000000003</v>
      </c>
      <c r="BN18" s="1" t="s">
        <v>622</v>
      </c>
      <c r="BO18" s="1" t="s">
        <v>622</v>
      </c>
      <c r="BP18" s="1" t="s">
        <v>622</v>
      </c>
      <c r="BQ18" s="1" t="s">
        <v>622</v>
      </c>
      <c r="BR18" s="9">
        <v>0.191428571428571</v>
      </c>
      <c r="BS18" s="9">
        <v>7.5910714285714302</v>
      </c>
      <c r="BT18" s="1" t="s">
        <v>622</v>
      </c>
      <c r="BU18" s="9">
        <v>1.4285714285714301E-3</v>
      </c>
      <c r="BV18" s="9" t="s">
        <v>622</v>
      </c>
      <c r="BW18" s="9">
        <v>0.69</v>
      </c>
      <c r="BX18" s="1" t="s">
        <v>622</v>
      </c>
      <c r="BY18" s="1" t="s">
        <v>622</v>
      </c>
      <c r="BZ18" s="1" t="s">
        <v>622</v>
      </c>
      <c r="CA18" s="7">
        <v>-3.2986810936575499</v>
      </c>
      <c r="CB18" s="1" t="s">
        <v>622</v>
      </c>
      <c r="CC18" s="9">
        <v>2.99</v>
      </c>
      <c r="CD18" s="7">
        <v>2.1847930285213502</v>
      </c>
      <c r="CE18" s="7">
        <f>(7.71352112676056/1000)*(35.45/1)</f>
        <v>0.27344432394366192</v>
      </c>
      <c r="CF18" s="7">
        <f>(BE18/1000)*(96.06/2)</f>
        <v>0.34957834999999982</v>
      </c>
      <c r="CG18" s="1">
        <f>(BG18/1000)*(22.99/1)</f>
        <v>0.26104645217391415</v>
      </c>
      <c r="CH18">
        <f>(BI18/1000)*(39.01/1)</f>
        <v>0.13202384358974342</v>
      </c>
      <c r="CI18">
        <f>(BK18/1000)*(24.31/2)</f>
        <v>0.28280633333333377</v>
      </c>
      <c r="CJ18">
        <f>(BM18/1000)*(40.08/2)</f>
        <v>0.86728110000000003</v>
      </c>
      <c r="CK18" t="str">
        <f>BP18</f>
        <v>NA</v>
      </c>
      <c r="CL18">
        <f>(BW18/1000)*(62/1)</f>
        <v>4.2779999999999999E-2</v>
      </c>
      <c r="CM18" t="str">
        <f>BY18</f>
        <v>NA</v>
      </c>
    </row>
    <row r="19" spans="1:91" x14ac:dyDescent="0.2">
      <c r="A19">
        <v>151</v>
      </c>
      <c r="B19">
        <v>77</v>
      </c>
      <c r="C19" t="s">
        <v>278</v>
      </c>
      <c r="D19" t="s">
        <v>541</v>
      </c>
      <c r="E19" t="s">
        <v>279</v>
      </c>
      <c r="F19" t="s">
        <v>542</v>
      </c>
      <c r="G19">
        <v>1</v>
      </c>
      <c r="H19" t="s">
        <v>280</v>
      </c>
      <c r="I19" t="s">
        <v>281</v>
      </c>
      <c r="J19" t="s">
        <v>282</v>
      </c>
      <c r="K19" t="s">
        <v>325</v>
      </c>
      <c r="L19" t="s">
        <v>326</v>
      </c>
      <c r="M19" t="s">
        <v>42</v>
      </c>
      <c r="N19" s="1" t="s">
        <v>650</v>
      </c>
      <c r="O19" s="1" t="s">
        <v>602</v>
      </c>
      <c r="P19" s="1" t="s">
        <v>603</v>
      </c>
      <c r="Q19" s="1" t="s">
        <v>604</v>
      </c>
      <c r="R19" s="1" t="s">
        <v>605</v>
      </c>
      <c r="S19" s="2" t="s">
        <v>651</v>
      </c>
      <c r="T19" s="1" t="s">
        <v>652</v>
      </c>
      <c r="U19" s="1" t="s">
        <v>653</v>
      </c>
      <c r="V19" s="1">
        <v>77.743300000000005</v>
      </c>
      <c r="W19" s="1">
        <v>162.09503333333299</v>
      </c>
      <c r="X19" s="1" t="s">
        <v>622</v>
      </c>
      <c r="Y19" s="1" t="s">
        <v>622</v>
      </c>
      <c r="Z19" s="1">
        <v>59</v>
      </c>
      <c r="AA19" s="10">
        <v>7</v>
      </c>
      <c r="AB19" s="1" t="s">
        <v>622</v>
      </c>
      <c r="AC19" s="1" t="s">
        <v>622</v>
      </c>
      <c r="AD19" s="1" t="s">
        <v>622</v>
      </c>
      <c r="AE19" s="1">
        <v>52800.747728883653</v>
      </c>
      <c r="AF19" s="9" t="s">
        <v>622</v>
      </c>
      <c r="AG19" s="1">
        <v>154.54</v>
      </c>
      <c r="AH19" s="1">
        <v>49</v>
      </c>
      <c r="AI19" s="10">
        <v>46174.253888908752</v>
      </c>
      <c r="AJ19" s="10" t="s">
        <v>622</v>
      </c>
      <c r="AK19" s="1" t="s">
        <v>622</v>
      </c>
      <c r="AL19" s="19" t="s">
        <v>622</v>
      </c>
      <c r="AM19" s="10">
        <v>35.700000000000003</v>
      </c>
      <c r="AN19" s="7">
        <v>6.11</v>
      </c>
      <c r="AO19" s="1" t="s">
        <v>622</v>
      </c>
      <c r="AP19" s="12" t="s">
        <v>622</v>
      </c>
      <c r="AQ19" s="7">
        <v>0.24369406021155399</v>
      </c>
      <c r="AR19" s="7">
        <v>98.4106510739946</v>
      </c>
      <c r="AS19" s="1" t="s">
        <v>622</v>
      </c>
      <c r="AT19" s="7" t="s">
        <v>622</v>
      </c>
      <c r="AU19" s="9">
        <v>0.38063000000000002</v>
      </c>
      <c r="AV19" s="7" t="s">
        <v>622</v>
      </c>
      <c r="AW19" s="9">
        <v>1.2E-2</v>
      </c>
      <c r="AX19" s="7" t="s">
        <v>622</v>
      </c>
      <c r="AY19" s="7" t="s">
        <v>622</v>
      </c>
      <c r="AZ19" s="7" t="s">
        <v>622</v>
      </c>
      <c r="BA19" s="7">
        <v>4.1428571428571423</v>
      </c>
      <c r="BB19" s="9">
        <v>8.4500000000000006E-2</v>
      </c>
      <c r="BC19" s="7">
        <v>82.712676056337997</v>
      </c>
      <c r="BD19" s="1" t="s">
        <v>622</v>
      </c>
      <c r="BE19" s="7">
        <v>104.66875</v>
      </c>
      <c r="BF19" s="1" t="s">
        <v>622</v>
      </c>
      <c r="BG19" s="7">
        <v>73.2869565217391</v>
      </c>
      <c r="BH19" s="1" t="s">
        <v>622</v>
      </c>
      <c r="BI19" s="7">
        <v>7.3853846153846199</v>
      </c>
      <c r="BJ19" s="1" t="s">
        <v>622</v>
      </c>
      <c r="BK19" s="7">
        <v>73.022499999999994</v>
      </c>
      <c r="BL19" s="1" t="s">
        <v>622</v>
      </c>
      <c r="BM19" s="7">
        <v>142.82499999999999</v>
      </c>
      <c r="BN19" s="1" t="s">
        <v>622</v>
      </c>
      <c r="BO19" s="1" t="s">
        <v>622</v>
      </c>
      <c r="BP19" s="1" t="s">
        <v>622</v>
      </c>
      <c r="BQ19" s="1" t="s">
        <v>622</v>
      </c>
      <c r="BR19" s="9">
        <v>0.70642857142857196</v>
      </c>
      <c r="BS19" s="9">
        <v>9.8714285714285701</v>
      </c>
      <c r="BT19" s="1" t="s">
        <v>622</v>
      </c>
      <c r="BU19" s="9">
        <v>5.14285714285714E-2</v>
      </c>
      <c r="BV19" s="9" t="s">
        <v>622</v>
      </c>
      <c r="BW19" s="9">
        <v>9.02</v>
      </c>
      <c r="BX19" s="1" t="s">
        <v>622</v>
      </c>
      <c r="BY19" s="1" t="s">
        <v>622</v>
      </c>
      <c r="BZ19" s="1" t="s">
        <v>622</v>
      </c>
      <c r="CA19" s="7">
        <v>-2.4769578949392801</v>
      </c>
      <c r="CB19" s="1" t="s">
        <v>622</v>
      </c>
      <c r="CC19" s="9">
        <v>27.187857142857101</v>
      </c>
      <c r="CD19" s="7">
        <v>6.9229380938596199</v>
      </c>
      <c r="CE19" s="7">
        <f>(82.712676056338/1000)*(35.45/1)</f>
        <v>2.9321643661971826</v>
      </c>
      <c r="CF19" s="7">
        <f>(BE19/1000)*(96.06/2)</f>
        <v>5.0272400625000007</v>
      </c>
      <c r="CG19" s="1">
        <f>(BG19/1000)*(22.99/1)</f>
        <v>1.6848671304347818</v>
      </c>
      <c r="CH19">
        <f>(BI19/1000)*(39.01/1)</f>
        <v>0.288103853846154</v>
      </c>
      <c r="CI19">
        <f>(BK19/1000)*(24.31/2)</f>
        <v>0.88758848749999986</v>
      </c>
      <c r="CJ19">
        <f>(BM19/1000)*(40.08/2)</f>
        <v>2.8622129999999997</v>
      </c>
      <c r="CK19" t="str">
        <f>BP19</f>
        <v>NA</v>
      </c>
      <c r="CL19">
        <f>(BW19/1000)*(62/1)</f>
        <v>0.55923999999999996</v>
      </c>
      <c r="CM19" t="str">
        <f>BY19</f>
        <v>NA</v>
      </c>
    </row>
    <row r="20" spans="1:91" x14ac:dyDescent="0.2">
      <c r="A20">
        <v>154</v>
      </c>
      <c r="B20">
        <v>78</v>
      </c>
      <c r="C20" t="s">
        <v>293</v>
      </c>
      <c r="D20" t="s">
        <v>543</v>
      </c>
      <c r="E20" t="s">
        <v>294</v>
      </c>
      <c r="F20" t="s">
        <v>544</v>
      </c>
      <c r="G20">
        <v>1</v>
      </c>
      <c r="H20" t="s">
        <v>295</v>
      </c>
      <c r="I20" t="s">
        <v>296</v>
      </c>
      <c r="J20" t="s">
        <v>297</v>
      </c>
      <c r="K20" t="s">
        <v>330</v>
      </c>
      <c r="L20" t="s">
        <v>331</v>
      </c>
      <c r="M20" t="s">
        <v>277</v>
      </c>
      <c r="N20" s="1" t="s">
        <v>601</v>
      </c>
      <c r="O20" s="1" t="s">
        <v>602</v>
      </c>
      <c r="P20" s="1" t="s">
        <v>603</v>
      </c>
      <c r="Q20" s="1" t="s">
        <v>604</v>
      </c>
      <c r="R20" s="1" t="s">
        <v>605</v>
      </c>
      <c r="S20" s="2" t="s">
        <v>610</v>
      </c>
      <c r="T20" s="1" t="s">
        <v>607</v>
      </c>
      <c r="U20" s="1" t="s">
        <v>608</v>
      </c>
      <c r="V20" s="1">
        <v>77.616083333333293</v>
      </c>
      <c r="W20" s="1">
        <v>162.961833333333</v>
      </c>
      <c r="X20" s="1" t="s">
        <v>622</v>
      </c>
      <c r="Y20" s="1" t="s">
        <v>622</v>
      </c>
      <c r="Z20" s="1">
        <v>17</v>
      </c>
      <c r="AA20" s="10">
        <v>5</v>
      </c>
      <c r="AB20" s="1">
        <v>17</v>
      </c>
      <c r="AC20" s="1" t="s">
        <v>622</v>
      </c>
      <c r="AD20" s="1" t="s">
        <v>622</v>
      </c>
      <c r="AE20" s="1">
        <f>PI()*(AH20*AH20)*AA20</f>
        <v>12535.936435527521</v>
      </c>
      <c r="AF20" s="9">
        <f>PI()*(AH20*AH20)*(AB20-AA20)</f>
        <v>30086.247445266054</v>
      </c>
      <c r="AG20" s="1" t="s">
        <v>622</v>
      </c>
      <c r="AH20" s="1">
        <v>28.25</v>
      </c>
      <c r="AI20" s="10">
        <f>(PI()*(AH20*AH20)*AA20*2.65)*0.33</f>
        <v>10962.676412868819</v>
      </c>
      <c r="AJ20" s="10">
        <f>AE20/AF20</f>
        <v>0.41666666666666663</v>
      </c>
      <c r="AK20" s="1" t="s">
        <v>622</v>
      </c>
      <c r="AL20" s="1" t="s">
        <v>622</v>
      </c>
      <c r="AM20" s="1">
        <v>35.1</v>
      </c>
      <c r="AN20" s="1">
        <v>6.76</v>
      </c>
      <c r="AO20" s="1" t="s">
        <v>622</v>
      </c>
      <c r="AP20" s="1" t="s">
        <v>622</v>
      </c>
      <c r="AQ20" s="7">
        <v>0.46842961757526502</v>
      </c>
      <c r="AR20" s="7">
        <v>186.41591148974899</v>
      </c>
      <c r="AS20" s="7" t="s">
        <v>622</v>
      </c>
      <c r="AT20" s="9" t="s">
        <v>622</v>
      </c>
      <c r="AU20" s="9">
        <v>4.62E-3</v>
      </c>
      <c r="AV20" s="9" t="s">
        <v>622</v>
      </c>
      <c r="AW20" s="9">
        <v>1.0999999999999999E-2</v>
      </c>
      <c r="AX20" s="1" t="s">
        <v>622</v>
      </c>
      <c r="AY20" s="1" t="s">
        <v>622</v>
      </c>
      <c r="AZ20" s="1" t="s">
        <v>622</v>
      </c>
      <c r="BA20" s="7">
        <v>13.870129870129869</v>
      </c>
      <c r="BB20" s="9">
        <v>0.125</v>
      </c>
      <c r="BC20" s="7">
        <v>81.656338028169003</v>
      </c>
      <c r="BD20" s="7" t="s">
        <v>622</v>
      </c>
      <c r="BE20" s="7">
        <v>43.993749999999999</v>
      </c>
      <c r="BF20" s="1" t="s">
        <v>622</v>
      </c>
      <c r="BG20" s="7">
        <v>52.908695652173897</v>
      </c>
      <c r="BH20" s="1" t="s">
        <v>622</v>
      </c>
      <c r="BI20" s="7">
        <v>12.2174358974359</v>
      </c>
      <c r="BJ20" s="1" t="s">
        <v>622</v>
      </c>
      <c r="BK20" s="7">
        <v>22.8058333333333</v>
      </c>
      <c r="BL20" s="1" t="s">
        <v>622</v>
      </c>
      <c r="BM20" s="7">
        <v>225.25</v>
      </c>
      <c r="BN20" s="1" t="s">
        <v>622</v>
      </c>
      <c r="BO20" s="1" t="s">
        <v>622</v>
      </c>
      <c r="BP20" s="1" t="s">
        <v>622</v>
      </c>
      <c r="BQ20" s="9" t="s">
        <v>622</v>
      </c>
      <c r="BR20" s="9">
        <v>3.4285714285714301E-2</v>
      </c>
      <c r="BS20" s="9">
        <v>7.0853571428571396</v>
      </c>
      <c r="BT20" s="1" t="s">
        <v>622</v>
      </c>
      <c r="BU20" s="9">
        <v>0.20714285714285699</v>
      </c>
      <c r="BV20" s="9" t="s">
        <v>622</v>
      </c>
      <c r="BW20" s="7">
        <v>208.24</v>
      </c>
      <c r="BX20" s="1" t="s">
        <v>622</v>
      </c>
      <c r="BY20" s="1" t="s">
        <v>622</v>
      </c>
      <c r="BZ20" s="7" t="s">
        <v>622</v>
      </c>
      <c r="CA20" s="7">
        <v>-2.8495170212884999</v>
      </c>
      <c r="CB20" s="7" t="s">
        <v>622</v>
      </c>
      <c r="CC20" s="9">
        <v>0.122857142857143</v>
      </c>
      <c r="CD20" s="7">
        <v>1.8853217279564001</v>
      </c>
      <c r="CE20" s="7">
        <f>(81.656338028169/1000)*(35.45/1)</f>
        <v>2.8947171830985914</v>
      </c>
      <c r="CF20" s="7">
        <f>(43.99375/1000)*(96.06/2)</f>
        <v>2.1130198125000001</v>
      </c>
      <c r="CG20" s="1">
        <f>(BG20/1000)*(22.99/1)</f>
        <v>1.2163709130434779</v>
      </c>
      <c r="CH20">
        <f>(BI20/1000)*(39.01/1)</f>
        <v>0.47660217435897445</v>
      </c>
      <c r="CI20">
        <f>(BK20/1000)*(24.31/2)</f>
        <v>0.27720490416666627</v>
      </c>
      <c r="CJ20">
        <f>(BM20/1000)*(40.08/2)</f>
        <v>4.5140099999999999</v>
      </c>
      <c r="CK20" t="s">
        <v>622</v>
      </c>
      <c r="CL20">
        <f>(BW20/1000)*(62/1)</f>
        <v>12.910880000000001</v>
      </c>
      <c r="CM20" t="s">
        <v>622</v>
      </c>
    </row>
    <row r="21" spans="1:91" x14ac:dyDescent="0.2">
      <c r="A21">
        <v>155</v>
      </c>
      <c r="B21">
        <v>79</v>
      </c>
      <c r="C21" t="s">
        <v>298</v>
      </c>
      <c r="D21" t="s">
        <v>545</v>
      </c>
      <c r="E21" t="s">
        <v>299</v>
      </c>
      <c r="F21" t="s">
        <v>546</v>
      </c>
      <c r="G21">
        <v>1</v>
      </c>
      <c r="H21" t="s">
        <v>300</v>
      </c>
      <c r="I21" t="s">
        <v>301</v>
      </c>
      <c r="J21" t="s">
        <v>302</v>
      </c>
      <c r="K21" t="s">
        <v>334</v>
      </c>
      <c r="L21" t="s">
        <v>335</v>
      </c>
      <c r="M21" t="s">
        <v>277</v>
      </c>
      <c r="N21" s="1" t="s">
        <v>601</v>
      </c>
      <c r="O21" s="1" t="s">
        <v>602</v>
      </c>
      <c r="P21" s="1" t="s">
        <v>603</v>
      </c>
      <c r="Q21" s="1" t="s">
        <v>604</v>
      </c>
      <c r="R21" s="1" t="s">
        <v>605</v>
      </c>
      <c r="S21" s="2" t="s">
        <v>611</v>
      </c>
      <c r="T21" s="1" t="s">
        <v>607</v>
      </c>
      <c r="U21" s="1" t="s">
        <v>608</v>
      </c>
      <c r="V21" s="1">
        <v>77.623416666666699</v>
      </c>
      <c r="W21" s="1">
        <v>162.98400000000001</v>
      </c>
      <c r="X21" s="1" t="s">
        <v>622</v>
      </c>
      <c r="Y21" s="1" t="s">
        <v>622</v>
      </c>
      <c r="Z21" s="1">
        <v>28</v>
      </c>
      <c r="AA21" s="10">
        <v>5</v>
      </c>
      <c r="AB21" s="1">
        <v>28</v>
      </c>
      <c r="AC21" s="1" t="s">
        <v>622</v>
      </c>
      <c r="AD21" s="1" t="s">
        <v>622</v>
      </c>
      <c r="AE21" s="1">
        <f>PI()*(AH21*AH21)*AA21</f>
        <v>4539.601384437251</v>
      </c>
      <c r="AF21" s="9">
        <f>PI()*(AH21*AH21)*(AB21-AA21)</f>
        <v>20882.166368411356</v>
      </c>
      <c r="AG21" s="1" t="s">
        <v>622</v>
      </c>
      <c r="AH21" s="1">
        <v>17</v>
      </c>
      <c r="AI21" s="10">
        <f>(PI()*(AH21*AH21)*AA21*2.65)*0.33</f>
        <v>3969.881410690376</v>
      </c>
      <c r="AJ21" s="10">
        <f>AE21/AF21</f>
        <v>0.21739130434782608</v>
      </c>
      <c r="AK21" s="1" t="s">
        <v>622</v>
      </c>
      <c r="AL21" s="1" t="s">
        <v>622</v>
      </c>
      <c r="AM21" s="1">
        <v>24</v>
      </c>
      <c r="AN21" s="1">
        <v>6.46</v>
      </c>
      <c r="AO21" s="1" t="s">
        <v>622</v>
      </c>
      <c r="AP21" s="1" t="s">
        <v>622</v>
      </c>
      <c r="AQ21" s="7">
        <v>0.59818493483757995</v>
      </c>
      <c r="AR21" s="7">
        <v>112.23704882247</v>
      </c>
      <c r="AS21" s="7" t="s">
        <v>622</v>
      </c>
      <c r="AT21" s="9">
        <v>0.16539999999999999</v>
      </c>
      <c r="AU21" s="9">
        <v>3.0099999999999998E-2</v>
      </c>
      <c r="AV21" s="9">
        <v>0.1353</v>
      </c>
      <c r="AW21" s="9" t="s">
        <v>622</v>
      </c>
      <c r="AX21" s="1" t="s">
        <v>622</v>
      </c>
      <c r="AY21" s="1" t="s">
        <v>622</v>
      </c>
      <c r="AZ21" s="1" t="s">
        <v>622</v>
      </c>
      <c r="BA21" s="7" t="s">
        <v>622</v>
      </c>
      <c r="BB21" s="9">
        <v>9.6000000000000002E-2</v>
      </c>
      <c r="BC21" s="7">
        <v>58.997183098591499</v>
      </c>
      <c r="BD21" s="7" t="s">
        <v>622</v>
      </c>
      <c r="BE21" s="7">
        <v>32.766666666666701</v>
      </c>
      <c r="BF21" s="1" t="s">
        <v>622</v>
      </c>
      <c r="BG21" s="7">
        <v>39.7495652173913</v>
      </c>
      <c r="BH21" s="1" t="s">
        <v>622</v>
      </c>
      <c r="BI21" s="7">
        <v>9.5853846153846192</v>
      </c>
      <c r="BJ21" s="1" t="s">
        <v>622</v>
      </c>
      <c r="BK21" s="7">
        <v>33.599166666666697</v>
      </c>
      <c r="BL21" s="1" t="s">
        <v>622</v>
      </c>
      <c r="BM21" s="7">
        <v>122.16</v>
      </c>
      <c r="BN21" s="1" t="s">
        <v>622</v>
      </c>
      <c r="BO21" s="1" t="s">
        <v>622</v>
      </c>
      <c r="BP21" s="1" t="s">
        <v>622</v>
      </c>
      <c r="BQ21" s="9" t="s">
        <v>622</v>
      </c>
      <c r="BR21" s="9">
        <v>8.2857142857142893E-2</v>
      </c>
      <c r="BS21" s="9">
        <v>6.3674999999999997</v>
      </c>
      <c r="BT21" s="1" t="s">
        <v>622</v>
      </c>
      <c r="BU21" s="9">
        <v>1.37357142857143</v>
      </c>
      <c r="BV21" s="9" t="s">
        <v>622</v>
      </c>
      <c r="BW21" s="9">
        <v>0.09</v>
      </c>
      <c r="BX21" s="1" t="s">
        <v>622</v>
      </c>
      <c r="BY21" s="1" t="s">
        <v>622</v>
      </c>
      <c r="BZ21" s="7" t="s">
        <v>622</v>
      </c>
      <c r="CA21" s="7">
        <v>-2.7698637612327901</v>
      </c>
      <c r="CB21" s="7" t="s">
        <v>622</v>
      </c>
      <c r="CC21" s="9">
        <v>0.77642857142857102</v>
      </c>
      <c r="CD21" s="7">
        <v>2.9536179812834198</v>
      </c>
      <c r="CE21" s="7">
        <f>(58.9971830985915/1000)*(35.45/1)</f>
        <v>2.091450140845069</v>
      </c>
      <c r="CF21" s="7">
        <f>(32.7666666666667/1000)*(96.06/2)</f>
        <v>1.5737830000000017</v>
      </c>
      <c r="CG21" s="1">
        <f>(BG21/1000)*(22.99/1)</f>
        <v>0.91384250434782588</v>
      </c>
      <c r="CH21">
        <f>(BI21/1000)*(39.01/1)</f>
        <v>0.37392585384615395</v>
      </c>
      <c r="CI21">
        <f>(BK21/1000)*(24.31/2)</f>
        <v>0.40839787083333362</v>
      </c>
      <c r="CJ21">
        <f>(BM21/1000)*(40.08/2)</f>
        <v>2.4480863999999998</v>
      </c>
      <c r="CK21" t="s">
        <v>622</v>
      </c>
      <c r="CL21">
        <f>(BW21/1000)*(62/1)</f>
        <v>5.5799999999999999E-3</v>
      </c>
      <c r="CM21" t="s">
        <v>622</v>
      </c>
    </row>
    <row r="22" spans="1:91" x14ac:dyDescent="0.2">
      <c r="A22">
        <v>156</v>
      </c>
      <c r="B22">
        <v>80</v>
      </c>
      <c r="C22" t="s">
        <v>303</v>
      </c>
      <c r="D22" t="s">
        <v>547</v>
      </c>
      <c r="E22" t="s">
        <v>304</v>
      </c>
      <c r="F22" t="s">
        <v>548</v>
      </c>
      <c r="G22">
        <v>1</v>
      </c>
      <c r="H22" t="s">
        <v>305</v>
      </c>
      <c r="I22" t="s">
        <v>306</v>
      </c>
      <c r="J22" t="s">
        <v>307</v>
      </c>
      <c r="K22" t="s">
        <v>338</v>
      </c>
      <c r="L22" t="s">
        <v>339</v>
      </c>
      <c r="M22" t="s">
        <v>277</v>
      </c>
      <c r="N22" s="1" t="s">
        <v>601</v>
      </c>
      <c r="O22" s="1" t="s">
        <v>602</v>
      </c>
      <c r="P22" s="1" t="s">
        <v>603</v>
      </c>
      <c r="Q22" s="1" t="s">
        <v>604</v>
      </c>
      <c r="R22" s="1" t="s">
        <v>605</v>
      </c>
      <c r="S22" s="2" t="s">
        <v>611</v>
      </c>
      <c r="T22" s="1" t="s">
        <v>607</v>
      </c>
      <c r="U22" s="1" t="s">
        <v>608</v>
      </c>
      <c r="V22" s="1">
        <v>77.627949999999998</v>
      </c>
      <c r="W22" s="1">
        <v>162.99221666666699</v>
      </c>
      <c r="X22" s="1" t="s">
        <v>622</v>
      </c>
      <c r="Y22" s="1" t="s">
        <v>622</v>
      </c>
      <c r="Z22" s="1">
        <v>19</v>
      </c>
      <c r="AA22" s="10">
        <v>6</v>
      </c>
      <c r="AB22" s="1">
        <v>19</v>
      </c>
      <c r="AC22" s="1" t="s">
        <v>622</v>
      </c>
      <c r="AD22" s="1" t="s">
        <v>622</v>
      </c>
      <c r="AE22" s="1">
        <f>PI()*(AH22*AH22)*AA22</f>
        <v>6451.2605141466411</v>
      </c>
      <c r="AF22" s="9">
        <f>PI()*(AH22*AH22)*(AB22-AA22)</f>
        <v>13977.731113984388</v>
      </c>
      <c r="AG22" s="1">
        <v>182.04</v>
      </c>
      <c r="AH22" s="1">
        <v>18.5</v>
      </c>
      <c r="AI22" s="10">
        <f>(PI()*(AH22*AH22)*AA22*2.65)*0.33</f>
        <v>5641.6273196212378</v>
      </c>
      <c r="AJ22" s="10">
        <f>AE22/AF22</f>
        <v>0.46153846153846156</v>
      </c>
      <c r="AK22" s="1" t="s">
        <v>622</v>
      </c>
      <c r="AL22" s="1" t="s">
        <v>622</v>
      </c>
      <c r="AM22" s="1">
        <v>19.899999999999999</v>
      </c>
      <c r="AN22" s="1">
        <v>7.21</v>
      </c>
      <c r="AO22" s="1" t="s">
        <v>622</v>
      </c>
      <c r="AP22" s="1" t="s">
        <v>622</v>
      </c>
      <c r="AQ22" s="7">
        <v>0.32314497753223798</v>
      </c>
      <c r="AR22" s="7">
        <v>115.76359606770301</v>
      </c>
      <c r="AS22" s="7" t="s">
        <v>622</v>
      </c>
      <c r="AT22" s="9">
        <v>0.19750000000000001</v>
      </c>
      <c r="AU22" s="9">
        <v>4.8469999999999999E-2</v>
      </c>
      <c r="AV22" s="9">
        <v>0.14903</v>
      </c>
      <c r="AW22" s="9" t="s">
        <v>622</v>
      </c>
      <c r="AX22" s="1" t="s">
        <v>622</v>
      </c>
      <c r="AY22" s="1" t="s">
        <v>622</v>
      </c>
      <c r="AZ22" s="1" t="s">
        <v>622</v>
      </c>
      <c r="BA22" s="7" t="s">
        <v>622</v>
      </c>
      <c r="BB22" s="9">
        <v>5.45E-2</v>
      </c>
      <c r="BC22" s="7">
        <v>51.2112676056338</v>
      </c>
      <c r="BD22" s="7" t="s">
        <v>622</v>
      </c>
      <c r="BE22" s="7">
        <v>7.6131250000000001</v>
      </c>
      <c r="BF22" s="1" t="s">
        <v>622</v>
      </c>
      <c r="BG22" s="7">
        <v>19.0017391304348</v>
      </c>
      <c r="BH22" s="1" t="s">
        <v>622</v>
      </c>
      <c r="BI22" s="7">
        <v>6.3556410256410301</v>
      </c>
      <c r="BJ22" s="1" t="s">
        <v>622</v>
      </c>
      <c r="BK22" s="7">
        <v>30.196666666666701</v>
      </c>
      <c r="BL22" s="1" t="s">
        <v>622</v>
      </c>
      <c r="BM22" s="7">
        <v>119.605</v>
      </c>
      <c r="BN22" s="1" t="s">
        <v>622</v>
      </c>
      <c r="BO22" s="1" t="s">
        <v>622</v>
      </c>
      <c r="BP22" s="1" t="s">
        <v>622</v>
      </c>
      <c r="BQ22" s="9">
        <v>7.25806451612903E-2</v>
      </c>
      <c r="BR22" s="9">
        <v>0.20642857142857099</v>
      </c>
      <c r="BS22" s="9">
        <v>10.491785714285699</v>
      </c>
      <c r="BT22" s="1" t="s">
        <v>622</v>
      </c>
      <c r="BU22" s="9" t="s">
        <v>622</v>
      </c>
      <c r="BV22" s="9" t="s">
        <v>622</v>
      </c>
      <c r="BW22" s="9">
        <v>5.57</v>
      </c>
      <c r="BX22" s="1" t="s">
        <v>622</v>
      </c>
      <c r="BY22" s="1" t="s">
        <v>622</v>
      </c>
      <c r="BZ22" s="7" t="s">
        <v>622</v>
      </c>
      <c r="CA22" s="7">
        <v>-3.5064279908031302</v>
      </c>
      <c r="CB22" s="7" t="s">
        <v>622</v>
      </c>
      <c r="CC22" s="9">
        <v>3.4621428571428599</v>
      </c>
      <c r="CD22" s="7">
        <v>1.9478723184818501</v>
      </c>
      <c r="CE22" s="7">
        <f>(51.2112676056338/1000)*(35.45/1)</f>
        <v>1.8154394366197182</v>
      </c>
      <c r="CF22" s="7">
        <f>(7.613125/1000)*(96.06/2)</f>
        <v>0.36565839375000003</v>
      </c>
      <c r="CG22" s="1">
        <f>(BG22/1000)*(22.99/1)</f>
        <v>0.43684998260869601</v>
      </c>
      <c r="CH22">
        <f>(BI22/1000)*(39.01/1)</f>
        <v>0.24793355641025655</v>
      </c>
      <c r="CI22">
        <f>(BK22/1000)*(24.31/2)</f>
        <v>0.36704048333333372</v>
      </c>
      <c r="CJ22">
        <f>(BM22/1000)*(40.08/2)</f>
        <v>2.3968842000000001</v>
      </c>
      <c r="CK22" t="s">
        <v>622</v>
      </c>
      <c r="CL22">
        <f>(BW22/1000)*(62/1)</f>
        <v>0.34534000000000004</v>
      </c>
      <c r="CM22" t="s">
        <v>622</v>
      </c>
    </row>
    <row r="23" spans="1:91" x14ac:dyDescent="0.2">
      <c r="A23">
        <v>157</v>
      </c>
      <c r="B23">
        <v>81</v>
      </c>
      <c r="C23" t="s">
        <v>308</v>
      </c>
      <c r="D23" t="s">
        <v>549</v>
      </c>
      <c r="E23" t="s">
        <v>309</v>
      </c>
      <c r="F23" t="s">
        <v>550</v>
      </c>
      <c r="G23">
        <v>1</v>
      </c>
      <c r="H23" t="s">
        <v>310</v>
      </c>
      <c r="I23" t="s">
        <v>311</v>
      </c>
      <c r="J23" t="s">
        <v>312</v>
      </c>
      <c r="K23" t="s">
        <v>342</v>
      </c>
      <c r="L23" t="s">
        <v>343</v>
      </c>
      <c r="M23" t="s">
        <v>277</v>
      </c>
      <c r="N23" s="1" t="s">
        <v>601</v>
      </c>
      <c r="O23" s="1" t="s">
        <v>602</v>
      </c>
      <c r="P23" s="1" t="s">
        <v>603</v>
      </c>
      <c r="Q23" s="1" t="s">
        <v>604</v>
      </c>
      <c r="R23" s="1" t="s">
        <v>605</v>
      </c>
      <c r="S23" s="2" t="s">
        <v>612</v>
      </c>
      <c r="T23" s="1" t="s">
        <v>607</v>
      </c>
      <c r="U23" s="1" t="s">
        <v>608</v>
      </c>
      <c r="V23" s="1">
        <v>77.615566666666695</v>
      </c>
      <c r="W23" s="1">
        <v>163.03903333333301</v>
      </c>
      <c r="X23" s="1" t="s">
        <v>622</v>
      </c>
      <c r="Y23" s="1" t="s">
        <v>622</v>
      </c>
      <c r="Z23" s="1">
        <v>20</v>
      </c>
      <c r="AA23" s="10">
        <v>2</v>
      </c>
      <c r="AB23" s="1">
        <v>20</v>
      </c>
      <c r="AC23" s="1" t="s">
        <v>622</v>
      </c>
      <c r="AD23" s="1" t="s">
        <v>622</v>
      </c>
      <c r="AE23" s="1">
        <f>PI()*(AH23*AH23)*AA23</f>
        <v>1762.8261777455727</v>
      </c>
      <c r="AF23" s="9">
        <f>PI()*(AH23*AH23)*(AB23-AA23)</f>
        <v>15865.435599710156</v>
      </c>
      <c r="AG23" s="1">
        <v>138.37</v>
      </c>
      <c r="AH23" s="1">
        <v>16.75</v>
      </c>
      <c r="AI23" s="10">
        <f>(PI()*(AH23*AH23)*AA23*2.65)*0.33</f>
        <v>1541.5914924385033</v>
      </c>
      <c r="AJ23" s="10">
        <f>AE23/AF23</f>
        <v>0.1111111111111111</v>
      </c>
      <c r="AK23" s="1" t="s">
        <v>622</v>
      </c>
      <c r="AL23" s="1" t="s">
        <v>622</v>
      </c>
      <c r="AM23" s="1">
        <v>59.2</v>
      </c>
      <c r="AN23" s="1">
        <v>6.69</v>
      </c>
      <c r="AO23" s="1" t="s">
        <v>622</v>
      </c>
      <c r="AP23" s="1" t="s">
        <v>622</v>
      </c>
      <c r="AQ23" s="7">
        <v>0.83096576506404995</v>
      </c>
      <c r="AR23" s="7">
        <v>308.18951080587198</v>
      </c>
      <c r="AS23" s="7" t="s">
        <v>622</v>
      </c>
      <c r="AT23" s="9">
        <v>0.62639999999999996</v>
      </c>
      <c r="AU23" s="9">
        <v>0.13929</v>
      </c>
      <c r="AV23" s="9">
        <v>0.48710999999999999</v>
      </c>
      <c r="AW23" s="9">
        <v>1.2E-2</v>
      </c>
      <c r="AX23" s="1" t="s">
        <v>622</v>
      </c>
      <c r="AY23" s="1" t="s">
        <v>622</v>
      </c>
      <c r="AZ23" s="1" t="s">
        <v>622</v>
      </c>
      <c r="BA23" s="7">
        <v>11.5</v>
      </c>
      <c r="BB23" s="9">
        <v>0.14000000000000001</v>
      </c>
      <c r="BC23" s="7">
        <v>154.10985915493001</v>
      </c>
      <c r="BD23" s="7" t="s">
        <v>622</v>
      </c>
      <c r="BE23" s="7">
        <v>78.3333333333333</v>
      </c>
      <c r="BF23" s="1" t="s">
        <v>622</v>
      </c>
      <c r="BG23" s="7">
        <v>97.056521739130403</v>
      </c>
      <c r="BH23" s="1" t="s">
        <v>622</v>
      </c>
      <c r="BI23" s="7">
        <v>30.1076923076923</v>
      </c>
      <c r="BJ23" s="1" t="s">
        <v>622</v>
      </c>
      <c r="BK23" s="7">
        <v>81.331666666666706</v>
      </c>
      <c r="BL23" s="1" t="s">
        <v>622</v>
      </c>
      <c r="BM23" s="7">
        <v>334.745</v>
      </c>
      <c r="BN23" s="1" t="s">
        <v>622</v>
      </c>
      <c r="BO23" s="1" t="s">
        <v>622</v>
      </c>
      <c r="BP23" s="1" t="s">
        <v>622</v>
      </c>
      <c r="BQ23" s="9" t="s">
        <v>622</v>
      </c>
      <c r="BR23" s="9">
        <v>1.085</v>
      </c>
      <c r="BS23" s="9">
        <v>20.2289285714286</v>
      </c>
      <c r="BT23" s="1" t="s">
        <v>622</v>
      </c>
      <c r="BU23" s="9">
        <v>0.36857142857142899</v>
      </c>
      <c r="BV23" s="9" t="s">
        <v>622</v>
      </c>
      <c r="BW23" s="9">
        <v>0.14000000000000001</v>
      </c>
      <c r="BX23" s="1" t="s">
        <v>622</v>
      </c>
      <c r="BY23" s="1" t="s">
        <v>622</v>
      </c>
      <c r="BZ23" s="7" t="s">
        <v>622</v>
      </c>
      <c r="CA23" s="7">
        <v>-2.5611821465282101</v>
      </c>
      <c r="CB23" s="7" t="s">
        <v>622</v>
      </c>
      <c r="CC23" s="9">
        <v>9.5807142857142793</v>
      </c>
      <c r="CD23" s="7">
        <v>2.3505935952037098</v>
      </c>
      <c r="CE23" s="7">
        <f>(154.10985915493/1000)*(35.45/1)</f>
        <v>5.4631945070422692</v>
      </c>
      <c r="CF23" s="7">
        <f>(78.3333333333333/1000)*(96.06/2)</f>
        <v>3.7623499999999983</v>
      </c>
      <c r="CG23" s="1">
        <f>(BG23/1000)*(22.99/1)</f>
        <v>2.2313294347826078</v>
      </c>
      <c r="CH23">
        <f>(BI23/1000)*(39.01/1)</f>
        <v>1.1745010769230766</v>
      </c>
      <c r="CI23">
        <f>(BK23/1000)*(24.31/2)</f>
        <v>0.98858640833333378</v>
      </c>
      <c r="CJ23">
        <f>(BM23/1000)*(40.08/2)</f>
        <v>6.7082898000000002</v>
      </c>
      <c r="CK23" t="s">
        <v>622</v>
      </c>
      <c r="CL23">
        <f>(BW23/1000)*(62/1)</f>
        <v>8.6800000000000002E-3</v>
      </c>
      <c r="CM23" t="s">
        <v>622</v>
      </c>
    </row>
    <row r="24" spans="1:91" x14ac:dyDescent="0.2">
      <c r="A24">
        <v>159</v>
      </c>
      <c r="B24">
        <v>82</v>
      </c>
      <c r="C24" t="s">
        <v>318</v>
      </c>
      <c r="D24" t="s">
        <v>551</v>
      </c>
      <c r="E24" t="s">
        <v>319</v>
      </c>
      <c r="F24" t="s">
        <v>552</v>
      </c>
      <c r="G24">
        <v>1</v>
      </c>
      <c r="H24" t="s">
        <v>320</v>
      </c>
      <c r="I24" t="s">
        <v>321</v>
      </c>
      <c r="J24" t="s">
        <v>322</v>
      </c>
      <c r="K24" t="s">
        <v>346</v>
      </c>
      <c r="L24" t="s">
        <v>347</v>
      </c>
      <c r="M24" t="s">
        <v>277</v>
      </c>
      <c r="N24" s="1" t="s">
        <v>601</v>
      </c>
      <c r="O24" s="1" t="s">
        <v>602</v>
      </c>
      <c r="P24" s="1" t="s">
        <v>603</v>
      </c>
      <c r="Q24" s="1" t="s">
        <v>604</v>
      </c>
      <c r="R24" s="1" t="s">
        <v>605</v>
      </c>
      <c r="S24" s="2" t="s">
        <v>613</v>
      </c>
      <c r="T24" s="1" t="s">
        <v>607</v>
      </c>
      <c r="U24" s="1" t="s">
        <v>608</v>
      </c>
      <c r="V24" s="1">
        <v>77.605883333333296</v>
      </c>
      <c r="W24" s="1">
        <v>162.97515000000001</v>
      </c>
      <c r="X24" s="1" t="s">
        <v>622</v>
      </c>
      <c r="Y24" s="1" t="s">
        <v>622</v>
      </c>
      <c r="Z24" s="1">
        <v>14</v>
      </c>
      <c r="AA24" s="10">
        <v>4</v>
      </c>
      <c r="AB24" s="1">
        <v>14</v>
      </c>
      <c r="AC24" s="1" t="s">
        <v>622</v>
      </c>
      <c r="AD24" s="1" t="s">
        <v>622</v>
      </c>
      <c r="AE24" s="1">
        <f>PI()*(AH24*AH24)*AA24</f>
        <v>1734.9445429449634</v>
      </c>
      <c r="AF24" s="9">
        <f>PI()*(AH24*AH24)*(AB24-AA24)</f>
        <v>4337.3613573624079</v>
      </c>
      <c r="AG24" s="1" t="s">
        <v>622</v>
      </c>
      <c r="AH24" s="1">
        <v>11.75</v>
      </c>
      <c r="AI24" s="10">
        <f>(PI()*(AH24*AH24)*AA24*2.65)*0.33</f>
        <v>1517.2090028053703</v>
      </c>
      <c r="AJ24" s="10">
        <f>AE24/AF24</f>
        <v>0.4</v>
      </c>
      <c r="AK24" s="1" t="s">
        <v>622</v>
      </c>
      <c r="AL24" s="1" t="s">
        <v>622</v>
      </c>
      <c r="AM24" s="1">
        <v>69.099999999999994</v>
      </c>
      <c r="AN24" s="1">
        <v>6.96</v>
      </c>
      <c r="AO24" s="1" t="s">
        <v>622</v>
      </c>
      <c r="AP24" s="1" t="s">
        <v>622</v>
      </c>
      <c r="AQ24" s="7">
        <v>0.90946446846163698</v>
      </c>
      <c r="AR24" s="7">
        <v>566.04414416173802</v>
      </c>
      <c r="AS24" s="7" t="s">
        <v>622</v>
      </c>
      <c r="AT24" s="9">
        <v>0.1051</v>
      </c>
      <c r="AU24" s="9">
        <v>3.2169999999999997E-2</v>
      </c>
      <c r="AV24" s="9">
        <v>7.2929999999999995E-2</v>
      </c>
      <c r="AW24" s="9" t="s">
        <v>622</v>
      </c>
      <c r="AX24" s="1" t="s">
        <v>622</v>
      </c>
      <c r="AY24" s="1" t="s">
        <v>622</v>
      </c>
      <c r="AZ24" s="1" t="s">
        <v>622</v>
      </c>
      <c r="BA24" s="7" t="s">
        <v>622</v>
      </c>
      <c r="BB24" s="9">
        <v>0.16800000000000001</v>
      </c>
      <c r="BC24" s="7">
        <v>73.225352112676106</v>
      </c>
      <c r="BD24" s="7" t="s">
        <v>622</v>
      </c>
      <c r="BE24" s="7">
        <v>47.168750000000003</v>
      </c>
      <c r="BF24" s="1" t="s">
        <v>622</v>
      </c>
      <c r="BG24" s="7">
        <v>106.65652173913</v>
      </c>
      <c r="BH24" s="1" t="s">
        <v>622</v>
      </c>
      <c r="BI24" s="7">
        <v>47.187179487179499</v>
      </c>
      <c r="BJ24" s="1" t="s">
        <v>622</v>
      </c>
      <c r="BK24" s="7">
        <v>103.283333333333</v>
      </c>
      <c r="BL24" s="1" t="s">
        <v>622</v>
      </c>
      <c r="BM24" s="7">
        <v>431.995</v>
      </c>
      <c r="BN24" s="1" t="s">
        <v>622</v>
      </c>
      <c r="BO24" s="1" t="s">
        <v>622</v>
      </c>
      <c r="BP24" s="1" t="s">
        <v>622</v>
      </c>
      <c r="BQ24" s="9">
        <v>0.12870967741935499</v>
      </c>
      <c r="BR24" s="9">
        <v>0.16714285714285701</v>
      </c>
      <c r="BS24" s="9">
        <v>64.147499999999994</v>
      </c>
      <c r="BT24" s="1" t="s">
        <v>622</v>
      </c>
      <c r="BU24" s="9">
        <v>1.405</v>
      </c>
      <c r="BV24" s="9" t="s">
        <v>622</v>
      </c>
      <c r="BW24" s="9">
        <v>0.1</v>
      </c>
      <c r="BX24" s="1" t="s">
        <v>622</v>
      </c>
      <c r="BY24" s="1" t="s">
        <v>622</v>
      </c>
      <c r="BZ24" s="7" t="s">
        <v>622</v>
      </c>
      <c r="CA24" s="7">
        <v>-2.5671496981080799</v>
      </c>
      <c r="CB24" s="7" t="s">
        <v>622</v>
      </c>
      <c r="CC24" s="9">
        <v>0.89285714285714302</v>
      </c>
      <c r="CD24" s="7">
        <v>1.5298918061165601</v>
      </c>
      <c r="CE24" s="7">
        <f>(73.2253521126761/1000)*(35.45/1)</f>
        <v>2.5958387323943684</v>
      </c>
      <c r="CF24" s="7">
        <f>(47.16875/1000)*(96.06/2)</f>
        <v>2.2655150625</v>
      </c>
      <c r="CG24" s="1">
        <f>(BG24/1000)*(22.99/1)</f>
        <v>2.4520334347825985</v>
      </c>
      <c r="CH24">
        <f>(BI24/1000)*(39.01/1)</f>
        <v>1.8407718717948722</v>
      </c>
      <c r="CI24">
        <f>(BK24/1000)*(24.31/2)</f>
        <v>1.2554089166666627</v>
      </c>
      <c r="CJ24">
        <f>(BM24/1000)*(40.08/2)</f>
        <v>8.6571797999999998</v>
      </c>
      <c r="CK24" t="s">
        <v>622</v>
      </c>
      <c r="CL24">
        <f>(BW24/1000)*(62/1)</f>
        <v>6.2000000000000006E-3</v>
      </c>
      <c r="CM24" t="s">
        <v>622</v>
      </c>
    </row>
    <row r="25" spans="1:91" x14ac:dyDescent="0.2">
      <c r="A25">
        <v>152</v>
      </c>
      <c r="B25">
        <v>83</v>
      </c>
      <c r="C25" t="s">
        <v>283</v>
      </c>
      <c r="D25" t="s">
        <v>553</v>
      </c>
      <c r="E25" t="s">
        <v>284</v>
      </c>
      <c r="F25" t="s">
        <v>554</v>
      </c>
      <c r="G25">
        <v>1</v>
      </c>
      <c r="H25" t="s">
        <v>285</v>
      </c>
      <c r="I25" t="s">
        <v>286</v>
      </c>
      <c r="J25" t="s">
        <v>287</v>
      </c>
      <c r="K25" t="s">
        <v>351</v>
      </c>
      <c r="L25" t="s">
        <v>352</v>
      </c>
      <c r="M25" t="s">
        <v>277</v>
      </c>
      <c r="N25" s="1" t="s">
        <v>601</v>
      </c>
      <c r="O25" s="1" t="s">
        <v>602</v>
      </c>
      <c r="P25" s="1" t="s">
        <v>603</v>
      </c>
      <c r="Q25" s="1" t="s">
        <v>604</v>
      </c>
      <c r="R25" s="1" t="s">
        <v>605</v>
      </c>
      <c r="S25" s="2" t="s">
        <v>609</v>
      </c>
      <c r="T25" s="1" t="s">
        <v>607</v>
      </c>
      <c r="U25" s="1" t="s">
        <v>608</v>
      </c>
      <c r="V25" s="1">
        <v>77.6143</v>
      </c>
      <c r="W25" s="1">
        <v>162.99228333333301</v>
      </c>
      <c r="X25" s="1" t="s">
        <v>622</v>
      </c>
      <c r="Y25" s="1" t="s">
        <v>622</v>
      </c>
      <c r="Z25" s="1">
        <v>19</v>
      </c>
      <c r="AA25" s="10">
        <v>5</v>
      </c>
      <c r="AB25" s="1">
        <v>19</v>
      </c>
      <c r="AC25" s="1" t="s">
        <v>622</v>
      </c>
      <c r="AD25" s="1" t="s">
        <v>622</v>
      </c>
      <c r="AE25" s="1">
        <f>PI()*(AH25*AH25)*AA25</f>
        <v>2454.3692606170262</v>
      </c>
      <c r="AF25" s="9">
        <f>PI()*(AH25*AH25)*(AB25-AA25)</f>
        <v>6872.2339297276721</v>
      </c>
      <c r="AG25" s="1" t="s">
        <v>622</v>
      </c>
      <c r="AH25" s="1">
        <v>12.5</v>
      </c>
      <c r="AI25" s="10">
        <f>(PI()*(AH25*AH25)*AA25*2.65)*0.33</f>
        <v>2146.3459184095891</v>
      </c>
      <c r="AJ25" s="10">
        <f>AE25/AF25</f>
        <v>0.35714285714285721</v>
      </c>
      <c r="AK25" s="1" t="s">
        <v>622</v>
      </c>
      <c r="AL25" s="1" t="s">
        <v>622</v>
      </c>
      <c r="AM25" s="1">
        <v>16.2</v>
      </c>
      <c r="AN25" s="1">
        <v>6.82</v>
      </c>
      <c r="AO25" s="1" t="s">
        <v>622</v>
      </c>
      <c r="AP25" s="1" t="s">
        <v>622</v>
      </c>
      <c r="AQ25" s="7">
        <v>0.26276079789197698</v>
      </c>
      <c r="AR25" s="7">
        <v>91.170657950809399</v>
      </c>
      <c r="AS25" s="7" t="s">
        <v>622</v>
      </c>
      <c r="AT25" s="9">
        <v>0.192</v>
      </c>
      <c r="AU25" s="9">
        <v>3.1900000000000001E-3</v>
      </c>
      <c r="AV25" s="9">
        <v>0.18881000000000001</v>
      </c>
      <c r="AW25" s="9" t="s">
        <v>622</v>
      </c>
      <c r="AX25" s="1" t="s">
        <v>622</v>
      </c>
      <c r="AY25" s="1" t="s">
        <v>622</v>
      </c>
      <c r="AZ25" s="1" t="s">
        <v>622</v>
      </c>
      <c r="BA25" s="7" t="s">
        <v>622</v>
      </c>
      <c r="BB25" s="9">
        <v>7.7499999999999999E-2</v>
      </c>
      <c r="BC25" s="7">
        <v>24.88</v>
      </c>
      <c r="BD25" s="7" t="s">
        <v>622</v>
      </c>
      <c r="BE25" s="7">
        <v>17.148125</v>
      </c>
      <c r="BF25" s="1" t="s">
        <v>622</v>
      </c>
      <c r="BG25" s="7">
        <v>23.484347826086999</v>
      </c>
      <c r="BH25" s="1" t="s">
        <v>622</v>
      </c>
      <c r="BI25" s="7">
        <v>6.3153846153846196</v>
      </c>
      <c r="BJ25" s="1" t="s">
        <v>622</v>
      </c>
      <c r="BK25" s="7">
        <v>17.627500000000001</v>
      </c>
      <c r="BL25" s="1" t="s">
        <v>622</v>
      </c>
      <c r="BM25" s="7">
        <v>86.56</v>
      </c>
      <c r="BN25" s="1" t="s">
        <v>622</v>
      </c>
      <c r="BO25" s="1" t="s">
        <v>622</v>
      </c>
      <c r="BP25" s="1" t="s">
        <v>622</v>
      </c>
      <c r="BQ25" s="9">
        <v>1.06451612903226E-2</v>
      </c>
      <c r="BR25" s="9">
        <v>2.0714285714285699E-2</v>
      </c>
      <c r="BS25" s="9">
        <v>5.6528571428571404</v>
      </c>
      <c r="BT25" s="1" t="s">
        <v>622</v>
      </c>
      <c r="BU25" s="9" t="s">
        <v>622</v>
      </c>
      <c r="BV25" s="9" t="s">
        <v>622</v>
      </c>
      <c r="BW25" s="7">
        <v>0.57999999999999996</v>
      </c>
      <c r="BX25" s="1" t="s">
        <v>622</v>
      </c>
      <c r="BY25" s="1" t="s">
        <v>622</v>
      </c>
      <c r="BZ25" s="7" t="s">
        <v>622</v>
      </c>
      <c r="CA25" s="7">
        <v>-3.22014491101837</v>
      </c>
      <c r="CB25" s="7" t="s">
        <v>622</v>
      </c>
      <c r="CC25" s="9">
        <v>0.22785714285714301</v>
      </c>
      <c r="CD25" s="7">
        <v>1.49582998392283</v>
      </c>
      <c r="CE25" s="7">
        <f>(24.88/1000)*(35.45/1)</f>
        <v>0.881996</v>
      </c>
      <c r="CF25" s="7">
        <f>(17.148125/1000)*(96.06/2)</f>
        <v>0.82362444374999999</v>
      </c>
      <c r="CG25" s="1">
        <f>(BG25/1000)*(22.99/1)</f>
        <v>0.53990515652174009</v>
      </c>
      <c r="CH25">
        <f>(BI25/1000)*(39.01/1)</f>
        <v>0.24636315384615398</v>
      </c>
      <c r="CI25">
        <f>(BK25/1000)*(24.31/2)</f>
        <v>0.21426226249999999</v>
      </c>
      <c r="CJ25">
        <f>(BM25/1000)*(40.08/2)</f>
        <v>1.7346623999999999</v>
      </c>
      <c r="CK25" t="s">
        <v>622</v>
      </c>
      <c r="CL25">
        <f>(BW25/1000)*(62/1)</f>
        <v>3.5959999999999999E-2</v>
      </c>
      <c r="CM25" t="s">
        <v>622</v>
      </c>
    </row>
    <row r="26" spans="1:91" x14ac:dyDescent="0.2">
      <c r="A26">
        <v>39</v>
      </c>
      <c r="B26">
        <v>84</v>
      </c>
      <c r="C26" t="s">
        <v>190</v>
      </c>
      <c r="D26" t="s">
        <v>555</v>
      </c>
      <c r="E26" t="s">
        <v>191</v>
      </c>
      <c r="F26" t="s">
        <v>556</v>
      </c>
      <c r="G26">
        <v>2</v>
      </c>
      <c r="H26" t="s">
        <v>192</v>
      </c>
      <c r="I26" t="s">
        <v>193</v>
      </c>
      <c r="J26" t="s">
        <v>194</v>
      </c>
      <c r="K26" t="s">
        <v>356</v>
      </c>
      <c r="L26" t="s">
        <v>357</v>
      </c>
      <c r="M26" t="s">
        <v>183</v>
      </c>
      <c r="N26" s="1" t="s">
        <v>617</v>
      </c>
      <c r="O26" s="1" t="s">
        <v>602</v>
      </c>
      <c r="P26" s="1" t="s">
        <v>603</v>
      </c>
      <c r="Q26" s="1" t="s">
        <v>618</v>
      </c>
      <c r="R26" s="1" t="s">
        <v>622</v>
      </c>
      <c r="S26" s="2">
        <v>40539</v>
      </c>
      <c r="T26" s="1" t="s">
        <v>620</v>
      </c>
      <c r="U26" s="1" t="s">
        <v>621</v>
      </c>
      <c r="V26" s="5">
        <v>79.504180000000005</v>
      </c>
      <c r="W26" s="5">
        <v>158.57150999999999</v>
      </c>
      <c r="X26" s="1">
        <v>260</v>
      </c>
      <c r="Y26" s="12">
        <v>456</v>
      </c>
      <c r="Z26" s="1" t="s">
        <v>622</v>
      </c>
      <c r="AA26" s="1" t="s">
        <v>622</v>
      </c>
      <c r="AB26" s="1">
        <v>38</v>
      </c>
      <c r="AC26" s="1">
        <v>41</v>
      </c>
      <c r="AD26" s="1">
        <v>41</v>
      </c>
      <c r="AE26" s="1" t="s">
        <v>622</v>
      </c>
      <c r="AF26" s="1" t="s">
        <v>622</v>
      </c>
      <c r="AG26" s="1" t="s">
        <v>622</v>
      </c>
      <c r="AH26" s="1" t="s">
        <v>622</v>
      </c>
      <c r="AI26" s="1" t="s">
        <v>622</v>
      </c>
      <c r="AJ26" s="1" t="s">
        <v>622</v>
      </c>
      <c r="AK26" s="1" t="s">
        <v>622</v>
      </c>
      <c r="AL26" s="1" t="s">
        <v>622</v>
      </c>
      <c r="AM26" s="1" t="s">
        <v>622</v>
      </c>
      <c r="AN26" s="1" t="s">
        <v>622</v>
      </c>
      <c r="AO26" s="1" t="s">
        <v>622</v>
      </c>
      <c r="AP26" s="12" t="s">
        <v>622</v>
      </c>
      <c r="AQ26" s="1" t="s">
        <v>622</v>
      </c>
      <c r="AR26" s="1" t="s">
        <v>622</v>
      </c>
      <c r="AS26" s="7" t="s">
        <v>622</v>
      </c>
      <c r="AT26" s="7" t="s">
        <v>622</v>
      </c>
      <c r="AU26" s="7" t="s">
        <v>622</v>
      </c>
      <c r="AV26" s="7" t="s">
        <v>622</v>
      </c>
      <c r="AW26" s="7" t="s">
        <v>622</v>
      </c>
      <c r="AX26" s="1" t="s">
        <v>622</v>
      </c>
      <c r="AY26" s="1" t="s">
        <v>622</v>
      </c>
      <c r="AZ26" s="1" t="s">
        <v>622</v>
      </c>
      <c r="BA26" s="1" t="s">
        <v>622</v>
      </c>
      <c r="BB26" s="1" t="s">
        <v>622</v>
      </c>
      <c r="BC26" s="1" t="s">
        <v>622</v>
      </c>
      <c r="BD26" s="1" t="s">
        <v>622</v>
      </c>
      <c r="BE26" s="1" t="s">
        <v>622</v>
      </c>
      <c r="BF26" s="1" t="s">
        <v>622</v>
      </c>
      <c r="BG26" s="1" t="s">
        <v>622</v>
      </c>
      <c r="BH26" s="1" t="s">
        <v>622</v>
      </c>
      <c r="BI26" s="1" t="s">
        <v>622</v>
      </c>
      <c r="BJ26" s="1" t="s">
        <v>622</v>
      </c>
      <c r="BK26" s="1" t="s">
        <v>622</v>
      </c>
      <c r="BL26" s="1" t="s">
        <v>622</v>
      </c>
      <c r="BM26" s="1" t="s">
        <v>622</v>
      </c>
      <c r="BN26" s="1" t="s">
        <v>622</v>
      </c>
      <c r="BO26" s="1" t="s">
        <v>622</v>
      </c>
      <c r="BP26" s="1" t="s">
        <v>622</v>
      </c>
      <c r="BQ26" s="1" t="s">
        <v>622</v>
      </c>
      <c r="BR26" s="1" t="s">
        <v>622</v>
      </c>
      <c r="BS26" s="1" t="s">
        <v>622</v>
      </c>
      <c r="BT26" s="1" t="s">
        <v>622</v>
      </c>
      <c r="BU26" s="9" t="s">
        <v>622</v>
      </c>
      <c r="BV26" s="9" t="s">
        <v>622</v>
      </c>
      <c r="BW26" s="1" t="s">
        <v>622</v>
      </c>
      <c r="BX26" s="1" t="s">
        <v>622</v>
      </c>
      <c r="BY26" s="1" t="s">
        <v>622</v>
      </c>
      <c r="BZ26" s="7" t="s">
        <v>622</v>
      </c>
      <c r="CA26" s="1" t="s">
        <v>622</v>
      </c>
      <c r="CB26" s="7" t="s">
        <v>622</v>
      </c>
      <c r="CC26" s="1" t="s">
        <v>622</v>
      </c>
      <c r="CD26" s="1" t="s">
        <v>622</v>
      </c>
      <c r="CE26" s="1" t="s">
        <v>622</v>
      </c>
      <c r="CF26" s="1" t="s">
        <v>622</v>
      </c>
      <c r="CG26" s="1" t="str">
        <f>BH26</f>
        <v>NA</v>
      </c>
      <c r="CH26" t="str">
        <f>BJ26</f>
        <v>NA</v>
      </c>
      <c r="CI26" t="str">
        <f>BL26</f>
        <v>NA</v>
      </c>
      <c r="CJ26" t="str">
        <f>BN26</f>
        <v>NA</v>
      </c>
      <c r="CK26" t="str">
        <f>BP26</f>
        <v>NA</v>
      </c>
      <c r="CL26" s="38" t="str">
        <f>BV26</f>
        <v>NA</v>
      </c>
      <c r="CM26" t="str">
        <f>BY26</f>
        <v>NA</v>
      </c>
    </row>
    <row r="27" spans="1:91" x14ac:dyDescent="0.2">
      <c r="A27">
        <v>40</v>
      </c>
      <c r="B27">
        <v>85</v>
      </c>
      <c r="C27" t="s">
        <v>195</v>
      </c>
      <c r="D27" t="s">
        <v>557</v>
      </c>
      <c r="E27" t="s">
        <v>196</v>
      </c>
      <c r="F27" t="s">
        <v>558</v>
      </c>
      <c r="G27">
        <v>2</v>
      </c>
      <c r="H27" t="s">
        <v>197</v>
      </c>
      <c r="I27" t="s">
        <v>198</v>
      </c>
      <c r="J27" t="s">
        <v>199</v>
      </c>
      <c r="K27" t="s">
        <v>361</v>
      </c>
      <c r="L27" t="s">
        <v>362</v>
      </c>
      <c r="M27" t="s">
        <v>183</v>
      </c>
      <c r="N27" s="1" t="s">
        <v>617</v>
      </c>
      <c r="O27" s="1" t="s">
        <v>602</v>
      </c>
      <c r="P27" s="1" t="s">
        <v>603</v>
      </c>
      <c r="Q27" s="1" t="s">
        <v>618</v>
      </c>
      <c r="R27" s="1" t="s">
        <v>619</v>
      </c>
      <c r="S27" s="2">
        <v>40513</v>
      </c>
      <c r="T27" s="1" t="s">
        <v>620</v>
      </c>
      <c r="U27" s="1" t="s">
        <v>621</v>
      </c>
      <c r="V27" s="1" t="s">
        <v>622</v>
      </c>
      <c r="W27" s="1" t="s">
        <v>622</v>
      </c>
      <c r="X27" s="1">
        <v>260</v>
      </c>
      <c r="Y27" s="1">
        <v>600</v>
      </c>
      <c r="Z27" s="1" t="s">
        <v>622</v>
      </c>
      <c r="AA27" s="1" t="s">
        <v>622</v>
      </c>
      <c r="AB27" s="1" t="s">
        <v>622</v>
      </c>
      <c r="AC27" s="1" t="s">
        <v>622</v>
      </c>
      <c r="AD27" s="1" t="s">
        <v>622</v>
      </c>
      <c r="AE27" s="1" t="s">
        <v>622</v>
      </c>
      <c r="AF27" s="1" t="s">
        <v>622</v>
      </c>
      <c r="AG27" s="1" t="s">
        <v>622</v>
      </c>
      <c r="AH27" s="1" t="s">
        <v>622</v>
      </c>
      <c r="AI27" s="1" t="s">
        <v>622</v>
      </c>
      <c r="AJ27" s="1" t="s">
        <v>622</v>
      </c>
      <c r="AK27" s="1" t="s">
        <v>622</v>
      </c>
      <c r="AL27" s="8">
        <v>3.1</v>
      </c>
      <c r="AM27" s="8">
        <v>249</v>
      </c>
      <c r="AN27" s="8">
        <v>5.31</v>
      </c>
      <c r="AO27" s="8">
        <v>19.28</v>
      </c>
      <c r="AP27" s="12" t="s">
        <v>622</v>
      </c>
      <c r="AQ27" s="1" t="s">
        <v>622</v>
      </c>
      <c r="AR27" s="1" t="s">
        <v>622</v>
      </c>
      <c r="AS27" s="7">
        <v>7.88</v>
      </c>
      <c r="AT27" s="1" t="s">
        <v>622</v>
      </c>
      <c r="AU27" s="7" t="s">
        <v>622</v>
      </c>
      <c r="AV27" s="7" t="s">
        <v>622</v>
      </c>
      <c r="AW27" s="7" t="s">
        <v>622</v>
      </c>
      <c r="AX27" s="14">
        <v>2.04</v>
      </c>
      <c r="AY27" s="14">
        <v>0.01</v>
      </c>
      <c r="AZ27" s="15">
        <v>2E-3</v>
      </c>
      <c r="BA27" s="1" t="s">
        <v>622</v>
      </c>
      <c r="BB27" s="1" t="s">
        <v>622</v>
      </c>
      <c r="BC27" s="1" t="s">
        <v>622</v>
      </c>
      <c r="BD27" s="12">
        <v>31</v>
      </c>
      <c r="BE27" s="1" t="s">
        <v>622</v>
      </c>
      <c r="BF27" s="12">
        <v>43</v>
      </c>
      <c r="BG27" s="1" t="s">
        <v>622</v>
      </c>
      <c r="BH27" s="12">
        <v>15.4</v>
      </c>
      <c r="BI27" s="1" t="s">
        <v>622</v>
      </c>
      <c r="BJ27" s="12">
        <v>1.45</v>
      </c>
      <c r="BK27" s="1" t="s">
        <v>622</v>
      </c>
      <c r="BL27" s="12">
        <v>5.2</v>
      </c>
      <c r="BM27" s="1" t="s">
        <v>622</v>
      </c>
      <c r="BN27" s="12">
        <v>15.4</v>
      </c>
      <c r="BO27" s="1" t="s">
        <v>622</v>
      </c>
      <c r="BP27" s="13">
        <v>7.0096491228070175</v>
      </c>
      <c r="BQ27" s="1" t="s">
        <v>622</v>
      </c>
      <c r="BR27" s="1" t="s">
        <v>622</v>
      </c>
      <c r="BS27" s="1" t="s">
        <v>622</v>
      </c>
      <c r="BT27" s="1" t="s">
        <v>622</v>
      </c>
      <c r="BU27" s="9" t="s">
        <v>622</v>
      </c>
      <c r="BV27" s="9" t="s">
        <v>622</v>
      </c>
      <c r="BW27" s="13" t="s">
        <v>622</v>
      </c>
      <c r="BX27" s="1" t="s">
        <v>622</v>
      </c>
      <c r="BY27" s="16">
        <v>5810</v>
      </c>
      <c r="BZ27" s="16">
        <v>31</v>
      </c>
      <c r="CA27" s="1" t="s">
        <v>622</v>
      </c>
      <c r="CB27" s="16">
        <v>8</v>
      </c>
      <c r="CC27" s="1" t="s">
        <v>622</v>
      </c>
      <c r="CD27" s="1" t="s">
        <v>622</v>
      </c>
      <c r="CE27" s="12">
        <v>31</v>
      </c>
      <c r="CF27" s="12">
        <v>43</v>
      </c>
      <c r="CG27" s="1">
        <f>BH27</f>
        <v>15.4</v>
      </c>
      <c r="CH27">
        <f>BJ27</f>
        <v>1.45</v>
      </c>
      <c r="CI27">
        <f>BL27</f>
        <v>5.2</v>
      </c>
      <c r="CJ27">
        <f>BN27</f>
        <v>15.4</v>
      </c>
      <c r="CK27">
        <f>BP27</f>
        <v>7.0096491228070175</v>
      </c>
      <c r="CL27" s="38" t="str">
        <f>BV27</f>
        <v>NA</v>
      </c>
      <c r="CM27">
        <f>BY27</f>
        <v>5810</v>
      </c>
    </row>
    <row r="28" spans="1:91" x14ac:dyDescent="0.2">
      <c r="A28">
        <v>178</v>
      </c>
      <c r="B28">
        <v>86</v>
      </c>
      <c r="C28" t="s">
        <v>379</v>
      </c>
      <c r="D28" t="s">
        <v>559</v>
      </c>
      <c r="E28" t="s">
        <v>380</v>
      </c>
      <c r="F28" t="s">
        <v>560</v>
      </c>
      <c r="G28">
        <v>3</v>
      </c>
      <c r="H28" t="s">
        <v>381</v>
      </c>
      <c r="I28" t="s">
        <v>382</v>
      </c>
      <c r="J28" t="s">
        <v>383</v>
      </c>
      <c r="K28" t="s">
        <v>366</v>
      </c>
      <c r="L28" t="s">
        <v>367</v>
      </c>
      <c r="M28" t="s">
        <v>384</v>
      </c>
      <c r="N28" s="1" t="s">
        <v>384</v>
      </c>
      <c r="O28" s="1" t="s">
        <v>368</v>
      </c>
      <c r="P28" s="1" t="s">
        <v>625</v>
      </c>
      <c r="Q28" s="1" t="s">
        <v>604</v>
      </c>
      <c r="R28" s="1" t="s">
        <v>622</v>
      </c>
      <c r="S28" s="2">
        <v>42882</v>
      </c>
      <c r="T28" s="1" t="s">
        <v>628</v>
      </c>
      <c r="U28" s="1" t="s">
        <v>629</v>
      </c>
      <c r="V28" s="1" t="s">
        <v>622</v>
      </c>
      <c r="W28" s="1" t="s">
        <v>622</v>
      </c>
      <c r="X28" s="1" t="s">
        <v>622</v>
      </c>
      <c r="Y28" s="1" t="s">
        <v>622</v>
      </c>
      <c r="Z28" s="1" t="s">
        <v>622</v>
      </c>
      <c r="AA28" s="1" t="s">
        <v>622</v>
      </c>
      <c r="AB28" s="1" t="s">
        <v>622</v>
      </c>
      <c r="AC28" s="1" t="s">
        <v>622</v>
      </c>
      <c r="AD28" s="1" t="s">
        <v>622</v>
      </c>
      <c r="AE28" s="1" t="s">
        <v>622</v>
      </c>
      <c r="AF28" s="1" t="s">
        <v>622</v>
      </c>
      <c r="AG28" s="1" t="s">
        <v>622</v>
      </c>
      <c r="AH28" s="1" t="s">
        <v>622</v>
      </c>
      <c r="AI28" s="1" t="s">
        <v>622</v>
      </c>
      <c r="AJ28" s="1" t="s">
        <v>622</v>
      </c>
      <c r="AK28" s="1" t="s">
        <v>622</v>
      </c>
      <c r="AL28" s="1" t="s">
        <v>622</v>
      </c>
      <c r="AM28" s="1" t="s">
        <v>622</v>
      </c>
      <c r="AN28" s="1" t="s">
        <v>622</v>
      </c>
      <c r="AO28" s="1" t="s">
        <v>622</v>
      </c>
      <c r="AP28" s="12" t="s">
        <v>622</v>
      </c>
      <c r="AQ28" s="1" t="s">
        <v>622</v>
      </c>
      <c r="AR28" s="1" t="s">
        <v>622</v>
      </c>
      <c r="AS28" s="7" t="s">
        <v>622</v>
      </c>
      <c r="AT28" s="7" t="s">
        <v>622</v>
      </c>
      <c r="AU28" s="7" t="s">
        <v>622</v>
      </c>
      <c r="AV28" s="7" t="s">
        <v>622</v>
      </c>
      <c r="AW28" s="7" t="s">
        <v>622</v>
      </c>
      <c r="AX28" s="7" t="s">
        <v>622</v>
      </c>
      <c r="AY28" s="7" t="s">
        <v>622</v>
      </c>
      <c r="AZ28" s="7" t="s">
        <v>622</v>
      </c>
      <c r="BA28" s="1" t="s">
        <v>622</v>
      </c>
      <c r="BB28" s="1" t="s">
        <v>622</v>
      </c>
      <c r="BC28" s="1" t="s">
        <v>622</v>
      </c>
      <c r="BD28" s="1" t="s">
        <v>622</v>
      </c>
      <c r="BE28" s="1" t="s">
        <v>622</v>
      </c>
      <c r="BF28" s="1" t="s">
        <v>622</v>
      </c>
      <c r="BG28" s="1" t="s">
        <v>622</v>
      </c>
      <c r="BH28" s="1" t="s">
        <v>622</v>
      </c>
      <c r="BI28" s="1" t="s">
        <v>622</v>
      </c>
      <c r="BJ28" s="1" t="s">
        <v>622</v>
      </c>
      <c r="BK28" s="1" t="s">
        <v>622</v>
      </c>
      <c r="BL28" s="1" t="s">
        <v>622</v>
      </c>
      <c r="BM28" s="1" t="s">
        <v>622</v>
      </c>
      <c r="BN28" s="1" t="s">
        <v>622</v>
      </c>
      <c r="BO28" s="1" t="s">
        <v>622</v>
      </c>
      <c r="BP28" s="1" t="s">
        <v>622</v>
      </c>
      <c r="BQ28" s="1" t="s">
        <v>622</v>
      </c>
      <c r="BR28" s="1" t="s">
        <v>622</v>
      </c>
      <c r="BS28" s="1" t="s">
        <v>622</v>
      </c>
      <c r="BT28" s="1" t="s">
        <v>622</v>
      </c>
      <c r="BU28" s="9" t="s">
        <v>622</v>
      </c>
      <c r="BV28" s="9" t="s">
        <v>622</v>
      </c>
      <c r="BW28" s="1" t="s">
        <v>622</v>
      </c>
      <c r="BX28" s="1" t="s">
        <v>622</v>
      </c>
      <c r="BY28" s="1" t="s">
        <v>622</v>
      </c>
      <c r="BZ28" s="7" t="s">
        <v>622</v>
      </c>
      <c r="CA28" s="1" t="s">
        <v>622</v>
      </c>
      <c r="CB28" s="7" t="s">
        <v>622</v>
      </c>
      <c r="CC28" s="1" t="s">
        <v>622</v>
      </c>
      <c r="CD28" s="1" t="s">
        <v>622</v>
      </c>
      <c r="CE28" s="1" t="s">
        <v>622</v>
      </c>
      <c r="CF28" s="1" t="s">
        <v>622</v>
      </c>
      <c r="CG28" s="1" t="str">
        <f>BH28</f>
        <v>NA</v>
      </c>
      <c r="CH28" t="str">
        <f>BJ28</f>
        <v>NA</v>
      </c>
      <c r="CI28" t="str">
        <f>BL28</f>
        <v>NA</v>
      </c>
      <c r="CJ28" t="str">
        <f>BN28</f>
        <v>NA</v>
      </c>
      <c r="CK28" t="str">
        <f>BP28</f>
        <v>NA</v>
      </c>
      <c r="CL28" s="38" t="str">
        <f>BV28</f>
        <v>NA</v>
      </c>
      <c r="CM28" t="str">
        <f>BY28</f>
        <v>NA</v>
      </c>
    </row>
    <row r="29" spans="1:91" x14ac:dyDescent="0.2">
      <c r="A29">
        <v>179</v>
      </c>
      <c r="B29">
        <v>87</v>
      </c>
      <c r="C29" t="s">
        <v>385</v>
      </c>
      <c r="D29" t="s">
        <v>561</v>
      </c>
      <c r="E29" t="s">
        <v>386</v>
      </c>
      <c r="F29" t="s">
        <v>562</v>
      </c>
      <c r="G29">
        <v>3</v>
      </c>
      <c r="H29" t="s">
        <v>387</v>
      </c>
      <c r="I29" t="s">
        <v>388</v>
      </c>
      <c r="J29" t="s">
        <v>389</v>
      </c>
      <c r="K29" t="s">
        <v>372</v>
      </c>
      <c r="L29" t="s">
        <v>373</v>
      </c>
      <c r="M29" t="s">
        <v>384</v>
      </c>
      <c r="N29" s="1" t="s">
        <v>384</v>
      </c>
      <c r="O29" s="1" t="s">
        <v>368</v>
      </c>
      <c r="P29" s="1" t="s">
        <v>625</v>
      </c>
      <c r="Q29" s="1" t="s">
        <v>604</v>
      </c>
      <c r="R29" s="1" t="s">
        <v>622</v>
      </c>
      <c r="S29" s="2">
        <v>42882</v>
      </c>
      <c r="T29" s="1" t="s">
        <v>628</v>
      </c>
      <c r="U29" s="1" t="s">
        <v>629</v>
      </c>
      <c r="V29" s="1" t="s">
        <v>622</v>
      </c>
      <c r="W29" s="1" t="s">
        <v>622</v>
      </c>
      <c r="X29" s="1" t="s">
        <v>622</v>
      </c>
      <c r="Y29" s="1" t="s">
        <v>622</v>
      </c>
      <c r="Z29" s="1" t="s">
        <v>622</v>
      </c>
      <c r="AA29" s="1" t="s">
        <v>622</v>
      </c>
      <c r="AB29" s="1" t="s">
        <v>622</v>
      </c>
      <c r="AC29" s="1" t="s">
        <v>622</v>
      </c>
      <c r="AD29" s="1" t="s">
        <v>622</v>
      </c>
      <c r="AE29" s="1" t="s">
        <v>622</v>
      </c>
      <c r="AF29" s="1" t="s">
        <v>622</v>
      </c>
      <c r="AG29" s="1" t="s">
        <v>622</v>
      </c>
      <c r="AH29" s="1" t="s">
        <v>622</v>
      </c>
      <c r="AI29" s="1" t="s">
        <v>622</v>
      </c>
      <c r="AJ29" s="1" t="s">
        <v>622</v>
      </c>
      <c r="AK29" s="1" t="s">
        <v>622</v>
      </c>
      <c r="AL29" s="1" t="s">
        <v>622</v>
      </c>
      <c r="AM29" s="1" t="s">
        <v>622</v>
      </c>
      <c r="AN29" s="1" t="s">
        <v>622</v>
      </c>
      <c r="AO29" s="1" t="s">
        <v>622</v>
      </c>
      <c r="AP29" s="12" t="s">
        <v>622</v>
      </c>
      <c r="AQ29" s="1" t="s">
        <v>622</v>
      </c>
      <c r="AR29" s="1" t="s">
        <v>622</v>
      </c>
      <c r="AS29" s="7" t="s">
        <v>622</v>
      </c>
      <c r="AT29" s="7" t="s">
        <v>622</v>
      </c>
      <c r="AU29" s="7" t="s">
        <v>622</v>
      </c>
      <c r="AV29" s="7" t="s">
        <v>622</v>
      </c>
      <c r="AW29" s="7" t="s">
        <v>622</v>
      </c>
      <c r="AX29" s="7" t="s">
        <v>622</v>
      </c>
      <c r="AY29" s="7" t="s">
        <v>622</v>
      </c>
      <c r="AZ29" s="7" t="s">
        <v>622</v>
      </c>
      <c r="BA29" s="1" t="s">
        <v>622</v>
      </c>
      <c r="BB29" s="1" t="s">
        <v>622</v>
      </c>
      <c r="BC29" s="1" t="s">
        <v>622</v>
      </c>
      <c r="BD29" s="1" t="s">
        <v>622</v>
      </c>
      <c r="BE29" s="1" t="s">
        <v>622</v>
      </c>
      <c r="BF29" s="1" t="s">
        <v>622</v>
      </c>
      <c r="BG29" s="1" t="s">
        <v>622</v>
      </c>
      <c r="BH29" s="1" t="s">
        <v>622</v>
      </c>
      <c r="BI29" s="1" t="s">
        <v>622</v>
      </c>
      <c r="BJ29" s="1" t="s">
        <v>622</v>
      </c>
      <c r="BK29" s="1" t="s">
        <v>622</v>
      </c>
      <c r="BL29" s="1" t="s">
        <v>622</v>
      </c>
      <c r="BM29" s="1" t="s">
        <v>622</v>
      </c>
      <c r="BN29" s="1" t="s">
        <v>622</v>
      </c>
      <c r="BO29" s="1" t="s">
        <v>622</v>
      </c>
      <c r="BP29" s="1" t="s">
        <v>622</v>
      </c>
      <c r="BQ29" s="1" t="s">
        <v>622</v>
      </c>
      <c r="BR29" s="1" t="s">
        <v>622</v>
      </c>
      <c r="BS29" s="1" t="s">
        <v>622</v>
      </c>
      <c r="BT29" s="1" t="s">
        <v>622</v>
      </c>
      <c r="BU29" s="9" t="s">
        <v>622</v>
      </c>
      <c r="BV29" s="9" t="s">
        <v>622</v>
      </c>
      <c r="BW29" s="1" t="s">
        <v>622</v>
      </c>
      <c r="BX29" s="1" t="s">
        <v>622</v>
      </c>
      <c r="BY29" s="1" t="s">
        <v>622</v>
      </c>
      <c r="BZ29" s="7" t="s">
        <v>622</v>
      </c>
      <c r="CA29" s="1" t="s">
        <v>622</v>
      </c>
      <c r="CB29" s="7" t="s">
        <v>622</v>
      </c>
      <c r="CC29" s="1" t="s">
        <v>622</v>
      </c>
      <c r="CD29" s="1" t="s">
        <v>622</v>
      </c>
      <c r="CE29" s="1" t="s">
        <v>622</v>
      </c>
      <c r="CF29" s="1" t="s">
        <v>622</v>
      </c>
      <c r="CG29" s="1" t="str">
        <f>BH29</f>
        <v>NA</v>
      </c>
      <c r="CH29" t="str">
        <f>BJ29</f>
        <v>NA</v>
      </c>
      <c r="CI29" t="str">
        <f>BL29</f>
        <v>NA</v>
      </c>
      <c r="CJ29" t="str">
        <f>BN29</f>
        <v>NA</v>
      </c>
      <c r="CK29" t="str">
        <f>BP29</f>
        <v>NA</v>
      </c>
      <c r="CL29" s="38" t="str">
        <f>BV29</f>
        <v>NA</v>
      </c>
      <c r="CM29" t="str">
        <f>BY29</f>
        <v>NA</v>
      </c>
    </row>
    <row r="30" spans="1:91" x14ac:dyDescent="0.2">
      <c r="A30">
        <v>466</v>
      </c>
      <c r="B30">
        <v>88</v>
      </c>
      <c r="C30" t="s">
        <v>390</v>
      </c>
      <c r="D30" t="s">
        <v>563</v>
      </c>
      <c r="E30" t="s">
        <v>391</v>
      </c>
      <c r="F30" t="s">
        <v>564</v>
      </c>
      <c r="G30">
        <v>3</v>
      </c>
      <c r="H30" t="s">
        <v>392</v>
      </c>
      <c r="I30" t="s">
        <v>393</v>
      </c>
      <c r="J30" t="s">
        <v>394</v>
      </c>
      <c r="K30" t="s">
        <v>377</v>
      </c>
      <c r="L30" t="s">
        <v>378</v>
      </c>
      <c r="M30" t="s">
        <v>384</v>
      </c>
      <c r="N30" s="1" t="s">
        <v>384</v>
      </c>
      <c r="O30" s="1" t="s">
        <v>368</v>
      </c>
      <c r="P30" s="1" t="s">
        <v>625</v>
      </c>
      <c r="Q30" s="1" t="s">
        <v>604</v>
      </c>
      <c r="R30" s="1" t="s">
        <v>622</v>
      </c>
      <c r="S30" s="2">
        <v>42882</v>
      </c>
      <c r="T30" s="1" t="s">
        <v>628</v>
      </c>
      <c r="U30" s="1" t="s">
        <v>629</v>
      </c>
      <c r="V30" s="1" t="s">
        <v>622</v>
      </c>
      <c r="W30" s="1" t="s">
        <v>622</v>
      </c>
      <c r="X30" s="1" t="s">
        <v>622</v>
      </c>
      <c r="Y30" s="1" t="s">
        <v>622</v>
      </c>
      <c r="Z30" s="1" t="s">
        <v>622</v>
      </c>
      <c r="AA30" s="1" t="s">
        <v>622</v>
      </c>
      <c r="AB30" s="1" t="s">
        <v>622</v>
      </c>
      <c r="AC30" s="1" t="s">
        <v>622</v>
      </c>
      <c r="AD30" s="1" t="s">
        <v>622</v>
      </c>
      <c r="AE30" s="1" t="s">
        <v>622</v>
      </c>
      <c r="AF30" s="1" t="s">
        <v>622</v>
      </c>
      <c r="AG30" s="1" t="s">
        <v>622</v>
      </c>
      <c r="AH30" s="1" t="s">
        <v>622</v>
      </c>
      <c r="AI30" s="1" t="s">
        <v>622</v>
      </c>
      <c r="AJ30" s="1" t="s">
        <v>622</v>
      </c>
      <c r="AK30" s="1" t="s">
        <v>622</v>
      </c>
      <c r="AL30" s="1" t="s">
        <v>622</v>
      </c>
      <c r="AM30" s="1" t="s">
        <v>622</v>
      </c>
      <c r="AN30" s="1" t="s">
        <v>622</v>
      </c>
      <c r="AO30" s="1" t="s">
        <v>622</v>
      </c>
      <c r="AP30" s="12" t="s">
        <v>622</v>
      </c>
      <c r="AQ30" s="1" t="s">
        <v>622</v>
      </c>
      <c r="AR30" s="1" t="s">
        <v>622</v>
      </c>
      <c r="AS30" s="7" t="s">
        <v>622</v>
      </c>
      <c r="AT30" s="7" t="s">
        <v>622</v>
      </c>
      <c r="AU30" s="7" t="s">
        <v>622</v>
      </c>
      <c r="AV30" s="7" t="s">
        <v>622</v>
      </c>
      <c r="AW30" s="7" t="s">
        <v>622</v>
      </c>
      <c r="AX30" s="7" t="s">
        <v>622</v>
      </c>
      <c r="AY30" s="7" t="s">
        <v>622</v>
      </c>
      <c r="AZ30" s="7" t="s">
        <v>622</v>
      </c>
      <c r="BA30" s="1" t="s">
        <v>622</v>
      </c>
      <c r="BB30" s="1" t="s">
        <v>622</v>
      </c>
      <c r="BC30" s="1" t="s">
        <v>622</v>
      </c>
      <c r="BD30" s="1" t="s">
        <v>622</v>
      </c>
      <c r="BE30" s="1" t="s">
        <v>622</v>
      </c>
      <c r="BF30" s="1" t="s">
        <v>622</v>
      </c>
      <c r="BG30" s="1" t="s">
        <v>622</v>
      </c>
      <c r="BH30" s="1" t="s">
        <v>622</v>
      </c>
      <c r="BI30" s="1" t="s">
        <v>622</v>
      </c>
      <c r="BJ30" s="1" t="s">
        <v>622</v>
      </c>
      <c r="BK30" s="1" t="s">
        <v>622</v>
      </c>
      <c r="BL30" s="1" t="s">
        <v>622</v>
      </c>
      <c r="BM30" s="1" t="s">
        <v>622</v>
      </c>
      <c r="BN30" s="1" t="s">
        <v>622</v>
      </c>
      <c r="BO30" s="1" t="s">
        <v>622</v>
      </c>
      <c r="BP30" s="1" t="s">
        <v>622</v>
      </c>
      <c r="BQ30" s="1" t="s">
        <v>622</v>
      </c>
      <c r="BR30" s="1" t="s">
        <v>622</v>
      </c>
      <c r="BS30" s="1" t="s">
        <v>622</v>
      </c>
      <c r="BT30" s="1" t="s">
        <v>622</v>
      </c>
      <c r="BU30" s="9" t="s">
        <v>622</v>
      </c>
      <c r="BV30" s="9" t="s">
        <v>622</v>
      </c>
      <c r="BW30" s="1" t="s">
        <v>622</v>
      </c>
      <c r="BX30" s="1" t="s">
        <v>622</v>
      </c>
      <c r="BY30" s="1" t="s">
        <v>622</v>
      </c>
      <c r="BZ30" s="7" t="s">
        <v>622</v>
      </c>
      <c r="CA30" s="1" t="s">
        <v>622</v>
      </c>
      <c r="CB30" s="7" t="s">
        <v>622</v>
      </c>
      <c r="CC30" s="1" t="s">
        <v>622</v>
      </c>
      <c r="CD30" s="1" t="s">
        <v>622</v>
      </c>
      <c r="CE30" s="1" t="s">
        <v>622</v>
      </c>
      <c r="CF30" s="1" t="s">
        <v>622</v>
      </c>
      <c r="CG30" s="1" t="str">
        <f>BH30</f>
        <v>NA</v>
      </c>
      <c r="CH30" t="str">
        <f>BJ30</f>
        <v>NA</v>
      </c>
      <c r="CI30" t="str">
        <f>BL30</f>
        <v>NA</v>
      </c>
      <c r="CJ30" t="str">
        <f>BN30</f>
        <v>NA</v>
      </c>
      <c r="CK30" t="str">
        <f>BP30</f>
        <v>NA</v>
      </c>
      <c r="CL30" s="38" t="str">
        <f>BV30</f>
        <v>NA</v>
      </c>
      <c r="CM30" t="str">
        <f>BY30</f>
        <v>NA</v>
      </c>
    </row>
    <row r="31" spans="1:91" x14ac:dyDescent="0.2">
      <c r="A31">
        <v>467</v>
      </c>
      <c r="B31">
        <v>89</v>
      </c>
      <c r="C31" t="s">
        <v>395</v>
      </c>
      <c r="D31" t="s">
        <v>565</v>
      </c>
      <c r="E31" t="s">
        <v>396</v>
      </c>
      <c r="F31" t="s">
        <v>566</v>
      </c>
      <c r="G31">
        <v>3</v>
      </c>
      <c r="H31" t="s">
        <v>397</v>
      </c>
      <c r="I31" t="s">
        <v>398</v>
      </c>
      <c r="J31" t="s">
        <v>399</v>
      </c>
      <c r="K31" t="s">
        <v>382</v>
      </c>
      <c r="L31" t="s">
        <v>383</v>
      </c>
      <c r="M31" t="s">
        <v>384</v>
      </c>
      <c r="N31" s="1" t="s">
        <v>384</v>
      </c>
      <c r="O31" s="1" t="s">
        <v>368</v>
      </c>
      <c r="P31" s="1" t="s">
        <v>625</v>
      </c>
      <c r="Q31" s="1" t="s">
        <v>604</v>
      </c>
      <c r="R31" s="1" t="s">
        <v>622</v>
      </c>
      <c r="S31" s="2">
        <v>42882</v>
      </c>
      <c r="T31" s="1" t="s">
        <v>628</v>
      </c>
      <c r="U31" s="1" t="s">
        <v>629</v>
      </c>
      <c r="V31" s="1" t="s">
        <v>622</v>
      </c>
      <c r="W31" s="1" t="s">
        <v>622</v>
      </c>
      <c r="X31" s="1" t="s">
        <v>622</v>
      </c>
      <c r="Y31" s="1" t="s">
        <v>622</v>
      </c>
      <c r="Z31" s="1" t="s">
        <v>622</v>
      </c>
      <c r="AA31" s="1" t="s">
        <v>622</v>
      </c>
      <c r="AB31" s="1" t="s">
        <v>622</v>
      </c>
      <c r="AC31" s="1" t="s">
        <v>622</v>
      </c>
      <c r="AD31" s="1" t="s">
        <v>622</v>
      </c>
      <c r="AE31" s="1" t="s">
        <v>622</v>
      </c>
      <c r="AF31" s="1" t="s">
        <v>622</v>
      </c>
      <c r="AG31" s="1" t="s">
        <v>622</v>
      </c>
      <c r="AH31" s="1" t="s">
        <v>622</v>
      </c>
      <c r="AI31" s="1" t="s">
        <v>622</v>
      </c>
      <c r="AJ31" s="1" t="s">
        <v>622</v>
      </c>
      <c r="AK31" s="1" t="s">
        <v>622</v>
      </c>
      <c r="AL31" s="1" t="s">
        <v>622</v>
      </c>
      <c r="AM31" s="1" t="s">
        <v>622</v>
      </c>
      <c r="AN31" s="1" t="s">
        <v>622</v>
      </c>
      <c r="AO31" s="1" t="s">
        <v>622</v>
      </c>
      <c r="AP31" s="12" t="s">
        <v>622</v>
      </c>
      <c r="AQ31" s="1" t="s">
        <v>622</v>
      </c>
      <c r="AR31" s="1" t="s">
        <v>622</v>
      </c>
      <c r="AS31" s="7" t="s">
        <v>622</v>
      </c>
      <c r="AT31" s="7" t="s">
        <v>622</v>
      </c>
      <c r="AU31" s="7" t="s">
        <v>622</v>
      </c>
      <c r="AV31" s="7" t="s">
        <v>622</v>
      </c>
      <c r="AW31" s="7" t="s">
        <v>622</v>
      </c>
      <c r="AX31" s="7" t="s">
        <v>622</v>
      </c>
      <c r="AY31" s="7" t="s">
        <v>622</v>
      </c>
      <c r="AZ31" s="7" t="s">
        <v>622</v>
      </c>
      <c r="BA31" s="1" t="s">
        <v>622</v>
      </c>
      <c r="BB31" s="1" t="s">
        <v>622</v>
      </c>
      <c r="BC31" s="1" t="s">
        <v>622</v>
      </c>
      <c r="BD31" s="1" t="s">
        <v>622</v>
      </c>
      <c r="BE31" s="1" t="s">
        <v>622</v>
      </c>
      <c r="BF31" s="1" t="s">
        <v>622</v>
      </c>
      <c r="BG31" s="1" t="s">
        <v>622</v>
      </c>
      <c r="BH31" s="1" t="s">
        <v>622</v>
      </c>
      <c r="BI31" s="1" t="s">
        <v>622</v>
      </c>
      <c r="BJ31" s="1" t="s">
        <v>622</v>
      </c>
      <c r="BK31" s="1" t="s">
        <v>622</v>
      </c>
      <c r="BL31" s="1" t="s">
        <v>622</v>
      </c>
      <c r="BM31" s="1" t="s">
        <v>622</v>
      </c>
      <c r="BN31" s="1" t="s">
        <v>622</v>
      </c>
      <c r="BO31" s="1" t="s">
        <v>622</v>
      </c>
      <c r="BP31" s="1" t="s">
        <v>622</v>
      </c>
      <c r="BQ31" s="1" t="s">
        <v>622</v>
      </c>
      <c r="BR31" s="1" t="s">
        <v>622</v>
      </c>
      <c r="BS31" s="1" t="s">
        <v>622</v>
      </c>
      <c r="BT31" s="1" t="s">
        <v>622</v>
      </c>
      <c r="BU31" s="9" t="s">
        <v>622</v>
      </c>
      <c r="BV31" s="9" t="s">
        <v>622</v>
      </c>
      <c r="BW31" s="1" t="s">
        <v>622</v>
      </c>
      <c r="BX31" s="1" t="s">
        <v>622</v>
      </c>
      <c r="BY31" s="1" t="s">
        <v>622</v>
      </c>
      <c r="BZ31" s="7" t="s">
        <v>622</v>
      </c>
      <c r="CA31" s="1" t="s">
        <v>622</v>
      </c>
      <c r="CB31" s="7" t="s">
        <v>622</v>
      </c>
      <c r="CC31" s="1" t="s">
        <v>622</v>
      </c>
      <c r="CD31" s="1" t="s">
        <v>622</v>
      </c>
      <c r="CE31" s="1" t="s">
        <v>622</v>
      </c>
      <c r="CF31" s="1" t="s">
        <v>622</v>
      </c>
      <c r="CG31" s="1" t="str">
        <f>BH31</f>
        <v>NA</v>
      </c>
      <c r="CH31" t="str">
        <f>BJ31</f>
        <v>NA</v>
      </c>
      <c r="CI31" t="str">
        <f>BL31</f>
        <v>NA</v>
      </c>
      <c r="CJ31" t="str">
        <f>BN31</f>
        <v>NA</v>
      </c>
      <c r="CK31" t="str">
        <f>BP31</f>
        <v>NA</v>
      </c>
      <c r="CL31" s="38" t="str">
        <f>BV31</f>
        <v>NA</v>
      </c>
      <c r="CM31" t="str">
        <f>BY31</f>
        <v>NA</v>
      </c>
    </row>
    <row r="32" spans="1:91" x14ac:dyDescent="0.2">
      <c r="A32">
        <v>160</v>
      </c>
      <c r="B32">
        <v>90</v>
      </c>
      <c r="C32" t="s">
        <v>323</v>
      </c>
      <c r="D32" t="s">
        <v>567</v>
      </c>
      <c r="F32" t="s">
        <v>568</v>
      </c>
      <c r="G32">
        <v>1</v>
      </c>
      <c r="H32" t="s">
        <v>324</v>
      </c>
      <c r="I32" t="s">
        <v>325</v>
      </c>
      <c r="J32" t="s">
        <v>326</v>
      </c>
      <c r="K32" t="s">
        <v>388</v>
      </c>
      <c r="L32" t="s">
        <v>389</v>
      </c>
      <c r="M32" t="s">
        <v>327</v>
      </c>
      <c r="N32" s="1" t="s">
        <v>614</v>
      </c>
      <c r="O32" s="1" t="s">
        <v>602</v>
      </c>
      <c r="P32" s="1" t="s">
        <v>603</v>
      </c>
      <c r="Q32" s="1" t="s">
        <v>604</v>
      </c>
      <c r="R32" s="1" t="s">
        <v>605</v>
      </c>
      <c r="S32" s="2" t="s">
        <v>615</v>
      </c>
      <c r="T32" s="1" t="s">
        <v>607</v>
      </c>
      <c r="U32" s="1" t="s">
        <v>616</v>
      </c>
      <c r="V32" s="1">
        <v>77.575816666666697</v>
      </c>
      <c r="W32" s="1">
        <v>163.30885000000001</v>
      </c>
      <c r="X32" s="1" t="s">
        <v>622</v>
      </c>
      <c r="Y32" s="1" t="s">
        <v>622</v>
      </c>
      <c r="Z32" s="1">
        <v>21</v>
      </c>
      <c r="AA32" s="10">
        <v>5</v>
      </c>
      <c r="AB32" s="1">
        <v>29.5</v>
      </c>
      <c r="AC32" s="1" t="s">
        <v>622</v>
      </c>
      <c r="AD32" s="1" t="s">
        <v>622</v>
      </c>
      <c r="AE32" s="1">
        <f>PI()*(AH32*AH32)*AA32</f>
        <v>4276.4929996991059</v>
      </c>
      <c r="AF32" s="9">
        <f>PI()*(AH32*AH32)*(AB32-AA32)</f>
        <v>20954.815698525621</v>
      </c>
      <c r="AG32" s="1" t="s">
        <v>622</v>
      </c>
      <c r="AH32" s="1">
        <v>16.5</v>
      </c>
      <c r="AI32" s="10">
        <f>(PI()*(AH32*AH32)*AA32*2.65)*0.33</f>
        <v>3739.7931282368686</v>
      </c>
      <c r="AJ32" s="10">
        <f>AE32/AF32</f>
        <v>0.2040816326530612</v>
      </c>
      <c r="AK32" s="1" t="s">
        <v>622</v>
      </c>
      <c r="AL32" s="1" t="s">
        <v>622</v>
      </c>
      <c r="AM32" s="10">
        <v>56.8</v>
      </c>
      <c r="AN32" s="1">
        <v>5.79</v>
      </c>
      <c r="AO32" s="1" t="s">
        <v>622</v>
      </c>
      <c r="AP32" s="1" t="s">
        <v>622</v>
      </c>
      <c r="AQ32" s="7">
        <v>1.3103251142744099</v>
      </c>
      <c r="AR32" s="7">
        <v>441.30306983366501</v>
      </c>
      <c r="AS32" s="7" t="s">
        <v>622</v>
      </c>
      <c r="AT32" s="9">
        <v>0.15720000000000001</v>
      </c>
      <c r="AU32" s="9">
        <v>0.11305</v>
      </c>
      <c r="AV32" s="9">
        <v>4.4150000000000002E-2</v>
      </c>
      <c r="AW32" s="9">
        <v>0.08</v>
      </c>
      <c r="AX32" s="1" t="s">
        <v>622</v>
      </c>
      <c r="AY32" s="1" t="s">
        <v>622</v>
      </c>
      <c r="AZ32" s="1" t="s">
        <v>622</v>
      </c>
      <c r="BA32" s="7">
        <v>6.7982142857142858</v>
      </c>
      <c r="BB32" s="9">
        <v>0.25950000000000001</v>
      </c>
      <c r="BC32" s="7">
        <v>97.692957746478896</v>
      </c>
      <c r="BD32" s="7" t="s">
        <v>622</v>
      </c>
      <c r="BE32" s="7">
        <v>44.4791666666667</v>
      </c>
      <c r="BF32" s="1" t="s">
        <v>622</v>
      </c>
      <c r="BG32" s="7">
        <v>146.547826086957</v>
      </c>
      <c r="BH32" s="1" t="s">
        <v>622</v>
      </c>
      <c r="BI32" s="7">
        <v>30.105128205128199</v>
      </c>
      <c r="BJ32" s="1" t="s">
        <v>622</v>
      </c>
      <c r="BK32" s="7">
        <v>153.85833333333301</v>
      </c>
      <c r="BL32" s="1" t="s">
        <v>622</v>
      </c>
      <c r="BM32" s="7">
        <v>266.005</v>
      </c>
      <c r="BN32" s="1" t="s">
        <v>622</v>
      </c>
      <c r="BO32" s="1" t="s">
        <v>622</v>
      </c>
      <c r="BP32" s="1" t="s">
        <v>622</v>
      </c>
      <c r="BQ32" s="9">
        <v>0.18290322580645199</v>
      </c>
      <c r="BR32" s="9">
        <v>0.86285714285714299</v>
      </c>
      <c r="BS32" s="9">
        <v>22.603214285714301</v>
      </c>
      <c r="BT32" s="1" t="s">
        <v>622</v>
      </c>
      <c r="BU32" s="9">
        <v>0.121428571428571</v>
      </c>
      <c r="BV32" s="9" t="s">
        <v>622</v>
      </c>
      <c r="BW32" s="9"/>
      <c r="BX32" s="1" t="s">
        <v>622</v>
      </c>
      <c r="BY32" s="1" t="s">
        <v>622</v>
      </c>
      <c r="BZ32" s="7" t="s">
        <v>622</v>
      </c>
      <c r="CA32" s="7">
        <v>-1.64526305146243</v>
      </c>
      <c r="CB32" s="7" t="s">
        <v>622</v>
      </c>
      <c r="CC32" s="9">
        <v>7.9535714285714301</v>
      </c>
      <c r="CD32" s="7">
        <v>2.1448348879790098</v>
      </c>
      <c r="CE32" s="7">
        <f>(97.6929577464789/1000)*(35.45/1)</f>
        <v>3.4632153521126767</v>
      </c>
      <c r="CF32" s="7">
        <f>(BE32/1000)*(96.06/2)</f>
        <v>2.1363343750000019</v>
      </c>
      <c r="CG32" s="1">
        <f>(BG32/1000)*(22.99/1)</f>
        <v>3.3691345217391411</v>
      </c>
      <c r="CH32">
        <f>(BI32/1000)*(39.01/1)</f>
        <v>1.1744010512820511</v>
      </c>
      <c r="CI32">
        <f>(BK32/1000)*(24.31/2)</f>
        <v>1.8701480416666627</v>
      </c>
      <c r="CJ32">
        <f>(BM32/1000)*(40.08/2)</f>
        <v>5.3307401999999993</v>
      </c>
      <c r="CK32" t="s">
        <v>622</v>
      </c>
      <c r="CL32">
        <f>(BW32/1000)*(62/1)</f>
        <v>0</v>
      </c>
      <c r="CM32" t="s">
        <v>622</v>
      </c>
    </row>
    <row r="33" spans="1:91" x14ac:dyDescent="0.2">
      <c r="A33">
        <v>163</v>
      </c>
      <c r="B33">
        <v>91</v>
      </c>
      <c r="C33" t="s">
        <v>336</v>
      </c>
      <c r="D33" t="s">
        <v>569</v>
      </c>
      <c r="F33" t="s">
        <v>570</v>
      </c>
      <c r="G33">
        <v>1</v>
      </c>
      <c r="H33" t="s">
        <v>337</v>
      </c>
      <c r="I33" t="s">
        <v>338</v>
      </c>
      <c r="J33" t="s">
        <v>339</v>
      </c>
      <c r="K33" t="s">
        <v>393</v>
      </c>
      <c r="L33" t="s">
        <v>394</v>
      </c>
      <c r="M33" t="s">
        <v>327</v>
      </c>
      <c r="N33" s="1" t="s">
        <v>614</v>
      </c>
      <c r="O33" s="1" t="s">
        <v>602</v>
      </c>
      <c r="P33" s="1" t="s">
        <v>603</v>
      </c>
      <c r="Q33" s="1" t="s">
        <v>604</v>
      </c>
      <c r="R33" s="1" t="s">
        <v>605</v>
      </c>
      <c r="S33" s="2">
        <v>39444</v>
      </c>
      <c r="T33" s="1" t="s">
        <v>607</v>
      </c>
      <c r="U33" s="1" t="s">
        <v>616</v>
      </c>
      <c r="V33">
        <v>77.569630000000004</v>
      </c>
      <c r="W33" s="1">
        <v>163.30395999999999</v>
      </c>
      <c r="X33" s="1" t="s">
        <v>622</v>
      </c>
      <c r="Y33" s="1" t="s">
        <v>622</v>
      </c>
      <c r="Z33" s="1">
        <v>8</v>
      </c>
      <c r="AA33" s="1">
        <v>0.5</v>
      </c>
      <c r="AB33" s="1">
        <v>25.5</v>
      </c>
      <c r="AC33" s="1">
        <v>38</v>
      </c>
      <c r="AD33" s="1">
        <v>55</v>
      </c>
      <c r="AE33" s="1" t="s">
        <v>622</v>
      </c>
      <c r="AF33" s="1" t="s">
        <v>622</v>
      </c>
      <c r="AG33" s="1" t="s">
        <v>622</v>
      </c>
      <c r="AH33" s="1" t="s">
        <v>622</v>
      </c>
      <c r="AI33" s="1" t="s">
        <v>622</v>
      </c>
      <c r="AJ33" s="1" t="s">
        <v>622</v>
      </c>
      <c r="AK33" s="1">
        <v>17</v>
      </c>
      <c r="AL33" s="1" t="s">
        <v>622</v>
      </c>
      <c r="AM33" s="1">
        <v>47.1</v>
      </c>
      <c r="AN33" s="1">
        <v>6.5</v>
      </c>
      <c r="AO33" s="1" t="s">
        <v>622</v>
      </c>
      <c r="AP33" s="1" t="s">
        <v>622</v>
      </c>
      <c r="AQ33" s="10">
        <v>2.1559542252570782</v>
      </c>
      <c r="AR33" s="1" t="s">
        <v>622</v>
      </c>
      <c r="AS33" s="7" t="s">
        <v>622</v>
      </c>
      <c r="AT33" s="7" t="s">
        <v>622</v>
      </c>
      <c r="AU33" s="7" t="s">
        <v>622</v>
      </c>
      <c r="AV33" s="7" t="s">
        <v>622</v>
      </c>
      <c r="AW33" s="7" t="s">
        <v>622</v>
      </c>
      <c r="AX33" s="1" t="s">
        <v>622</v>
      </c>
      <c r="AY33" s="1" t="s">
        <v>622</v>
      </c>
      <c r="AZ33" s="1" t="s">
        <v>622</v>
      </c>
      <c r="BA33" s="1" t="s">
        <v>622</v>
      </c>
      <c r="BB33" s="1" t="s">
        <v>622</v>
      </c>
      <c r="BC33" s="1">
        <v>284.32203389830505</v>
      </c>
      <c r="BD33" s="7" t="s">
        <v>622</v>
      </c>
      <c r="BE33" s="1">
        <v>105.37916666666668</v>
      </c>
      <c r="BF33" s="1" t="s">
        <v>622</v>
      </c>
      <c r="BG33" s="1">
        <v>204.90869565217392</v>
      </c>
      <c r="BH33" s="1" t="s">
        <v>622</v>
      </c>
      <c r="BI33" s="1">
        <v>24.981538461538463</v>
      </c>
      <c r="BJ33" s="1" t="s">
        <v>622</v>
      </c>
      <c r="BK33" s="1">
        <v>79.305349794238666</v>
      </c>
      <c r="BL33" s="1" t="s">
        <v>622</v>
      </c>
      <c r="BM33" s="1">
        <v>184.495</v>
      </c>
      <c r="BN33" s="1" t="s">
        <v>622</v>
      </c>
      <c r="BO33" s="1">
        <v>100.6316108472239</v>
      </c>
      <c r="BP33" s="1" t="s">
        <v>622</v>
      </c>
      <c r="BQ33" s="1" t="s">
        <v>622</v>
      </c>
      <c r="BR33" s="1" t="s">
        <v>622</v>
      </c>
      <c r="BS33" s="1" t="s">
        <v>622</v>
      </c>
      <c r="BT33" s="1">
        <v>3.1405789473684211</v>
      </c>
      <c r="BU33" s="9" t="s">
        <v>622</v>
      </c>
      <c r="BV33" s="9" t="s">
        <v>622</v>
      </c>
      <c r="BW33" s="1" t="s">
        <v>622</v>
      </c>
      <c r="BX33" s="1">
        <v>0.21719354838709679</v>
      </c>
      <c r="BY33" s="1" t="s">
        <v>622</v>
      </c>
      <c r="BZ33" s="7" t="s">
        <v>622</v>
      </c>
      <c r="CA33" s="1" t="s">
        <v>622</v>
      </c>
      <c r="CB33" s="7" t="s">
        <v>622</v>
      </c>
      <c r="CC33" s="1" t="s">
        <v>622</v>
      </c>
      <c r="CD33" s="1" t="s">
        <v>622</v>
      </c>
      <c r="CE33" s="1">
        <f>(284.322033898305/1000)*(35.45/1)</f>
        <v>10.079216101694914</v>
      </c>
      <c r="CF33" s="7">
        <f>(BE33/1000)*(96.06/2)</f>
        <v>5.0613613750000006</v>
      </c>
      <c r="CG33" s="1">
        <f>(BG33/1000)*(22.99/1)</f>
        <v>4.7108509130434779</v>
      </c>
      <c r="CH33">
        <f>(BI33/1000)*(39.01/1)</f>
        <v>0.97452981538461547</v>
      </c>
      <c r="CI33">
        <f>(BK33/1000)*(24.31/2)</f>
        <v>0.96395652674897103</v>
      </c>
      <c r="CJ33">
        <f>(BM33/1000)*(40.08/2)</f>
        <v>3.6972797999999996</v>
      </c>
      <c r="CK33">
        <f>(BO33/1000)*(61.02/1)</f>
        <v>6.1405408938976027</v>
      </c>
      <c r="CL33" t="s">
        <v>622</v>
      </c>
      <c r="CM33">
        <f>((BX33*4.4268)/1000)*(62/1)</f>
        <v>5.9611288800000009E-2</v>
      </c>
    </row>
    <row r="34" spans="1:91" x14ac:dyDescent="0.2">
      <c r="A34">
        <v>166</v>
      </c>
      <c r="B34">
        <v>92</v>
      </c>
      <c r="C34" t="s">
        <v>340</v>
      </c>
      <c r="D34" t="s">
        <v>571</v>
      </c>
      <c r="F34" t="s">
        <v>572</v>
      </c>
      <c r="G34">
        <v>1</v>
      </c>
      <c r="H34" t="s">
        <v>341</v>
      </c>
      <c r="I34" t="s">
        <v>342</v>
      </c>
      <c r="J34" t="s">
        <v>343</v>
      </c>
      <c r="K34" t="s">
        <v>398</v>
      </c>
      <c r="L34" t="s">
        <v>399</v>
      </c>
      <c r="M34" t="s">
        <v>327</v>
      </c>
      <c r="N34" s="1" t="s">
        <v>614</v>
      </c>
      <c r="O34" s="1" t="s">
        <v>602</v>
      </c>
      <c r="P34" s="1" t="s">
        <v>603</v>
      </c>
      <c r="Q34" s="1" t="s">
        <v>604</v>
      </c>
      <c r="R34" s="1" t="s">
        <v>605</v>
      </c>
      <c r="S34" s="2">
        <v>39444</v>
      </c>
      <c r="T34" s="1" t="s">
        <v>607</v>
      </c>
      <c r="U34" s="1" t="s">
        <v>616</v>
      </c>
      <c r="V34">
        <v>77.570480000000003</v>
      </c>
      <c r="W34" s="1">
        <v>163.29705999999999</v>
      </c>
      <c r="X34" s="1" t="s">
        <v>622</v>
      </c>
      <c r="Y34" s="1" t="s">
        <v>622</v>
      </c>
      <c r="Z34" s="1">
        <v>10</v>
      </c>
      <c r="AA34" s="1">
        <v>1</v>
      </c>
      <c r="AB34" s="1">
        <v>35</v>
      </c>
      <c r="AC34" s="1">
        <v>72</v>
      </c>
      <c r="AD34" s="1">
        <v>56</v>
      </c>
      <c r="AE34" s="1" t="s">
        <v>622</v>
      </c>
      <c r="AF34" s="1" t="s">
        <v>622</v>
      </c>
      <c r="AG34" s="1" t="s">
        <v>622</v>
      </c>
      <c r="AH34" s="1" t="s">
        <v>622</v>
      </c>
      <c r="AI34" s="1" t="s">
        <v>622</v>
      </c>
      <c r="AJ34" s="1" t="s">
        <v>622</v>
      </c>
      <c r="AK34" s="1">
        <v>24</v>
      </c>
      <c r="AL34" s="1" t="s">
        <v>622</v>
      </c>
      <c r="AM34" s="1">
        <v>50.1</v>
      </c>
      <c r="AN34" s="1">
        <v>9.58</v>
      </c>
      <c r="AO34" s="1" t="s">
        <v>622</v>
      </c>
      <c r="AP34" s="1" t="s">
        <v>622</v>
      </c>
      <c r="AQ34" s="10">
        <v>1.2799414320801059</v>
      </c>
      <c r="AR34" s="1" t="s">
        <v>622</v>
      </c>
      <c r="AS34" s="7" t="s">
        <v>622</v>
      </c>
      <c r="AT34" s="7" t="s">
        <v>622</v>
      </c>
      <c r="AU34" s="7" t="s">
        <v>622</v>
      </c>
      <c r="AV34" s="7" t="s">
        <v>622</v>
      </c>
      <c r="AW34" s="7" t="s">
        <v>622</v>
      </c>
      <c r="AX34" s="1" t="s">
        <v>622</v>
      </c>
      <c r="AY34" s="1" t="s">
        <v>622</v>
      </c>
      <c r="AZ34" s="1" t="s">
        <v>622</v>
      </c>
      <c r="BA34" s="1" t="s">
        <v>622</v>
      </c>
      <c r="BB34" s="1" t="s">
        <v>622</v>
      </c>
      <c r="BC34" s="1">
        <v>243.81638418079098</v>
      </c>
      <c r="BD34" s="7" t="s">
        <v>622</v>
      </c>
      <c r="BE34" s="1">
        <v>106.73125</v>
      </c>
      <c r="BF34" s="1" t="s">
        <v>622</v>
      </c>
      <c r="BG34" s="1">
        <v>254.67391304347825</v>
      </c>
      <c r="BH34" s="1" t="s">
        <v>622</v>
      </c>
      <c r="BI34" s="1">
        <v>26.938461538461539</v>
      </c>
      <c r="BJ34" s="1" t="s">
        <v>622</v>
      </c>
      <c r="BK34" s="1">
        <v>88.740740740740748</v>
      </c>
      <c r="BL34" s="1" t="s">
        <v>622</v>
      </c>
      <c r="BM34" s="1">
        <v>218.83500000000001</v>
      </c>
      <c r="BN34" s="1" t="s">
        <v>622</v>
      </c>
      <c r="BO34" s="1">
        <v>235.91438954596418</v>
      </c>
      <c r="BP34" s="1" t="s">
        <v>622</v>
      </c>
      <c r="BQ34" s="1" t="s">
        <v>622</v>
      </c>
      <c r="BR34" s="1" t="s">
        <v>622</v>
      </c>
      <c r="BS34" s="1" t="s">
        <v>622</v>
      </c>
      <c r="BT34" s="1">
        <v>2.6533157894736843</v>
      </c>
      <c r="BU34" s="9" t="s">
        <v>622</v>
      </c>
      <c r="BV34" s="9" t="s">
        <v>622</v>
      </c>
      <c r="BW34" s="1" t="s">
        <v>622</v>
      </c>
      <c r="BX34" s="1">
        <v>7.2775806451612898E-2</v>
      </c>
      <c r="BY34" s="1" t="s">
        <v>622</v>
      </c>
      <c r="BZ34" s="7" t="s">
        <v>622</v>
      </c>
      <c r="CA34" s="1" t="s">
        <v>622</v>
      </c>
      <c r="CB34" s="7" t="s">
        <v>622</v>
      </c>
      <c r="CC34" s="1" t="s">
        <v>622</v>
      </c>
      <c r="CD34" s="1" t="s">
        <v>622</v>
      </c>
      <c r="CE34" s="1">
        <f>(243.816384180791/1000)*(35.45/1)</f>
        <v>8.6432908192090423</v>
      </c>
      <c r="CF34" s="7">
        <f>(BE34/1000)*(96.06/2)</f>
        <v>5.1263019375000001</v>
      </c>
      <c r="CG34" s="1">
        <f>(BG34/1000)*(22.99/1)</f>
        <v>5.8549532608695642</v>
      </c>
      <c r="CH34">
        <f>(BI34/1000)*(39.01/1)</f>
        <v>1.0508693846153847</v>
      </c>
      <c r="CI34">
        <f>(BK34/1000)*(24.31/2)</f>
        <v>1.0786437037037038</v>
      </c>
      <c r="CJ34">
        <f>(BM34/1000)*(40.08/2)</f>
        <v>4.3854534000000003</v>
      </c>
      <c r="CK34">
        <f>(BO34/1000)*(61.02/1)</f>
        <v>14.395496050094735</v>
      </c>
      <c r="CL34" t="s">
        <v>622</v>
      </c>
      <c r="CM34">
        <f>((BX34*4.4268)/1000)*(62/1)</f>
        <v>1.9974164279999998E-2</v>
      </c>
    </row>
    <row r="35" spans="1:91" x14ac:dyDescent="0.2">
      <c r="A35">
        <v>168</v>
      </c>
      <c r="B35">
        <v>93</v>
      </c>
      <c r="C35" t="s">
        <v>344</v>
      </c>
      <c r="D35" t="s">
        <v>573</v>
      </c>
      <c r="F35" t="s">
        <v>574</v>
      </c>
      <c r="G35">
        <v>1</v>
      </c>
      <c r="H35" t="s">
        <v>345</v>
      </c>
      <c r="I35" t="s">
        <v>346</v>
      </c>
      <c r="J35" t="s">
        <v>347</v>
      </c>
      <c r="K35" t="s">
        <v>403</v>
      </c>
      <c r="L35" t="s">
        <v>404</v>
      </c>
      <c r="M35" t="s">
        <v>327</v>
      </c>
      <c r="N35" s="1" t="s">
        <v>614</v>
      </c>
      <c r="O35" s="1" t="s">
        <v>602</v>
      </c>
      <c r="P35" s="1" t="s">
        <v>603</v>
      </c>
      <c r="Q35" s="1" t="s">
        <v>604</v>
      </c>
      <c r="R35" s="1" t="s">
        <v>605</v>
      </c>
      <c r="S35" s="2">
        <v>39444</v>
      </c>
      <c r="T35" s="1" t="s">
        <v>607</v>
      </c>
      <c r="U35" s="1" t="s">
        <v>616</v>
      </c>
      <c r="V35">
        <v>77.574809999999999</v>
      </c>
      <c r="W35" s="1">
        <v>163.27106000000001</v>
      </c>
      <c r="X35" s="1" t="s">
        <v>622</v>
      </c>
      <c r="Y35" s="1" t="s">
        <v>622</v>
      </c>
      <c r="Z35" s="1">
        <v>11</v>
      </c>
      <c r="AA35" s="1">
        <v>1</v>
      </c>
      <c r="AB35" s="1">
        <v>27</v>
      </c>
      <c r="AC35" s="1">
        <v>45</v>
      </c>
      <c r="AD35" s="1">
        <v>49</v>
      </c>
      <c r="AE35" s="1" t="s">
        <v>622</v>
      </c>
      <c r="AF35" s="1" t="s">
        <v>622</v>
      </c>
      <c r="AG35" s="1" t="s">
        <v>622</v>
      </c>
      <c r="AH35" s="1" t="s">
        <v>622</v>
      </c>
      <c r="AI35" s="1" t="s">
        <v>622</v>
      </c>
      <c r="AJ35" s="1" t="s">
        <v>622</v>
      </c>
      <c r="AK35" s="1">
        <v>14</v>
      </c>
      <c r="AL35" s="1" t="s">
        <v>622</v>
      </c>
      <c r="AM35" s="1">
        <v>32.299999999999997</v>
      </c>
      <c r="AN35" s="1">
        <v>7.11</v>
      </c>
      <c r="AO35" s="1" t="s">
        <v>622</v>
      </c>
      <c r="AP35" s="1" t="s">
        <v>622</v>
      </c>
      <c r="AQ35" s="10">
        <v>0.37781962700062088</v>
      </c>
      <c r="AR35" s="1" t="s">
        <v>622</v>
      </c>
      <c r="AS35" s="7" t="s">
        <v>622</v>
      </c>
      <c r="AT35" s="7" t="s">
        <v>622</v>
      </c>
      <c r="AU35" s="7" t="s">
        <v>622</v>
      </c>
      <c r="AV35" s="7" t="s">
        <v>622</v>
      </c>
      <c r="AW35" s="7" t="s">
        <v>622</v>
      </c>
      <c r="AX35" s="1" t="s">
        <v>622</v>
      </c>
      <c r="AY35" s="1" t="s">
        <v>622</v>
      </c>
      <c r="AZ35" s="1" t="s">
        <v>622</v>
      </c>
      <c r="BA35" s="1" t="s">
        <v>622</v>
      </c>
      <c r="BB35" s="1" t="s">
        <v>622</v>
      </c>
      <c r="BC35" s="1">
        <v>156.81920903954801</v>
      </c>
      <c r="BD35" s="7" t="s">
        <v>622</v>
      </c>
      <c r="BE35" s="1">
        <v>61.504166666666663</v>
      </c>
      <c r="BF35" s="1" t="s">
        <v>622</v>
      </c>
      <c r="BG35" s="1">
        <v>122.87826086956521</v>
      </c>
      <c r="BH35" s="1" t="s">
        <v>622</v>
      </c>
      <c r="BI35" s="1">
        <v>18.221538461538461</v>
      </c>
      <c r="BJ35" s="1" t="s">
        <v>622</v>
      </c>
      <c r="BK35" s="1">
        <v>63.772839506172836</v>
      </c>
      <c r="BL35" s="1" t="s">
        <v>622</v>
      </c>
      <c r="BM35" s="1">
        <v>143.78</v>
      </c>
      <c r="BN35" s="1" t="s">
        <v>622</v>
      </c>
      <c r="BO35" s="1">
        <v>128.25532170491584</v>
      </c>
      <c r="BP35" s="1" t="s">
        <v>622</v>
      </c>
      <c r="BQ35" s="1" t="s">
        <v>622</v>
      </c>
      <c r="BR35" s="1" t="s">
        <v>622</v>
      </c>
      <c r="BS35" s="1" t="s">
        <v>622</v>
      </c>
      <c r="BT35" s="1">
        <v>1.6294736842105264</v>
      </c>
      <c r="BU35" s="9" t="s">
        <v>622</v>
      </c>
      <c r="BV35" s="9" t="s">
        <v>622</v>
      </c>
      <c r="BW35" s="1" t="s">
        <v>622</v>
      </c>
      <c r="BX35" s="1">
        <v>0.44446774193548388</v>
      </c>
      <c r="BY35" s="1" t="s">
        <v>622</v>
      </c>
      <c r="BZ35" s="7" t="s">
        <v>622</v>
      </c>
      <c r="CA35" s="1" t="s">
        <v>622</v>
      </c>
      <c r="CB35" s="7" t="s">
        <v>622</v>
      </c>
      <c r="CC35" s="1" t="s">
        <v>622</v>
      </c>
      <c r="CD35" s="1" t="s">
        <v>622</v>
      </c>
      <c r="CE35" s="1">
        <f>(156.819209039548/1000)*(35.45/1)</f>
        <v>5.5592409604519775</v>
      </c>
      <c r="CF35" s="7">
        <f>(BE35/1000)*(96.06/2)</f>
        <v>2.9540451249999999</v>
      </c>
      <c r="CG35" s="1">
        <f>(BG35/1000)*(22.99/1)</f>
        <v>2.8249712173913042</v>
      </c>
      <c r="CH35">
        <f>(BI35/1000)*(39.01/1)</f>
        <v>0.71082221538461543</v>
      </c>
      <c r="CI35">
        <f>(BK35/1000)*(24.31/2)</f>
        <v>0.77515886419753077</v>
      </c>
      <c r="CJ35">
        <f>(BM35/1000)*(40.08/2)</f>
        <v>2.8813511999999997</v>
      </c>
      <c r="CK35">
        <f>(BO35/1000)*(61.02/1)</f>
        <v>7.8261397304339662</v>
      </c>
      <c r="CL35" t="s">
        <v>622</v>
      </c>
      <c r="CM35">
        <f>((BX35*4.4268)/1000)*(62/1)</f>
        <v>0.1219893276</v>
      </c>
    </row>
    <row r="36" spans="1:91" x14ac:dyDescent="0.2">
      <c r="A36">
        <v>172</v>
      </c>
      <c r="B36">
        <v>94</v>
      </c>
      <c r="C36" t="s">
        <v>348</v>
      </c>
      <c r="D36" t="s">
        <v>575</v>
      </c>
      <c r="E36" t="s">
        <v>349</v>
      </c>
      <c r="F36" t="s">
        <v>576</v>
      </c>
      <c r="G36">
        <v>1</v>
      </c>
      <c r="H36" t="s">
        <v>350</v>
      </c>
      <c r="I36" t="s">
        <v>351</v>
      </c>
      <c r="J36" t="s">
        <v>352</v>
      </c>
      <c r="K36" t="s">
        <v>408</v>
      </c>
      <c r="L36" t="s">
        <v>409</v>
      </c>
      <c r="M36" t="s">
        <v>327</v>
      </c>
      <c r="N36" s="1" t="s">
        <v>614</v>
      </c>
      <c r="O36" s="1" t="s">
        <v>602</v>
      </c>
      <c r="P36" s="1" t="s">
        <v>603</v>
      </c>
      <c r="Q36" s="1" t="s">
        <v>604</v>
      </c>
      <c r="R36" s="1" t="s">
        <v>605</v>
      </c>
      <c r="S36" s="3">
        <v>39445</v>
      </c>
      <c r="T36" s="1" t="s">
        <v>607</v>
      </c>
      <c r="U36" s="1" t="s">
        <v>616</v>
      </c>
      <c r="V36">
        <v>77.585149999999999</v>
      </c>
      <c r="W36" s="1">
        <v>163.27330000000001</v>
      </c>
      <c r="X36" s="1" t="s">
        <v>622</v>
      </c>
      <c r="Y36" s="1" t="s">
        <v>622</v>
      </c>
      <c r="Z36" s="1">
        <v>7</v>
      </c>
      <c r="AA36" s="1">
        <v>1</v>
      </c>
      <c r="AB36" s="1" t="e">
        <f>AK36+#REF!+#REF!+Z36+AA36</f>
        <v>#REF!</v>
      </c>
      <c r="AC36" s="1">
        <v>28</v>
      </c>
      <c r="AD36" s="1">
        <v>28</v>
      </c>
      <c r="AE36" s="1" t="s">
        <v>622</v>
      </c>
      <c r="AF36" s="1" t="s">
        <v>622</v>
      </c>
      <c r="AG36" s="1" t="s">
        <v>622</v>
      </c>
      <c r="AH36" s="1" t="s">
        <v>622</v>
      </c>
      <c r="AI36" s="1" t="s">
        <v>622</v>
      </c>
      <c r="AJ36" s="1" t="s">
        <v>622</v>
      </c>
      <c r="AK36" s="1">
        <v>3</v>
      </c>
      <c r="AL36" s="1" t="s">
        <v>622</v>
      </c>
      <c r="AM36" s="1">
        <v>20.9</v>
      </c>
      <c r="AN36" s="1">
        <v>6.68</v>
      </c>
      <c r="AO36" s="1" t="s">
        <v>622</v>
      </c>
      <c r="AP36" s="1" t="s">
        <v>622</v>
      </c>
      <c r="AQ36" s="10">
        <v>0.4326391675365252</v>
      </c>
      <c r="AR36" s="1" t="s">
        <v>622</v>
      </c>
      <c r="AS36" s="7" t="s">
        <v>622</v>
      </c>
      <c r="AT36" s="7" t="s">
        <v>622</v>
      </c>
      <c r="AU36" s="7" t="s">
        <v>622</v>
      </c>
      <c r="AV36" s="7" t="s">
        <v>622</v>
      </c>
      <c r="AW36" s="7" t="s">
        <v>622</v>
      </c>
      <c r="AX36" s="1" t="s">
        <v>622</v>
      </c>
      <c r="AY36" s="1" t="s">
        <v>622</v>
      </c>
      <c r="AZ36" s="1" t="s">
        <v>622</v>
      </c>
      <c r="BA36" s="1" t="s">
        <v>622</v>
      </c>
      <c r="BB36" s="1" t="s">
        <v>622</v>
      </c>
      <c r="BC36" s="1">
        <v>78.110169491525426</v>
      </c>
      <c r="BD36" s="7" t="s">
        <v>622</v>
      </c>
      <c r="BE36" s="1">
        <v>34.179166666666667</v>
      </c>
      <c r="BF36" s="1" t="s">
        <v>622</v>
      </c>
      <c r="BG36" s="1">
        <v>66.539130434782621</v>
      </c>
      <c r="BH36" s="1" t="s">
        <v>622</v>
      </c>
      <c r="BI36" s="1">
        <v>11.711282051282051</v>
      </c>
      <c r="BJ36" s="1" t="s">
        <v>622</v>
      </c>
      <c r="BK36" s="1">
        <v>21.882304526748968</v>
      </c>
      <c r="BL36" s="1" t="s">
        <v>622</v>
      </c>
      <c r="BM36" s="1">
        <v>57.21</v>
      </c>
      <c r="BN36" s="1" t="s">
        <v>622</v>
      </c>
      <c r="BO36" s="1">
        <v>43.224136712006953</v>
      </c>
      <c r="BP36" s="1" t="s">
        <v>622</v>
      </c>
      <c r="BQ36" s="1" t="s">
        <v>622</v>
      </c>
      <c r="BR36" s="1" t="s">
        <v>622</v>
      </c>
      <c r="BS36" s="1" t="s">
        <v>622</v>
      </c>
      <c r="BT36" s="1">
        <v>1.7569473684210528</v>
      </c>
      <c r="BU36" s="9" t="s">
        <v>622</v>
      </c>
      <c r="BV36" s="9" t="s">
        <v>622</v>
      </c>
      <c r="BW36" s="1">
        <v>12.07</v>
      </c>
      <c r="BX36" s="1">
        <v>7.2296774193548394E-2</v>
      </c>
      <c r="BY36" s="1" t="s">
        <v>622</v>
      </c>
      <c r="BZ36" s="7" t="s">
        <v>622</v>
      </c>
      <c r="CA36" s="1" t="s">
        <v>622</v>
      </c>
      <c r="CB36" s="7" t="s">
        <v>622</v>
      </c>
      <c r="CC36" s="1" t="s">
        <v>622</v>
      </c>
      <c r="CD36" s="1" t="s">
        <v>622</v>
      </c>
      <c r="CE36" s="1">
        <f>(78.1101694915254/1000)*(35.45/1)</f>
        <v>2.7690055084745757</v>
      </c>
      <c r="CF36" s="7">
        <f>(BE36/1000)*(96.06/2)</f>
        <v>1.6416253750000003</v>
      </c>
      <c r="CG36" s="1">
        <f>(BG36/1000)*(22.99/1)</f>
        <v>1.5297346086956523</v>
      </c>
      <c r="CH36">
        <f>(BI36/1000)*(39.01/1)</f>
        <v>0.45685711282051278</v>
      </c>
      <c r="CI36">
        <f>(BK36/1000)*(24.31/2)</f>
        <v>0.26597941152263371</v>
      </c>
      <c r="CJ36">
        <f>(BM36/1000)*(40.08/2)</f>
        <v>1.1464884</v>
      </c>
      <c r="CK36">
        <f>(BO36/1000)*(61.02/1)</f>
        <v>2.6375368221666644</v>
      </c>
      <c r="CL36">
        <f>(BW36/1000)*(62/1)</f>
        <v>0.74834000000000001</v>
      </c>
      <c r="CM36">
        <f>((BX36*4.4268)/1000)*(62/1)</f>
        <v>1.9842688320000006E-2</v>
      </c>
    </row>
    <row r="37" spans="1:91" x14ac:dyDescent="0.2">
      <c r="A37">
        <v>174</v>
      </c>
      <c r="B37">
        <v>95</v>
      </c>
      <c r="C37" t="s">
        <v>358</v>
      </c>
      <c r="D37" t="s">
        <v>577</v>
      </c>
      <c r="E37" t="s">
        <v>359</v>
      </c>
      <c r="F37" t="s">
        <v>578</v>
      </c>
      <c r="G37">
        <v>1</v>
      </c>
      <c r="H37" t="s">
        <v>360</v>
      </c>
      <c r="I37" t="s">
        <v>361</v>
      </c>
      <c r="J37" t="s">
        <v>362</v>
      </c>
      <c r="K37" t="s">
        <v>413</v>
      </c>
      <c r="L37" t="s">
        <v>414</v>
      </c>
      <c r="M37" t="s">
        <v>327</v>
      </c>
      <c r="N37" s="1" t="s">
        <v>614</v>
      </c>
      <c r="O37" s="1" t="s">
        <v>602</v>
      </c>
      <c r="P37" s="1" t="s">
        <v>603</v>
      </c>
      <c r="Q37" s="1" t="s">
        <v>604</v>
      </c>
      <c r="R37" s="1" t="s">
        <v>605</v>
      </c>
      <c r="S37" s="4">
        <v>39449</v>
      </c>
      <c r="T37" s="1" t="s">
        <v>607</v>
      </c>
      <c r="U37" s="1" t="s">
        <v>616</v>
      </c>
      <c r="V37">
        <v>77.563019999999995</v>
      </c>
      <c r="W37" s="1">
        <v>163.27974</v>
      </c>
      <c r="X37" s="1" t="s">
        <v>622</v>
      </c>
      <c r="Y37" s="1" t="s">
        <v>622</v>
      </c>
      <c r="Z37" s="1" t="s">
        <v>622</v>
      </c>
      <c r="AA37" s="1">
        <v>7</v>
      </c>
      <c r="AB37" s="1">
        <v>16</v>
      </c>
      <c r="AC37" s="1" t="s">
        <v>622</v>
      </c>
      <c r="AD37" s="1" t="s">
        <v>622</v>
      </c>
      <c r="AE37" s="1" t="s">
        <v>622</v>
      </c>
      <c r="AF37" s="1" t="s">
        <v>622</v>
      </c>
      <c r="AG37" s="1" t="s">
        <v>622</v>
      </c>
      <c r="AH37" s="1" t="s">
        <v>622</v>
      </c>
      <c r="AI37" s="1" t="s">
        <v>622</v>
      </c>
      <c r="AJ37" s="1" t="s">
        <v>622</v>
      </c>
      <c r="AK37" s="1">
        <v>3</v>
      </c>
      <c r="AL37" s="1" t="s">
        <v>622</v>
      </c>
      <c r="AM37" s="1">
        <v>89.5</v>
      </c>
      <c r="AN37" s="1">
        <v>7.36</v>
      </c>
      <c r="AO37" s="1" t="s">
        <v>622</v>
      </c>
      <c r="AP37" s="33">
        <v>0.94991637100861648</v>
      </c>
      <c r="AQ37" s="10" t="s">
        <v>622</v>
      </c>
      <c r="AR37" s="1" t="s">
        <v>622</v>
      </c>
      <c r="AS37" s="7" t="s">
        <v>622</v>
      </c>
      <c r="AT37" s="7" t="s">
        <v>622</v>
      </c>
      <c r="AU37" s="7" t="s">
        <v>622</v>
      </c>
      <c r="AV37" s="7" t="s">
        <v>622</v>
      </c>
      <c r="AW37" s="7" t="s">
        <v>622</v>
      </c>
      <c r="AX37" s="1" t="s">
        <v>622</v>
      </c>
      <c r="AY37" s="1" t="s">
        <v>622</v>
      </c>
      <c r="AZ37" s="1" t="s">
        <v>622</v>
      </c>
      <c r="BA37" s="1" t="s">
        <v>622</v>
      </c>
      <c r="BB37" s="1" t="s">
        <v>622</v>
      </c>
      <c r="BC37" s="1">
        <v>425.22598870056498</v>
      </c>
      <c r="BD37" s="7" t="s">
        <v>622</v>
      </c>
      <c r="BE37" s="1">
        <v>121.26041666666666</v>
      </c>
      <c r="BF37" s="1" t="s">
        <v>622</v>
      </c>
      <c r="BG37" s="1">
        <v>400.08695652173913</v>
      </c>
      <c r="BH37" s="1" t="s">
        <v>622</v>
      </c>
      <c r="BI37" s="1">
        <v>35.656410256410261</v>
      </c>
      <c r="BJ37" s="1" t="s">
        <v>622</v>
      </c>
      <c r="BK37" s="1">
        <v>173.34156378600824</v>
      </c>
      <c r="BL37" s="1" t="s">
        <v>622</v>
      </c>
      <c r="BM37" s="1">
        <v>352.26499999999999</v>
      </c>
      <c r="BN37" s="1" t="s">
        <v>622</v>
      </c>
      <c r="BO37" s="1">
        <v>412.06073411033856</v>
      </c>
      <c r="BP37" s="1" t="s">
        <v>622</v>
      </c>
      <c r="BQ37" s="1" t="s">
        <v>622</v>
      </c>
      <c r="BR37" s="1" t="s">
        <v>622</v>
      </c>
      <c r="BS37" s="1" t="s">
        <v>622</v>
      </c>
      <c r="BT37" s="1">
        <v>2.6657894736842103</v>
      </c>
      <c r="BU37" s="9" t="s">
        <v>622</v>
      </c>
      <c r="BV37" s="9" t="s">
        <v>622</v>
      </c>
      <c r="BW37" s="1" t="s">
        <v>622</v>
      </c>
      <c r="BX37" s="1">
        <v>0.13700161290322579</v>
      </c>
      <c r="BY37" s="1" t="s">
        <v>622</v>
      </c>
      <c r="BZ37" s="7" t="s">
        <v>622</v>
      </c>
      <c r="CA37" s="1" t="s">
        <v>622</v>
      </c>
      <c r="CB37" s="7" t="s">
        <v>622</v>
      </c>
      <c r="CC37" s="1" t="s">
        <v>622</v>
      </c>
      <c r="CD37" s="1">
        <v>-2</v>
      </c>
      <c r="CE37" s="1">
        <f>(425.225988700565/1000)*(35.45/1)</f>
        <v>15.07426129943503</v>
      </c>
      <c r="CF37" s="7">
        <f>(BE37/1000)*(96.06/2)</f>
        <v>5.8241378125000001</v>
      </c>
      <c r="CG37" s="1">
        <f>(BG37/1000)*(22.99/1)</f>
        <v>9.1979991304347823</v>
      </c>
      <c r="CH37">
        <f>(BI37/1000)*(39.01/1)</f>
        <v>1.3909565641025643</v>
      </c>
      <c r="CI37">
        <f>(BK37/1000)*(24.31/2)</f>
        <v>2.10696670781893</v>
      </c>
      <c r="CJ37">
        <f>(BM37/1000)*(40.08/2)</f>
        <v>7.0593905999999995</v>
      </c>
      <c r="CK37">
        <f>(BO37/1000)*(61.02/1)</f>
        <v>25.14394599541286</v>
      </c>
      <c r="CL37" t="s">
        <v>622</v>
      </c>
      <c r="CM37">
        <f>((BX37*4.4268)/1000)*(62/1)</f>
        <v>3.7601681879999994E-2</v>
      </c>
    </row>
    <row r="38" spans="1:91" x14ac:dyDescent="0.2">
      <c r="A38">
        <v>22</v>
      </c>
      <c r="B38">
        <v>96</v>
      </c>
      <c r="C38" t="s">
        <v>107</v>
      </c>
      <c r="D38" t="s">
        <v>579</v>
      </c>
      <c r="E38" t="s">
        <v>108</v>
      </c>
      <c r="F38" t="s">
        <v>580</v>
      </c>
      <c r="G38">
        <v>1</v>
      </c>
      <c r="H38" t="s">
        <v>109</v>
      </c>
      <c r="I38" t="s">
        <v>110</v>
      </c>
      <c r="J38" t="s">
        <v>111</v>
      </c>
      <c r="K38" t="s">
        <v>418</v>
      </c>
      <c r="L38" t="s">
        <v>419</v>
      </c>
      <c r="M38" t="s">
        <v>42</v>
      </c>
      <c r="N38" s="1" t="s">
        <v>650</v>
      </c>
      <c r="O38" s="1" t="s">
        <v>602</v>
      </c>
      <c r="P38" s="1" t="s">
        <v>603</v>
      </c>
      <c r="Q38" s="1" t="s">
        <v>604</v>
      </c>
      <c r="R38" s="1" t="s">
        <v>605</v>
      </c>
      <c r="S38" s="2" t="s">
        <v>654</v>
      </c>
      <c r="T38" s="1" t="s">
        <v>652</v>
      </c>
      <c r="U38" s="1" t="s">
        <v>653</v>
      </c>
      <c r="V38">
        <v>77.740290000000002</v>
      </c>
      <c r="W38" s="1">
        <v>162.12567000000001</v>
      </c>
      <c r="X38" s="1" t="s">
        <v>622</v>
      </c>
      <c r="Y38" s="1" t="s">
        <v>622</v>
      </c>
      <c r="Z38" s="1" t="s">
        <v>717</v>
      </c>
      <c r="AA38" s="1" t="s">
        <v>622</v>
      </c>
      <c r="AB38" s="1">
        <v>75</v>
      </c>
      <c r="AC38" s="1">
        <v>61</v>
      </c>
      <c r="AD38" s="1">
        <v>61</v>
      </c>
      <c r="AE38" s="1" t="s">
        <v>622</v>
      </c>
      <c r="AF38" s="1" t="s">
        <v>622</v>
      </c>
      <c r="AG38" s="1" t="s">
        <v>622</v>
      </c>
      <c r="AH38" s="1" t="s">
        <v>622</v>
      </c>
      <c r="AI38" s="1" t="s">
        <v>622</v>
      </c>
      <c r="AJ38" s="1" t="s">
        <v>622</v>
      </c>
      <c r="AK38" s="1">
        <v>25</v>
      </c>
      <c r="AL38" s="19" t="s">
        <v>622</v>
      </c>
      <c r="AM38" s="10" t="s">
        <v>718</v>
      </c>
      <c r="AN38" s="1" t="s">
        <v>719</v>
      </c>
      <c r="AO38" s="1">
        <v>106.2</v>
      </c>
      <c r="AP38" s="12" t="s">
        <v>622</v>
      </c>
      <c r="AQ38" s="7" t="s">
        <v>720</v>
      </c>
      <c r="AR38" s="7">
        <v>2.1175556223210501</v>
      </c>
      <c r="AS38" s="1" t="s">
        <v>622</v>
      </c>
      <c r="AT38" s="7" t="s">
        <v>622</v>
      </c>
      <c r="AU38" s="9">
        <v>1.013E-2</v>
      </c>
      <c r="AV38" s="7" t="s">
        <v>622</v>
      </c>
      <c r="AW38" s="7" t="s">
        <v>622</v>
      </c>
      <c r="AX38" s="7" t="s">
        <v>622</v>
      </c>
      <c r="AY38" s="7" t="s">
        <v>622</v>
      </c>
      <c r="AZ38" s="7" t="s">
        <v>622</v>
      </c>
      <c r="BA38" s="1" t="s">
        <v>622</v>
      </c>
      <c r="BB38" s="1" t="s">
        <v>622</v>
      </c>
      <c r="BC38" s="7" t="s">
        <v>721</v>
      </c>
      <c r="BD38" s="1" t="s">
        <v>622</v>
      </c>
      <c r="BE38" s="7" t="s">
        <v>722</v>
      </c>
      <c r="BF38" s="1" t="s">
        <v>622</v>
      </c>
      <c r="BG38" s="7" t="s">
        <v>723</v>
      </c>
      <c r="BH38" s="1" t="s">
        <v>622</v>
      </c>
      <c r="BI38" s="7" t="s">
        <v>724</v>
      </c>
      <c r="BJ38" s="1" t="s">
        <v>622</v>
      </c>
      <c r="BK38" s="7" t="s">
        <v>725</v>
      </c>
      <c r="BL38" s="1" t="s">
        <v>622</v>
      </c>
      <c r="BM38" s="7" t="s">
        <v>726</v>
      </c>
      <c r="BN38" s="1" t="s">
        <v>622</v>
      </c>
      <c r="BO38" s="1">
        <v>45.224756976170866</v>
      </c>
      <c r="BP38" s="1" t="s">
        <v>622</v>
      </c>
      <c r="BQ38" s="9">
        <v>3.87096774193548E-3</v>
      </c>
      <c r="BR38" s="9" t="s">
        <v>622</v>
      </c>
      <c r="BS38" s="9">
        <v>2.20857142857143</v>
      </c>
      <c r="BT38" s="1">
        <v>0.64378947368421058</v>
      </c>
      <c r="BU38" s="9" t="s">
        <v>622</v>
      </c>
      <c r="BV38" s="9" t="s">
        <v>622</v>
      </c>
      <c r="BW38" s="9" t="s">
        <v>622</v>
      </c>
      <c r="BX38" s="1">
        <v>1.2315645161290323</v>
      </c>
      <c r="BY38" s="1" t="s">
        <v>622</v>
      </c>
      <c r="BZ38" s="1" t="s">
        <v>622</v>
      </c>
      <c r="CA38" s="7">
        <v>-3.0141651731342902</v>
      </c>
      <c r="CB38" s="1" t="s">
        <v>622</v>
      </c>
      <c r="CC38" s="9">
        <v>0.72357142857142898</v>
      </c>
      <c r="CD38" s="7">
        <v>13.949858757062151</v>
      </c>
      <c r="CE38" s="7" t="s">
        <v>622</v>
      </c>
      <c r="CF38" s="7" t="s">
        <v>622</v>
      </c>
      <c r="CG38" s="1" t="s">
        <v>622</v>
      </c>
      <c r="CH38" t="s">
        <v>622</v>
      </c>
      <c r="CI38" t="s">
        <v>622</v>
      </c>
      <c r="CJ38" t="s">
        <v>622</v>
      </c>
      <c r="CK38">
        <f>(BO38/1000)*(61.02/1)</f>
        <v>2.7596146706859463</v>
      </c>
      <c r="CL38" t="s">
        <v>622</v>
      </c>
      <c r="CM38" t="str">
        <f>BY38</f>
        <v>NA</v>
      </c>
    </row>
    <row r="39" spans="1:91" x14ac:dyDescent="0.2">
      <c r="A39">
        <v>23</v>
      </c>
      <c r="B39">
        <v>97</v>
      </c>
      <c r="C39" t="s">
        <v>112</v>
      </c>
      <c r="D39" t="s">
        <v>581</v>
      </c>
      <c r="E39" t="s">
        <v>113</v>
      </c>
      <c r="F39" t="s">
        <v>582</v>
      </c>
      <c r="G39">
        <v>1</v>
      </c>
      <c r="H39" t="s">
        <v>114</v>
      </c>
      <c r="I39" t="s">
        <v>115</v>
      </c>
      <c r="J39" t="s">
        <v>116</v>
      </c>
      <c r="K39" t="s">
        <v>423</v>
      </c>
      <c r="L39" t="s">
        <v>424</v>
      </c>
      <c r="M39" t="s">
        <v>42</v>
      </c>
      <c r="N39" s="1" t="s">
        <v>650</v>
      </c>
      <c r="O39" s="1" t="s">
        <v>602</v>
      </c>
      <c r="P39" s="1" t="s">
        <v>603</v>
      </c>
      <c r="Q39" s="1" t="s">
        <v>604</v>
      </c>
      <c r="R39" s="1" t="s">
        <v>605</v>
      </c>
      <c r="S39" s="4">
        <v>39451</v>
      </c>
      <c r="T39" s="1" t="s">
        <v>652</v>
      </c>
      <c r="U39" s="1" t="s">
        <v>653</v>
      </c>
      <c r="V39">
        <v>77.755709999999993</v>
      </c>
      <c r="W39" s="1">
        <v>161.83680000000001</v>
      </c>
      <c r="X39" s="1" t="s">
        <v>622</v>
      </c>
      <c r="Y39" s="1" t="s">
        <v>622</v>
      </c>
      <c r="Z39" s="1">
        <v>5</v>
      </c>
      <c r="AA39" s="1">
        <v>2</v>
      </c>
      <c r="AB39" s="1">
        <v>45</v>
      </c>
      <c r="AC39" s="1">
        <v>36</v>
      </c>
      <c r="AD39" s="1">
        <v>33</v>
      </c>
      <c r="AE39" s="1" t="s">
        <v>622</v>
      </c>
      <c r="AF39" s="1" t="s">
        <v>622</v>
      </c>
      <c r="AG39" s="1" t="s">
        <v>622</v>
      </c>
      <c r="AH39" s="1" t="s">
        <v>622</v>
      </c>
      <c r="AI39" s="1" t="s">
        <v>622</v>
      </c>
      <c r="AJ39" s="1" t="s">
        <v>622</v>
      </c>
      <c r="AK39" s="1">
        <v>35</v>
      </c>
      <c r="AL39" s="19" t="s">
        <v>622</v>
      </c>
      <c r="AM39" s="1">
        <v>37.9</v>
      </c>
      <c r="AN39" s="1">
        <v>6.35</v>
      </c>
      <c r="AO39" s="1" t="s">
        <v>622</v>
      </c>
      <c r="AP39" s="12" t="s">
        <v>622</v>
      </c>
      <c r="AQ39" s="22">
        <v>1.1002145024589307</v>
      </c>
      <c r="AR39" s="1" t="s">
        <v>622</v>
      </c>
      <c r="AS39" s="1" t="s">
        <v>622</v>
      </c>
      <c r="AT39" s="1" t="s">
        <v>622</v>
      </c>
      <c r="AU39" s="1" t="s">
        <v>622</v>
      </c>
      <c r="AV39" s="1" t="s">
        <v>622</v>
      </c>
      <c r="AW39" s="1" t="s">
        <v>622</v>
      </c>
      <c r="AX39" s="7" t="s">
        <v>622</v>
      </c>
      <c r="AY39" s="7" t="s">
        <v>622</v>
      </c>
      <c r="AZ39" s="7" t="s">
        <v>622</v>
      </c>
      <c r="BA39" s="1" t="s">
        <v>622</v>
      </c>
      <c r="BB39" s="1" t="s">
        <v>622</v>
      </c>
      <c r="BC39" s="1">
        <v>140.11864406779662</v>
      </c>
      <c r="BD39" s="1" t="s">
        <v>622</v>
      </c>
      <c r="BE39" s="1">
        <v>214.39583333333334</v>
      </c>
      <c r="BF39" s="1" t="s">
        <v>622</v>
      </c>
      <c r="BG39" s="1">
        <v>227.9304347826087</v>
      </c>
      <c r="BH39" s="1" t="s">
        <v>622</v>
      </c>
      <c r="BI39" s="1">
        <v>20.106923076923078</v>
      </c>
      <c r="BJ39" s="1" t="s">
        <v>622</v>
      </c>
      <c r="BK39" s="1">
        <v>58.155555555555559</v>
      </c>
      <c r="BL39" s="1" t="s">
        <v>622</v>
      </c>
      <c r="BM39" s="1">
        <v>90.45</v>
      </c>
      <c r="BN39" s="1" t="s">
        <v>622</v>
      </c>
      <c r="BO39" s="1">
        <v>27.937237372191646</v>
      </c>
      <c r="BP39" s="1" t="s">
        <v>622</v>
      </c>
      <c r="BQ39" s="1" t="s">
        <v>622</v>
      </c>
      <c r="BR39" s="9" t="s">
        <v>622</v>
      </c>
      <c r="BS39" s="1" t="s">
        <v>622</v>
      </c>
      <c r="BT39" s="1">
        <v>12.615263157894736</v>
      </c>
      <c r="BU39" s="9" t="s">
        <v>622</v>
      </c>
      <c r="BV39" s="9" t="s">
        <v>622</v>
      </c>
      <c r="BW39" s="9" t="s">
        <v>622</v>
      </c>
      <c r="BX39" s="1">
        <v>1.5759354838709676</v>
      </c>
      <c r="BY39" s="1" t="s">
        <v>622</v>
      </c>
      <c r="BZ39" s="1" t="s">
        <v>622</v>
      </c>
      <c r="CA39" s="7" t="s">
        <v>622</v>
      </c>
      <c r="CB39" s="1" t="s">
        <v>622</v>
      </c>
      <c r="CC39" s="1" t="s">
        <v>622</v>
      </c>
      <c r="CD39" s="1" t="s">
        <v>622</v>
      </c>
      <c r="CE39" s="7" t="s">
        <v>622</v>
      </c>
      <c r="CF39" s="7" t="s">
        <v>622</v>
      </c>
      <c r="CG39" s="1" t="s">
        <v>622</v>
      </c>
      <c r="CH39" t="s">
        <v>622</v>
      </c>
      <c r="CI39" t="s">
        <v>622</v>
      </c>
      <c r="CJ39" t="s">
        <v>622</v>
      </c>
      <c r="CK39">
        <f>(BO39/1000)*(61.02/1)</f>
        <v>1.7047302244511342</v>
      </c>
      <c r="CL39" t="s">
        <v>622</v>
      </c>
      <c r="CM39" t="str">
        <f>BY39</f>
        <v>NA</v>
      </c>
    </row>
    <row r="40" spans="1:91" x14ac:dyDescent="0.2">
      <c r="A40">
        <v>24</v>
      </c>
      <c r="B40">
        <v>98</v>
      </c>
      <c r="C40" t="s">
        <v>117</v>
      </c>
      <c r="D40" t="s">
        <v>583</v>
      </c>
      <c r="E40" t="s">
        <v>118</v>
      </c>
      <c r="F40" t="s">
        <v>584</v>
      </c>
      <c r="G40">
        <v>1</v>
      </c>
      <c r="H40" t="s">
        <v>119</v>
      </c>
      <c r="I40" t="s">
        <v>120</v>
      </c>
      <c r="J40" t="s">
        <v>120</v>
      </c>
      <c r="K40" t="s">
        <v>428</v>
      </c>
      <c r="L40" t="s">
        <v>429</v>
      </c>
      <c r="M40" t="s">
        <v>42</v>
      </c>
      <c r="N40" s="1" t="s">
        <v>650</v>
      </c>
      <c r="O40" s="1" t="s">
        <v>602</v>
      </c>
      <c r="P40" s="1" t="s">
        <v>603</v>
      </c>
      <c r="Q40" s="1" t="s">
        <v>604</v>
      </c>
      <c r="R40" s="1" t="s">
        <v>605</v>
      </c>
      <c r="S40" s="4">
        <v>39451</v>
      </c>
      <c r="T40" s="1" t="s">
        <v>652</v>
      </c>
      <c r="U40" s="1" t="s">
        <v>653</v>
      </c>
      <c r="V40">
        <v>77.755420000000001</v>
      </c>
      <c r="W40" s="1">
        <v>161.81728000000001</v>
      </c>
      <c r="X40" s="1" t="s">
        <v>622</v>
      </c>
      <c r="Y40" s="1" t="s">
        <v>622</v>
      </c>
      <c r="Z40" s="1">
        <v>30</v>
      </c>
      <c r="AA40" s="1">
        <v>4</v>
      </c>
      <c r="AB40" s="1">
        <v>34</v>
      </c>
      <c r="AC40" s="1">
        <v>32</v>
      </c>
      <c r="AD40" s="1">
        <v>33</v>
      </c>
      <c r="AE40" s="1" t="s">
        <v>622</v>
      </c>
      <c r="AF40" s="1" t="s">
        <v>622</v>
      </c>
      <c r="AG40" s="1" t="s">
        <v>622</v>
      </c>
      <c r="AH40" s="1" t="s">
        <v>622</v>
      </c>
      <c r="AI40" s="1" t="s">
        <v>622</v>
      </c>
      <c r="AJ40" s="1" t="s">
        <v>622</v>
      </c>
      <c r="AK40" s="1" t="s">
        <v>622</v>
      </c>
      <c r="AL40" s="19" t="s">
        <v>622</v>
      </c>
      <c r="AM40" s="1">
        <v>28.4</v>
      </c>
      <c r="AN40" s="1">
        <v>6.93</v>
      </c>
      <c r="AO40" s="1" t="s">
        <v>622</v>
      </c>
      <c r="AP40" s="34">
        <v>0.8180827897846934</v>
      </c>
      <c r="AQ40" s="22"/>
      <c r="AR40" s="1" t="s">
        <v>622</v>
      </c>
      <c r="AS40" s="1" t="s">
        <v>622</v>
      </c>
      <c r="AT40" s="1" t="s">
        <v>622</v>
      </c>
      <c r="AU40" s="1" t="s">
        <v>622</v>
      </c>
      <c r="AV40" s="1" t="s">
        <v>622</v>
      </c>
      <c r="AW40" s="1" t="s">
        <v>622</v>
      </c>
      <c r="AX40" s="7" t="s">
        <v>622</v>
      </c>
      <c r="AY40" s="7" t="s">
        <v>622</v>
      </c>
      <c r="AZ40" s="7" t="s">
        <v>622</v>
      </c>
      <c r="BA40" s="1" t="s">
        <v>622</v>
      </c>
      <c r="BB40" s="1" t="s">
        <v>622</v>
      </c>
      <c r="BC40" s="1">
        <v>51.341807909604519</v>
      </c>
      <c r="BD40" s="1" t="s">
        <v>622</v>
      </c>
      <c r="BE40" s="1">
        <v>49.53125</v>
      </c>
      <c r="BF40" s="1" t="s">
        <v>622</v>
      </c>
      <c r="BG40" s="1">
        <v>39.471304347826084</v>
      </c>
      <c r="BH40" s="1" t="s">
        <v>622</v>
      </c>
      <c r="BI40" s="1">
        <v>11.302820512820512</v>
      </c>
      <c r="BJ40" s="1" t="s">
        <v>622</v>
      </c>
      <c r="BK40" s="1">
        <v>14.016460905349795</v>
      </c>
      <c r="BL40" s="1" t="s">
        <v>622</v>
      </c>
      <c r="BM40" s="1">
        <v>193.27500000000001</v>
      </c>
      <c r="BN40" s="1" t="s">
        <v>622</v>
      </c>
      <c r="BO40" s="1">
        <v>155.7182613029114</v>
      </c>
      <c r="BP40" s="1" t="s">
        <v>622</v>
      </c>
      <c r="BQ40" s="1" t="s">
        <v>622</v>
      </c>
      <c r="BR40" s="9" t="s">
        <v>622</v>
      </c>
      <c r="BS40" s="1" t="s">
        <v>622</v>
      </c>
      <c r="BT40" s="1">
        <v>1.2471052631578949</v>
      </c>
      <c r="BU40" s="9" t="s">
        <v>622</v>
      </c>
      <c r="BV40" s="9" t="s">
        <v>622</v>
      </c>
      <c r="BW40" s="9" t="s">
        <v>622</v>
      </c>
      <c r="BX40" s="1">
        <v>0.22716129032258062</v>
      </c>
      <c r="BY40" s="1" t="s">
        <v>622</v>
      </c>
      <c r="BZ40" s="1" t="s">
        <v>622</v>
      </c>
      <c r="CA40" s="7" t="s">
        <v>622</v>
      </c>
      <c r="CB40" s="1" t="s">
        <v>622</v>
      </c>
      <c r="CC40" s="1" t="s">
        <v>622</v>
      </c>
      <c r="CD40" s="1" t="s">
        <v>622</v>
      </c>
      <c r="CE40" s="7" t="s">
        <v>622</v>
      </c>
      <c r="CF40" s="7" t="s">
        <v>622</v>
      </c>
      <c r="CG40" s="1" t="s">
        <v>622</v>
      </c>
      <c r="CH40" t="s">
        <v>622</v>
      </c>
      <c r="CI40" t="s">
        <v>622</v>
      </c>
      <c r="CJ40" t="s">
        <v>622</v>
      </c>
      <c r="CK40">
        <f>(BO40/1000)*(61.02/1)</f>
        <v>9.5019283047036538</v>
      </c>
      <c r="CL40" t="s">
        <v>622</v>
      </c>
      <c r="CM40" t="str">
        <f>BY40</f>
        <v>NA</v>
      </c>
    </row>
    <row r="41" spans="1:91" x14ac:dyDescent="0.2">
      <c r="A41">
        <v>25</v>
      </c>
      <c r="B41">
        <v>99</v>
      </c>
      <c r="C41" t="s">
        <v>121</v>
      </c>
      <c r="D41" t="s">
        <v>585</v>
      </c>
      <c r="E41" t="s">
        <v>122</v>
      </c>
      <c r="F41" t="s">
        <v>586</v>
      </c>
      <c r="G41">
        <v>1</v>
      </c>
      <c r="H41" t="s">
        <v>123</v>
      </c>
      <c r="I41" t="s">
        <v>124</v>
      </c>
      <c r="J41" t="s">
        <v>125</v>
      </c>
      <c r="K41" t="s">
        <v>433</v>
      </c>
      <c r="L41" t="s">
        <v>434</v>
      </c>
      <c r="M41" t="s">
        <v>42</v>
      </c>
      <c r="N41" s="1" t="s">
        <v>650</v>
      </c>
      <c r="O41" s="1" t="s">
        <v>602</v>
      </c>
      <c r="P41" s="1" t="s">
        <v>603</v>
      </c>
      <c r="Q41" s="1" t="s">
        <v>604</v>
      </c>
      <c r="R41" s="1" t="s">
        <v>605</v>
      </c>
      <c r="S41" s="4">
        <v>39451</v>
      </c>
      <c r="T41" s="1" t="s">
        <v>652</v>
      </c>
      <c r="U41" s="1" t="s">
        <v>653</v>
      </c>
      <c r="V41">
        <v>77.756010000000003</v>
      </c>
      <c r="W41" s="1">
        <v>161.82791</v>
      </c>
      <c r="X41" s="1" t="s">
        <v>622</v>
      </c>
      <c r="Y41" s="1" t="s">
        <v>622</v>
      </c>
      <c r="Z41" s="1">
        <v>2</v>
      </c>
      <c r="AA41" s="1">
        <v>3</v>
      </c>
      <c r="AB41" s="1">
        <v>53</v>
      </c>
      <c r="AC41" s="1">
        <v>48</v>
      </c>
      <c r="AD41" s="1">
        <v>52</v>
      </c>
      <c r="AE41" s="1" t="s">
        <v>622</v>
      </c>
      <c r="AF41" s="1" t="s">
        <v>622</v>
      </c>
      <c r="AG41" s="1" t="s">
        <v>622</v>
      </c>
      <c r="AH41" s="1" t="s">
        <v>622</v>
      </c>
      <c r="AI41" s="1" t="s">
        <v>622</v>
      </c>
      <c r="AJ41" s="1" t="s">
        <v>622</v>
      </c>
      <c r="AK41" s="1">
        <v>38</v>
      </c>
      <c r="AL41" s="19" t="s">
        <v>622</v>
      </c>
      <c r="AM41" s="1">
        <v>28.8</v>
      </c>
      <c r="AN41" s="1">
        <v>5.55</v>
      </c>
      <c r="AO41" s="1" t="s">
        <v>622</v>
      </c>
      <c r="AP41" s="1" t="s">
        <v>622</v>
      </c>
      <c r="AQ41" s="22">
        <v>0.31051166684105908</v>
      </c>
      <c r="AR41" s="1" t="s">
        <v>622</v>
      </c>
      <c r="AS41" s="1" t="s">
        <v>622</v>
      </c>
      <c r="AT41" s="1" t="s">
        <v>622</v>
      </c>
      <c r="AU41" s="1" t="s">
        <v>622</v>
      </c>
      <c r="AV41" s="1" t="s">
        <v>622</v>
      </c>
      <c r="AW41" s="1" t="s">
        <v>622</v>
      </c>
      <c r="AX41" s="7" t="s">
        <v>622</v>
      </c>
      <c r="AY41" s="7" t="s">
        <v>622</v>
      </c>
      <c r="AZ41" s="7" t="s">
        <v>622</v>
      </c>
      <c r="BA41" s="1" t="s">
        <v>622</v>
      </c>
      <c r="BB41" s="1" t="s">
        <v>622</v>
      </c>
      <c r="BC41" s="1">
        <v>65.988700564971751</v>
      </c>
      <c r="BD41" s="1" t="s">
        <v>622</v>
      </c>
      <c r="BE41" s="1">
        <v>168.09583333333333</v>
      </c>
      <c r="BF41" s="1" t="s">
        <v>622</v>
      </c>
      <c r="BG41" s="1">
        <v>71.765217391304361</v>
      </c>
      <c r="BH41" s="1" t="s">
        <v>622</v>
      </c>
      <c r="BI41" s="1">
        <v>7.9089743589743602</v>
      </c>
      <c r="BJ41" s="1" t="s">
        <v>622</v>
      </c>
      <c r="BK41" s="1">
        <v>84.543209876543187</v>
      </c>
      <c r="BL41" s="1" t="s">
        <v>622</v>
      </c>
      <c r="BM41" s="1">
        <v>119.345</v>
      </c>
      <c r="BN41" s="1" t="s">
        <v>622</v>
      </c>
      <c r="BO41" s="1">
        <v>37.328967898296156</v>
      </c>
      <c r="BP41" s="1" t="s">
        <v>622</v>
      </c>
      <c r="BQ41" s="1" t="s">
        <v>622</v>
      </c>
      <c r="BR41" s="9" t="s">
        <v>622</v>
      </c>
      <c r="BS41" s="1" t="s">
        <v>622</v>
      </c>
      <c r="BT41" s="1">
        <v>1.6761578947368421</v>
      </c>
      <c r="BU41" s="9" t="s">
        <v>622</v>
      </c>
      <c r="BV41" s="9" t="s">
        <v>622</v>
      </c>
      <c r="BW41" s="9" t="s">
        <v>622</v>
      </c>
      <c r="BX41" s="1">
        <v>10.472741935483871</v>
      </c>
      <c r="BY41" s="1" t="s">
        <v>622</v>
      </c>
      <c r="BZ41" s="1" t="s">
        <v>622</v>
      </c>
      <c r="CA41" s="7" t="s">
        <v>622</v>
      </c>
      <c r="CB41" s="1" t="s">
        <v>622</v>
      </c>
      <c r="CC41" s="1" t="s">
        <v>622</v>
      </c>
      <c r="CD41" s="1" t="s">
        <v>622</v>
      </c>
      <c r="CE41" s="7" t="s">
        <v>622</v>
      </c>
      <c r="CF41" s="7" t="s">
        <v>622</v>
      </c>
      <c r="CG41" s="1" t="s">
        <v>622</v>
      </c>
      <c r="CH41" t="s">
        <v>622</v>
      </c>
      <c r="CI41" t="s">
        <v>622</v>
      </c>
      <c r="CJ41" t="s">
        <v>622</v>
      </c>
      <c r="CK41">
        <f>(BO41/1000)*(61.02/1)</f>
        <v>2.2778136211540319</v>
      </c>
      <c r="CL41" t="s">
        <v>622</v>
      </c>
      <c r="CM41" t="str">
        <f>BY41</f>
        <v>NA</v>
      </c>
    </row>
    <row r="42" spans="1:91" x14ac:dyDescent="0.2">
      <c r="A42">
        <v>26</v>
      </c>
      <c r="B42">
        <v>100</v>
      </c>
      <c r="C42" t="s">
        <v>126</v>
      </c>
      <c r="D42" t="s">
        <v>435</v>
      </c>
      <c r="E42" t="s">
        <v>127</v>
      </c>
      <c r="F42" t="s">
        <v>436</v>
      </c>
      <c r="G42">
        <v>1</v>
      </c>
      <c r="H42" t="s">
        <v>128</v>
      </c>
      <c r="I42" t="s">
        <v>129</v>
      </c>
      <c r="J42" t="s">
        <v>130</v>
      </c>
      <c r="K42" t="s">
        <v>8</v>
      </c>
      <c r="L42" t="s">
        <v>9</v>
      </c>
      <c r="M42" t="s">
        <v>42</v>
      </c>
      <c r="N42" s="1" t="s">
        <v>650</v>
      </c>
      <c r="O42" s="1" t="s">
        <v>602</v>
      </c>
      <c r="P42" s="1" t="s">
        <v>603</v>
      </c>
      <c r="Q42" s="1" t="s">
        <v>604</v>
      </c>
      <c r="R42" s="1" t="s">
        <v>605</v>
      </c>
      <c r="S42" s="4">
        <v>39451</v>
      </c>
      <c r="T42" s="1" t="s">
        <v>652</v>
      </c>
      <c r="U42" s="1" t="s">
        <v>653</v>
      </c>
      <c r="V42">
        <v>77.75667</v>
      </c>
      <c r="W42" s="1">
        <v>161.84464</v>
      </c>
      <c r="X42" s="1" t="s">
        <v>622</v>
      </c>
      <c r="Y42" s="1" t="s">
        <v>622</v>
      </c>
      <c r="Z42" s="1">
        <v>14</v>
      </c>
      <c r="AA42" s="1">
        <v>2</v>
      </c>
      <c r="AB42" s="1">
        <v>61</v>
      </c>
      <c r="AC42" s="1">
        <v>58</v>
      </c>
      <c r="AD42" s="1">
        <v>58</v>
      </c>
      <c r="AE42" s="1" t="s">
        <v>622</v>
      </c>
      <c r="AF42" s="1" t="s">
        <v>622</v>
      </c>
      <c r="AG42" s="1" t="s">
        <v>622</v>
      </c>
      <c r="AH42" s="1" t="s">
        <v>622</v>
      </c>
      <c r="AI42" s="1" t="s">
        <v>622</v>
      </c>
      <c r="AJ42" s="1" t="s">
        <v>622</v>
      </c>
      <c r="AK42" s="1">
        <v>45</v>
      </c>
      <c r="AL42" s="19" t="s">
        <v>622</v>
      </c>
      <c r="AM42" s="1">
        <v>48.5</v>
      </c>
      <c r="AN42" s="1">
        <v>6.35</v>
      </c>
      <c r="AO42" s="1" t="s">
        <v>622</v>
      </c>
      <c r="AP42" s="1" t="s">
        <v>622</v>
      </c>
      <c r="AQ42" s="22">
        <v>0.27690174741027535</v>
      </c>
      <c r="AR42" s="1" t="s">
        <v>622</v>
      </c>
      <c r="AS42" s="1" t="s">
        <v>622</v>
      </c>
      <c r="AT42" s="1" t="s">
        <v>622</v>
      </c>
      <c r="AU42" s="1" t="s">
        <v>622</v>
      </c>
      <c r="AV42" s="1" t="s">
        <v>622</v>
      </c>
      <c r="AW42" s="1" t="s">
        <v>622</v>
      </c>
      <c r="AX42" s="7" t="s">
        <v>622</v>
      </c>
      <c r="AY42" s="7" t="s">
        <v>622</v>
      </c>
      <c r="AZ42" s="7" t="s">
        <v>622</v>
      </c>
      <c r="BA42" s="1" t="s">
        <v>622</v>
      </c>
      <c r="BB42" s="1" t="s">
        <v>622</v>
      </c>
      <c r="BC42" s="1">
        <v>79.957627118644069</v>
      </c>
      <c r="BD42" s="1" t="s">
        <v>622</v>
      </c>
      <c r="BE42" s="1">
        <v>347.89583333333337</v>
      </c>
      <c r="BF42" s="1" t="s">
        <v>622</v>
      </c>
      <c r="BG42" s="1">
        <v>140.53913043478261</v>
      </c>
      <c r="BH42" s="1" t="s">
        <v>622</v>
      </c>
      <c r="BI42" s="1">
        <v>12.561282051282051</v>
      </c>
      <c r="BJ42" s="1" t="s">
        <v>622</v>
      </c>
      <c r="BK42" s="1">
        <v>140.59259259259258</v>
      </c>
      <c r="BL42" s="1" t="s">
        <v>622</v>
      </c>
      <c r="BM42" s="1">
        <v>228.85499999999999</v>
      </c>
      <c r="BN42" s="1" t="s">
        <v>622</v>
      </c>
      <c r="BO42" s="1">
        <v>79.408941910211297</v>
      </c>
      <c r="BP42" s="1" t="s">
        <v>622</v>
      </c>
      <c r="BQ42" s="1" t="s">
        <v>622</v>
      </c>
      <c r="BR42" s="9" t="s">
        <v>622</v>
      </c>
      <c r="BS42" s="1" t="s">
        <v>622</v>
      </c>
      <c r="BT42" s="1">
        <v>5.9094736842105267</v>
      </c>
      <c r="BU42" s="9" t="s">
        <v>622</v>
      </c>
      <c r="BV42" s="9" t="s">
        <v>622</v>
      </c>
      <c r="BW42" s="9" t="s">
        <v>622</v>
      </c>
      <c r="BX42" s="1">
        <v>9.3761290322580635</v>
      </c>
      <c r="BY42" s="1" t="s">
        <v>622</v>
      </c>
      <c r="BZ42" s="1" t="s">
        <v>622</v>
      </c>
      <c r="CA42" s="7" t="s">
        <v>622</v>
      </c>
      <c r="CB42" s="1" t="s">
        <v>622</v>
      </c>
      <c r="CC42" s="1" t="s">
        <v>622</v>
      </c>
      <c r="CD42" s="1" t="s">
        <v>622</v>
      </c>
      <c r="CE42" s="7" t="s">
        <v>622</v>
      </c>
      <c r="CF42" s="7" t="s">
        <v>622</v>
      </c>
      <c r="CG42" s="1" t="s">
        <v>622</v>
      </c>
      <c r="CH42" t="s">
        <v>622</v>
      </c>
      <c r="CI42" t="s">
        <v>622</v>
      </c>
      <c r="CJ42" t="s">
        <v>622</v>
      </c>
      <c r="CK42">
        <f>(BO42/1000)*(61.02/1)</f>
        <v>4.8455336353610932</v>
      </c>
      <c r="CL42" t="s">
        <v>622</v>
      </c>
      <c r="CM42" t="str">
        <f>BY42</f>
        <v>NA</v>
      </c>
    </row>
    <row r="43" spans="1:91" x14ac:dyDescent="0.2">
      <c r="A43">
        <v>19</v>
      </c>
      <c r="B43">
        <v>101</v>
      </c>
      <c r="C43" t="s">
        <v>97</v>
      </c>
      <c r="D43" t="s">
        <v>437</v>
      </c>
      <c r="E43" t="s">
        <v>98</v>
      </c>
      <c r="F43" t="s">
        <v>438</v>
      </c>
      <c r="G43">
        <v>1</v>
      </c>
      <c r="H43" t="s">
        <v>99</v>
      </c>
      <c r="I43" t="s">
        <v>100</v>
      </c>
      <c r="J43" t="s">
        <v>101</v>
      </c>
      <c r="K43" t="s">
        <v>14</v>
      </c>
      <c r="L43" t="s">
        <v>15</v>
      </c>
      <c r="M43" t="s">
        <v>42</v>
      </c>
      <c r="N43" s="1" t="s">
        <v>650</v>
      </c>
      <c r="O43" s="1" t="s">
        <v>602</v>
      </c>
      <c r="P43" s="1" t="s">
        <v>603</v>
      </c>
      <c r="Q43" s="1" t="s">
        <v>604</v>
      </c>
      <c r="R43" s="1" t="s">
        <v>605</v>
      </c>
      <c r="S43" s="4">
        <v>39451</v>
      </c>
      <c r="T43" s="1" t="s">
        <v>652</v>
      </c>
      <c r="U43" s="1" t="s">
        <v>653</v>
      </c>
      <c r="V43">
        <v>77.75667</v>
      </c>
      <c r="W43" s="1">
        <v>161.84464</v>
      </c>
      <c r="X43" s="1" t="s">
        <v>622</v>
      </c>
      <c r="Y43" s="1" t="s">
        <v>622</v>
      </c>
      <c r="Z43" s="1">
        <v>10</v>
      </c>
      <c r="AA43" s="1">
        <v>3</v>
      </c>
      <c r="AB43" s="1">
        <v>59</v>
      </c>
      <c r="AC43" s="1">
        <v>50</v>
      </c>
      <c r="AD43" s="1">
        <v>50</v>
      </c>
      <c r="AE43" s="1" t="s">
        <v>622</v>
      </c>
      <c r="AF43" s="1" t="s">
        <v>622</v>
      </c>
      <c r="AG43" s="1" t="s">
        <v>622</v>
      </c>
      <c r="AH43" s="1" t="s">
        <v>622</v>
      </c>
      <c r="AI43" s="1" t="s">
        <v>622</v>
      </c>
      <c r="AJ43" s="1" t="s">
        <v>622</v>
      </c>
      <c r="AK43" s="1">
        <v>46</v>
      </c>
      <c r="AL43" s="19" t="s">
        <v>622</v>
      </c>
      <c r="AM43" s="1">
        <v>64.3</v>
      </c>
      <c r="AN43" s="1">
        <v>6.09</v>
      </c>
      <c r="AO43" s="1" t="s">
        <v>622</v>
      </c>
      <c r="AP43" s="1" t="s">
        <v>622</v>
      </c>
      <c r="AQ43" s="22">
        <v>0.36939416134770342</v>
      </c>
      <c r="AR43" s="1" t="s">
        <v>622</v>
      </c>
      <c r="AS43" s="1" t="s">
        <v>622</v>
      </c>
      <c r="AT43" s="1" t="s">
        <v>622</v>
      </c>
      <c r="AU43" s="1" t="s">
        <v>622</v>
      </c>
      <c r="AV43" s="1" t="s">
        <v>622</v>
      </c>
      <c r="AW43" s="1" t="s">
        <v>622</v>
      </c>
      <c r="AX43" s="7" t="s">
        <v>622</v>
      </c>
      <c r="AY43" s="7" t="s">
        <v>622</v>
      </c>
      <c r="AZ43" s="7" t="s">
        <v>622</v>
      </c>
      <c r="BA43" s="1" t="s">
        <v>622</v>
      </c>
      <c r="BB43" s="1" t="s">
        <v>622</v>
      </c>
      <c r="BC43" s="1">
        <v>123.5</v>
      </c>
      <c r="BD43" s="1" t="s">
        <v>622</v>
      </c>
      <c r="BE43" s="1">
        <v>440.27083333333331</v>
      </c>
      <c r="BF43" s="1" t="s">
        <v>622</v>
      </c>
      <c r="BG43" s="1">
        <v>188.45652173913044</v>
      </c>
      <c r="BH43" s="1" t="s">
        <v>622</v>
      </c>
      <c r="BI43" s="1">
        <v>14.82</v>
      </c>
      <c r="BJ43" s="1" t="s">
        <v>622</v>
      </c>
      <c r="BK43" s="1">
        <v>179.75308641975309</v>
      </c>
      <c r="BL43" s="1" t="s">
        <v>622</v>
      </c>
      <c r="BM43" s="1">
        <v>298.17</v>
      </c>
      <c r="BN43" s="1" t="s">
        <v>622</v>
      </c>
      <c r="BO43" s="1">
        <v>94.602781616721813</v>
      </c>
      <c r="BP43" s="1" t="s">
        <v>622</v>
      </c>
      <c r="BQ43" s="1" t="s">
        <v>622</v>
      </c>
      <c r="BR43" s="9" t="s">
        <v>622</v>
      </c>
      <c r="BS43" s="1" t="s">
        <v>622</v>
      </c>
      <c r="BT43" s="1">
        <v>6.0163157894736843</v>
      </c>
      <c r="BU43" s="9" t="s">
        <v>622</v>
      </c>
      <c r="BV43" s="9" t="s">
        <v>622</v>
      </c>
      <c r="BW43" s="9" t="s">
        <v>622</v>
      </c>
      <c r="BX43" s="1">
        <v>16.809677419354838</v>
      </c>
      <c r="BY43" s="1" t="s">
        <v>622</v>
      </c>
      <c r="BZ43" s="1" t="s">
        <v>622</v>
      </c>
      <c r="CA43" s="7" t="s">
        <v>622</v>
      </c>
      <c r="CB43" s="1" t="s">
        <v>622</v>
      </c>
      <c r="CC43" s="1" t="s">
        <v>622</v>
      </c>
      <c r="CD43" s="1" t="s">
        <v>622</v>
      </c>
      <c r="CE43" s="7" t="s">
        <v>622</v>
      </c>
      <c r="CF43" s="7" t="s">
        <v>622</v>
      </c>
      <c r="CG43" s="1" t="s">
        <v>622</v>
      </c>
      <c r="CH43" t="s">
        <v>622</v>
      </c>
      <c r="CI43" t="s">
        <v>622</v>
      </c>
      <c r="CJ43" t="s">
        <v>622</v>
      </c>
      <c r="CK43">
        <f>(BO43/1000)*(61.02/1)</f>
        <v>5.772661734252365</v>
      </c>
      <c r="CL43" t="s">
        <v>622</v>
      </c>
      <c r="CM43" t="str">
        <f>BY43</f>
        <v>NA</v>
      </c>
    </row>
    <row r="44" spans="1:91" x14ac:dyDescent="0.2">
      <c r="A44">
        <v>8</v>
      </c>
      <c r="B44">
        <v>102</v>
      </c>
      <c r="C44" t="s">
        <v>48</v>
      </c>
      <c r="D44" t="s">
        <v>439</v>
      </c>
      <c r="E44" t="s">
        <v>49</v>
      </c>
      <c r="F44" t="s">
        <v>440</v>
      </c>
      <c r="G44">
        <v>3</v>
      </c>
      <c r="H44" t="s">
        <v>50</v>
      </c>
      <c r="I44" t="s">
        <v>51</v>
      </c>
      <c r="J44" t="s">
        <v>52</v>
      </c>
      <c r="K44" t="s">
        <v>19</v>
      </c>
      <c r="L44" t="s">
        <v>20</v>
      </c>
      <c r="M44" t="s">
        <v>53</v>
      </c>
      <c r="N44" s="1" t="s">
        <v>663</v>
      </c>
      <c r="O44" s="1" t="s">
        <v>623</v>
      </c>
      <c r="P44" s="1" t="s">
        <v>603</v>
      </c>
      <c r="Q44" s="1" t="s">
        <v>624</v>
      </c>
      <c r="R44" s="1" t="s">
        <v>622</v>
      </c>
      <c r="S44" s="2">
        <v>43070</v>
      </c>
      <c r="T44" s="1" t="s">
        <v>874</v>
      </c>
      <c r="U44" s="1" t="s">
        <v>659</v>
      </c>
      <c r="V44" s="1">
        <v>72.044506999999996</v>
      </c>
      <c r="W44" s="1">
        <v>23.253844999999998</v>
      </c>
      <c r="X44" s="1" t="s">
        <v>622</v>
      </c>
      <c r="Y44" s="1" t="s">
        <v>622</v>
      </c>
      <c r="Z44" s="1" t="s">
        <v>622</v>
      </c>
      <c r="AA44" s="1" t="s">
        <v>622</v>
      </c>
      <c r="AB44" s="1" t="s">
        <v>622</v>
      </c>
      <c r="AC44" s="1" t="s">
        <v>622</v>
      </c>
      <c r="AD44" s="1" t="s">
        <v>622</v>
      </c>
      <c r="AE44" s="1" t="s">
        <v>622</v>
      </c>
      <c r="AF44" s="1" t="s">
        <v>622</v>
      </c>
      <c r="AG44" s="1" t="s">
        <v>622</v>
      </c>
      <c r="AH44" s="1" t="s">
        <v>622</v>
      </c>
      <c r="AI44" s="1" t="s">
        <v>622</v>
      </c>
      <c r="AJ44" s="1" t="s">
        <v>622</v>
      </c>
      <c r="AK44" s="1" t="s">
        <v>622</v>
      </c>
      <c r="AL44" s="1" t="s">
        <v>622</v>
      </c>
      <c r="AM44" s="1" t="s">
        <v>622</v>
      </c>
      <c r="AN44" s="1" t="s">
        <v>622</v>
      </c>
      <c r="AO44" s="1" t="s">
        <v>622</v>
      </c>
      <c r="AP44" s="12" t="s">
        <v>622</v>
      </c>
      <c r="AQ44" s="1" t="s">
        <v>622</v>
      </c>
      <c r="AR44" s="1" t="s">
        <v>622</v>
      </c>
      <c r="AS44" s="7" t="s">
        <v>622</v>
      </c>
      <c r="AT44" s="7" t="s">
        <v>622</v>
      </c>
      <c r="AU44" s="7" t="s">
        <v>622</v>
      </c>
      <c r="AV44" s="7" t="s">
        <v>622</v>
      </c>
      <c r="AW44" s="7" t="s">
        <v>622</v>
      </c>
      <c r="AX44" s="7" t="s">
        <v>622</v>
      </c>
      <c r="AY44" s="7" t="s">
        <v>622</v>
      </c>
      <c r="AZ44" s="7" t="s">
        <v>622</v>
      </c>
      <c r="BA44" s="1" t="s">
        <v>622</v>
      </c>
      <c r="BB44" s="1" t="s">
        <v>622</v>
      </c>
      <c r="BC44" s="1" t="s">
        <v>622</v>
      </c>
      <c r="BD44" s="1" t="s">
        <v>622</v>
      </c>
      <c r="BE44" s="1" t="s">
        <v>622</v>
      </c>
      <c r="BF44" s="1" t="s">
        <v>622</v>
      </c>
      <c r="BG44" s="1" t="s">
        <v>622</v>
      </c>
      <c r="BH44" s="1" t="s">
        <v>622</v>
      </c>
      <c r="BI44" s="1" t="s">
        <v>622</v>
      </c>
      <c r="BJ44" s="1" t="s">
        <v>622</v>
      </c>
      <c r="BK44" s="1" t="s">
        <v>622</v>
      </c>
      <c r="BL44" s="1" t="s">
        <v>622</v>
      </c>
      <c r="BM44" s="1" t="s">
        <v>622</v>
      </c>
      <c r="BN44" s="1" t="s">
        <v>622</v>
      </c>
      <c r="BO44" s="1" t="s">
        <v>622</v>
      </c>
      <c r="BP44" s="1" t="s">
        <v>622</v>
      </c>
      <c r="BQ44" s="1" t="s">
        <v>622</v>
      </c>
      <c r="BR44" s="1" t="s">
        <v>622</v>
      </c>
      <c r="BS44" s="1" t="s">
        <v>622</v>
      </c>
      <c r="BT44" s="1" t="s">
        <v>622</v>
      </c>
      <c r="BU44" s="9" t="s">
        <v>622</v>
      </c>
      <c r="BV44" s="9" t="s">
        <v>622</v>
      </c>
      <c r="BW44" s="1" t="s">
        <v>622</v>
      </c>
      <c r="BX44" s="1" t="s">
        <v>622</v>
      </c>
      <c r="BY44" s="1" t="s">
        <v>622</v>
      </c>
      <c r="BZ44" s="7" t="s">
        <v>622</v>
      </c>
      <c r="CA44" s="1" t="s">
        <v>622</v>
      </c>
      <c r="CB44" s="7" t="s">
        <v>622</v>
      </c>
      <c r="CC44" s="1" t="s">
        <v>622</v>
      </c>
      <c r="CD44" s="1" t="s">
        <v>622</v>
      </c>
      <c r="CE44" s="1" t="s">
        <v>622</v>
      </c>
      <c r="CF44" s="1" t="s">
        <v>622</v>
      </c>
      <c r="CG44" s="1" t="str">
        <f>BH44</f>
        <v>NA</v>
      </c>
      <c r="CH44" t="str">
        <f>BJ44</f>
        <v>NA</v>
      </c>
      <c r="CI44" t="str">
        <f>BL44</f>
        <v>NA</v>
      </c>
      <c r="CJ44" t="str">
        <f>BN44</f>
        <v>NA</v>
      </c>
      <c r="CK44" t="str">
        <f>BP44</f>
        <v>NA</v>
      </c>
      <c r="CL44" s="38" t="str">
        <f>BV44</f>
        <v>NA</v>
      </c>
      <c r="CM44" t="str">
        <f>BY44</f>
        <v>NA</v>
      </c>
    </row>
    <row r="45" spans="1:91" x14ac:dyDescent="0.2">
      <c r="A45">
        <v>9</v>
      </c>
      <c r="B45">
        <v>103</v>
      </c>
      <c r="C45" t="s">
        <v>54</v>
      </c>
      <c r="D45" t="s">
        <v>441</v>
      </c>
      <c r="E45" t="s">
        <v>55</v>
      </c>
      <c r="F45" t="s">
        <v>442</v>
      </c>
      <c r="G45">
        <v>3</v>
      </c>
      <c r="H45" t="s">
        <v>56</v>
      </c>
      <c r="I45" t="s">
        <v>57</v>
      </c>
      <c r="J45" t="s">
        <v>58</v>
      </c>
      <c r="K45" t="s">
        <v>24</v>
      </c>
      <c r="L45" t="s">
        <v>25</v>
      </c>
      <c r="M45" t="s">
        <v>53</v>
      </c>
      <c r="N45" s="1" t="s">
        <v>663</v>
      </c>
      <c r="O45" s="1" t="s">
        <v>623</v>
      </c>
      <c r="P45" s="1" t="s">
        <v>603</v>
      </c>
      <c r="Q45" s="1" t="s">
        <v>624</v>
      </c>
      <c r="R45" s="1" t="s">
        <v>622</v>
      </c>
      <c r="S45" s="2">
        <v>43070</v>
      </c>
      <c r="T45" s="1" t="s">
        <v>874</v>
      </c>
      <c r="U45" s="1" t="s">
        <v>659</v>
      </c>
      <c r="V45" s="1">
        <v>72.044506999999996</v>
      </c>
      <c r="W45" s="1">
        <v>23.253844999999998</v>
      </c>
      <c r="X45" s="1" t="s">
        <v>622</v>
      </c>
      <c r="Y45" s="1" t="s">
        <v>622</v>
      </c>
      <c r="Z45" s="1" t="s">
        <v>622</v>
      </c>
      <c r="AA45" s="1" t="s">
        <v>622</v>
      </c>
      <c r="AB45" s="1" t="s">
        <v>622</v>
      </c>
      <c r="AC45" s="1" t="s">
        <v>622</v>
      </c>
      <c r="AD45" s="1" t="s">
        <v>622</v>
      </c>
      <c r="AE45" s="1" t="s">
        <v>622</v>
      </c>
      <c r="AF45" s="1" t="s">
        <v>622</v>
      </c>
      <c r="AG45" s="1" t="s">
        <v>622</v>
      </c>
      <c r="AH45" s="1" t="s">
        <v>622</v>
      </c>
      <c r="AI45" s="1" t="s">
        <v>622</v>
      </c>
      <c r="AJ45" s="1" t="s">
        <v>622</v>
      </c>
      <c r="AK45" s="1" t="s">
        <v>622</v>
      </c>
      <c r="AL45" s="1" t="s">
        <v>622</v>
      </c>
      <c r="AM45" s="1" t="s">
        <v>622</v>
      </c>
      <c r="AN45" s="1" t="s">
        <v>622</v>
      </c>
      <c r="AO45" s="1" t="s">
        <v>622</v>
      </c>
      <c r="AP45" s="12" t="s">
        <v>622</v>
      </c>
      <c r="AQ45" s="1" t="s">
        <v>622</v>
      </c>
      <c r="AR45" s="1" t="s">
        <v>622</v>
      </c>
      <c r="AS45" s="7" t="s">
        <v>622</v>
      </c>
      <c r="AT45" s="7" t="s">
        <v>622</v>
      </c>
      <c r="AU45" s="7" t="s">
        <v>622</v>
      </c>
      <c r="AV45" s="7" t="s">
        <v>622</v>
      </c>
      <c r="AW45" s="7" t="s">
        <v>622</v>
      </c>
      <c r="AX45" s="7" t="s">
        <v>622</v>
      </c>
      <c r="AY45" s="7" t="s">
        <v>622</v>
      </c>
      <c r="AZ45" s="7" t="s">
        <v>622</v>
      </c>
      <c r="BA45" s="1" t="s">
        <v>622</v>
      </c>
      <c r="BB45" s="1" t="s">
        <v>622</v>
      </c>
      <c r="BC45" s="1" t="s">
        <v>622</v>
      </c>
      <c r="BD45" s="1" t="s">
        <v>622</v>
      </c>
      <c r="BE45" s="1" t="s">
        <v>622</v>
      </c>
      <c r="BF45" s="1" t="s">
        <v>622</v>
      </c>
      <c r="BG45" s="1" t="s">
        <v>622</v>
      </c>
      <c r="BH45" s="1" t="s">
        <v>622</v>
      </c>
      <c r="BI45" s="1" t="s">
        <v>622</v>
      </c>
      <c r="BJ45" s="1" t="s">
        <v>622</v>
      </c>
      <c r="BK45" s="1" t="s">
        <v>622</v>
      </c>
      <c r="BL45" s="1" t="s">
        <v>622</v>
      </c>
      <c r="BM45" s="1" t="s">
        <v>622</v>
      </c>
      <c r="BN45" s="1" t="s">
        <v>622</v>
      </c>
      <c r="BO45" s="1" t="s">
        <v>622</v>
      </c>
      <c r="BP45" s="1" t="s">
        <v>622</v>
      </c>
      <c r="BQ45" s="1" t="s">
        <v>622</v>
      </c>
      <c r="BR45" s="1" t="s">
        <v>622</v>
      </c>
      <c r="BS45" s="1" t="s">
        <v>622</v>
      </c>
      <c r="BT45" s="1" t="s">
        <v>622</v>
      </c>
      <c r="BU45" s="9" t="s">
        <v>622</v>
      </c>
      <c r="BV45" s="9" t="s">
        <v>622</v>
      </c>
      <c r="BW45" s="1" t="s">
        <v>622</v>
      </c>
      <c r="BX45" s="1" t="s">
        <v>622</v>
      </c>
      <c r="BY45" s="1" t="s">
        <v>622</v>
      </c>
      <c r="BZ45" s="7" t="s">
        <v>622</v>
      </c>
      <c r="CA45" s="1" t="s">
        <v>622</v>
      </c>
      <c r="CB45" s="7" t="s">
        <v>622</v>
      </c>
      <c r="CC45" s="1" t="s">
        <v>622</v>
      </c>
      <c r="CD45" s="1" t="s">
        <v>622</v>
      </c>
      <c r="CE45" s="1" t="s">
        <v>622</v>
      </c>
      <c r="CF45" s="1" t="s">
        <v>622</v>
      </c>
      <c r="CG45" s="1" t="str">
        <f>BH45</f>
        <v>NA</v>
      </c>
      <c r="CH45" t="str">
        <f>BJ45</f>
        <v>NA</v>
      </c>
      <c r="CI45" t="str">
        <f>BL45</f>
        <v>NA</v>
      </c>
      <c r="CJ45" t="str">
        <f>BN45</f>
        <v>NA</v>
      </c>
      <c r="CK45" t="str">
        <f>BP45</f>
        <v>NA</v>
      </c>
      <c r="CL45" s="38" t="str">
        <f>BV45</f>
        <v>NA</v>
      </c>
      <c r="CM45" t="str">
        <f>BY45</f>
        <v>NA</v>
      </c>
    </row>
    <row r="46" spans="1:91" x14ac:dyDescent="0.2">
      <c r="A46">
        <v>41</v>
      </c>
      <c r="B46">
        <v>104</v>
      </c>
      <c r="C46" t="s">
        <v>200</v>
      </c>
      <c r="D46" t="s">
        <v>443</v>
      </c>
      <c r="E46" t="s">
        <v>201</v>
      </c>
      <c r="F46" t="s">
        <v>444</v>
      </c>
      <c r="G46">
        <v>2</v>
      </c>
      <c r="H46" t="s">
        <v>202</v>
      </c>
      <c r="I46" t="s">
        <v>203</v>
      </c>
      <c r="J46" t="s">
        <v>204</v>
      </c>
      <c r="K46" t="s">
        <v>30</v>
      </c>
      <c r="L46" t="s">
        <v>31</v>
      </c>
      <c r="M46" t="s">
        <v>183</v>
      </c>
      <c r="N46" s="1" t="s">
        <v>617</v>
      </c>
      <c r="O46" s="1" t="s">
        <v>602</v>
      </c>
      <c r="P46" s="1" t="s">
        <v>603</v>
      </c>
      <c r="Q46" s="1" t="s">
        <v>618</v>
      </c>
      <c r="R46" s="1" t="s">
        <v>622</v>
      </c>
      <c r="S46" s="2">
        <v>40539</v>
      </c>
      <c r="T46" s="1" t="s">
        <v>620</v>
      </c>
      <c r="U46" s="1" t="s">
        <v>621</v>
      </c>
      <c r="V46" s="5">
        <v>79.504199999999997</v>
      </c>
      <c r="W46" s="5">
        <v>158.57102</v>
      </c>
      <c r="X46" s="1">
        <v>260</v>
      </c>
      <c r="Y46" s="12">
        <v>455</v>
      </c>
      <c r="Z46" s="1" t="s">
        <v>622</v>
      </c>
      <c r="AA46" s="1" t="s">
        <v>622</v>
      </c>
      <c r="AB46" s="1">
        <v>38</v>
      </c>
      <c r="AC46" s="1">
        <v>45</v>
      </c>
      <c r="AD46" s="1">
        <v>45</v>
      </c>
      <c r="AE46" s="1" t="s">
        <v>622</v>
      </c>
      <c r="AF46" s="1" t="s">
        <v>622</v>
      </c>
      <c r="AG46" s="1" t="s">
        <v>622</v>
      </c>
      <c r="AH46" s="1" t="s">
        <v>622</v>
      </c>
      <c r="AI46" s="1" t="s">
        <v>622</v>
      </c>
      <c r="AJ46" s="1" t="s">
        <v>622</v>
      </c>
      <c r="AK46" s="1" t="s">
        <v>622</v>
      </c>
      <c r="AL46" s="1" t="s">
        <v>622</v>
      </c>
      <c r="AM46" s="1" t="s">
        <v>622</v>
      </c>
      <c r="AN46" s="1" t="s">
        <v>622</v>
      </c>
      <c r="AO46" s="1" t="s">
        <v>622</v>
      </c>
      <c r="AP46" s="12" t="s">
        <v>622</v>
      </c>
      <c r="AQ46" s="1" t="s">
        <v>622</v>
      </c>
      <c r="AR46" s="1" t="s">
        <v>622</v>
      </c>
      <c r="AS46" s="7" t="s">
        <v>622</v>
      </c>
      <c r="AT46" s="7" t="s">
        <v>622</v>
      </c>
      <c r="AU46" s="7" t="s">
        <v>622</v>
      </c>
      <c r="AV46" s="7" t="s">
        <v>622</v>
      </c>
      <c r="AW46" s="7" t="s">
        <v>622</v>
      </c>
      <c r="AX46" s="7" t="s">
        <v>622</v>
      </c>
      <c r="AY46" s="7" t="s">
        <v>622</v>
      </c>
      <c r="AZ46" s="7" t="s">
        <v>622</v>
      </c>
      <c r="BA46" s="1" t="s">
        <v>622</v>
      </c>
      <c r="BB46" s="1" t="s">
        <v>622</v>
      </c>
      <c r="BC46" s="1" t="s">
        <v>622</v>
      </c>
      <c r="BD46" s="1" t="s">
        <v>622</v>
      </c>
      <c r="BE46" s="1" t="s">
        <v>622</v>
      </c>
      <c r="BF46" s="1" t="s">
        <v>622</v>
      </c>
      <c r="BG46" s="1" t="s">
        <v>622</v>
      </c>
      <c r="BH46" s="1" t="s">
        <v>622</v>
      </c>
      <c r="BI46" s="1" t="s">
        <v>622</v>
      </c>
      <c r="BJ46" s="1" t="s">
        <v>622</v>
      </c>
      <c r="BK46" s="1" t="s">
        <v>622</v>
      </c>
      <c r="BL46" s="1" t="s">
        <v>622</v>
      </c>
      <c r="BM46" s="1" t="s">
        <v>622</v>
      </c>
      <c r="BN46" s="1" t="s">
        <v>622</v>
      </c>
      <c r="BO46" s="1" t="s">
        <v>622</v>
      </c>
      <c r="BP46" s="1" t="s">
        <v>622</v>
      </c>
      <c r="BQ46" s="1" t="s">
        <v>622</v>
      </c>
      <c r="BR46" s="1" t="s">
        <v>622</v>
      </c>
      <c r="BS46" s="1" t="s">
        <v>622</v>
      </c>
      <c r="BT46" s="1" t="s">
        <v>622</v>
      </c>
      <c r="BU46" s="9" t="s">
        <v>622</v>
      </c>
      <c r="BV46" s="9" t="s">
        <v>622</v>
      </c>
      <c r="BW46" s="1" t="s">
        <v>622</v>
      </c>
      <c r="BX46" s="1" t="s">
        <v>622</v>
      </c>
      <c r="BY46" s="1" t="s">
        <v>622</v>
      </c>
      <c r="BZ46" s="7" t="s">
        <v>622</v>
      </c>
      <c r="CA46" s="1" t="s">
        <v>622</v>
      </c>
      <c r="CB46" s="7" t="s">
        <v>622</v>
      </c>
      <c r="CC46" s="1" t="s">
        <v>622</v>
      </c>
      <c r="CD46" s="1" t="s">
        <v>622</v>
      </c>
      <c r="CE46" s="1" t="s">
        <v>622</v>
      </c>
      <c r="CF46" s="1" t="s">
        <v>622</v>
      </c>
      <c r="CG46" s="1" t="str">
        <f>BH46</f>
        <v>NA</v>
      </c>
      <c r="CH46" t="str">
        <f>BJ46</f>
        <v>NA</v>
      </c>
      <c r="CI46" t="str">
        <f>BL46</f>
        <v>NA</v>
      </c>
      <c r="CJ46" t="str">
        <f>BN46</f>
        <v>NA</v>
      </c>
      <c r="CK46" t="str">
        <f>BP46</f>
        <v>NA</v>
      </c>
      <c r="CL46" s="38" t="str">
        <f>BV46</f>
        <v>NA</v>
      </c>
      <c r="CM46" t="str">
        <f>BY46</f>
        <v>NA</v>
      </c>
    </row>
    <row r="47" spans="1:91" x14ac:dyDescent="0.2">
      <c r="A47">
        <v>1</v>
      </c>
      <c r="B47">
        <v>106</v>
      </c>
      <c r="C47" t="s">
        <v>11</v>
      </c>
      <c r="D47" t="s">
        <v>445</v>
      </c>
      <c r="E47" t="s">
        <v>12</v>
      </c>
      <c r="F47" t="s">
        <v>446</v>
      </c>
      <c r="G47">
        <v>3</v>
      </c>
      <c r="H47" t="s">
        <v>13</v>
      </c>
      <c r="I47" t="s">
        <v>14</v>
      </c>
      <c r="J47" t="s">
        <v>15</v>
      </c>
      <c r="K47" t="s">
        <v>35</v>
      </c>
      <c r="L47" t="s">
        <v>36</v>
      </c>
      <c r="M47" t="s">
        <v>10</v>
      </c>
      <c r="N47" s="1" t="s">
        <v>645</v>
      </c>
      <c r="O47" s="1" t="s">
        <v>10</v>
      </c>
      <c r="P47" s="1" t="s">
        <v>625</v>
      </c>
      <c r="Q47" s="1" t="s">
        <v>618</v>
      </c>
      <c r="R47" s="1" t="s">
        <v>622</v>
      </c>
      <c r="S47" s="1" t="s">
        <v>622</v>
      </c>
      <c r="T47" s="1" t="s">
        <v>646</v>
      </c>
      <c r="U47" s="1" t="s">
        <v>647</v>
      </c>
      <c r="V47" s="1" t="s">
        <v>622</v>
      </c>
      <c r="W47" s="1" t="s">
        <v>622</v>
      </c>
      <c r="X47" s="1" t="s">
        <v>622</v>
      </c>
      <c r="Y47" s="1" t="s">
        <v>622</v>
      </c>
      <c r="Z47" s="1" t="s">
        <v>622</v>
      </c>
      <c r="AA47" s="1" t="s">
        <v>622</v>
      </c>
      <c r="AB47" s="1" t="s">
        <v>622</v>
      </c>
      <c r="AC47" s="1" t="s">
        <v>622</v>
      </c>
      <c r="AD47" s="1" t="s">
        <v>622</v>
      </c>
      <c r="AE47" s="1" t="s">
        <v>622</v>
      </c>
      <c r="AF47" s="1" t="s">
        <v>622</v>
      </c>
      <c r="AG47" s="1" t="s">
        <v>622</v>
      </c>
      <c r="AH47" s="1" t="s">
        <v>622</v>
      </c>
      <c r="AI47" s="1" t="s">
        <v>622</v>
      </c>
      <c r="AJ47" s="1" t="s">
        <v>622</v>
      </c>
      <c r="AK47" s="1" t="s">
        <v>622</v>
      </c>
      <c r="AL47" s="19" t="s">
        <v>622</v>
      </c>
      <c r="AM47" s="1" t="s">
        <v>622</v>
      </c>
      <c r="AN47" s="1" t="s">
        <v>622</v>
      </c>
      <c r="AO47" s="1" t="s">
        <v>622</v>
      </c>
      <c r="AP47" s="12" t="s">
        <v>622</v>
      </c>
      <c r="AQ47" s="1" t="s">
        <v>622</v>
      </c>
      <c r="AR47" s="1" t="s">
        <v>622</v>
      </c>
      <c r="AS47" s="1" t="s">
        <v>622</v>
      </c>
      <c r="AT47" s="7" t="s">
        <v>622</v>
      </c>
      <c r="AU47" s="7" t="s">
        <v>622</v>
      </c>
      <c r="AV47" s="7" t="s">
        <v>622</v>
      </c>
      <c r="AW47" s="7" t="s">
        <v>622</v>
      </c>
      <c r="AX47" s="7" t="s">
        <v>622</v>
      </c>
      <c r="AY47" s="7" t="s">
        <v>622</v>
      </c>
      <c r="AZ47" s="7" t="s">
        <v>622</v>
      </c>
      <c r="BA47" s="1" t="s">
        <v>622</v>
      </c>
      <c r="BB47" s="1" t="s">
        <v>622</v>
      </c>
      <c r="BC47" s="1" t="s">
        <v>622</v>
      </c>
      <c r="BD47" s="1" t="s">
        <v>622</v>
      </c>
      <c r="BE47" s="1" t="s">
        <v>622</v>
      </c>
      <c r="BF47" s="1" t="s">
        <v>622</v>
      </c>
      <c r="BG47" s="1" t="s">
        <v>622</v>
      </c>
      <c r="BH47" s="1" t="s">
        <v>622</v>
      </c>
      <c r="BI47" s="1" t="s">
        <v>622</v>
      </c>
      <c r="BJ47" s="1" t="s">
        <v>622</v>
      </c>
      <c r="BK47" s="1" t="s">
        <v>622</v>
      </c>
      <c r="BL47" s="1" t="s">
        <v>622</v>
      </c>
      <c r="BM47" s="1" t="s">
        <v>622</v>
      </c>
      <c r="BN47" s="1" t="s">
        <v>622</v>
      </c>
      <c r="BO47" s="1" t="s">
        <v>622</v>
      </c>
      <c r="BP47" s="1" t="s">
        <v>622</v>
      </c>
      <c r="BQ47" s="1" t="s">
        <v>622</v>
      </c>
      <c r="BR47" s="1" t="s">
        <v>622</v>
      </c>
      <c r="BS47" s="1" t="s">
        <v>622</v>
      </c>
      <c r="BT47" s="1" t="s">
        <v>622</v>
      </c>
      <c r="BU47" s="9" t="s">
        <v>622</v>
      </c>
      <c r="BV47" s="9" t="s">
        <v>622</v>
      </c>
      <c r="BW47" s="1" t="s">
        <v>622</v>
      </c>
      <c r="BX47" s="1" t="s">
        <v>622</v>
      </c>
      <c r="BY47" s="1" t="s">
        <v>622</v>
      </c>
      <c r="BZ47" s="1" t="s">
        <v>622</v>
      </c>
      <c r="CA47" s="1" t="s">
        <v>622</v>
      </c>
      <c r="CB47" s="1" t="s">
        <v>622</v>
      </c>
      <c r="CC47" s="1" t="s">
        <v>622</v>
      </c>
      <c r="CD47" s="1" t="s">
        <v>622</v>
      </c>
      <c r="CE47" s="1" t="s">
        <v>622</v>
      </c>
      <c r="CF47" s="1" t="s">
        <v>622</v>
      </c>
      <c r="CG47" s="1" t="s">
        <v>622</v>
      </c>
      <c r="CH47" t="str">
        <f>BJ47</f>
        <v>NA</v>
      </c>
      <c r="CI47" t="str">
        <f>BL47</f>
        <v>NA</v>
      </c>
      <c r="CJ47" t="str">
        <f>BN47</f>
        <v>NA</v>
      </c>
      <c r="CK47" t="str">
        <f>BP47</f>
        <v>NA</v>
      </c>
      <c r="CL47" s="38" t="str">
        <f>BV47</f>
        <v>NA</v>
      </c>
      <c r="CM47" t="str">
        <f>BY47</f>
        <v>NA</v>
      </c>
    </row>
    <row r="48" spans="1:91" x14ac:dyDescent="0.2">
      <c r="A48">
        <v>2</v>
      </c>
      <c r="B48">
        <v>107</v>
      </c>
      <c r="C48" t="s">
        <v>16</v>
      </c>
      <c r="D48" t="s">
        <v>447</v>
      </c>
      <c r="E48" t="s">
        <v>17</v>
      </c>
      <c r="F48" t="s">
        <v>448</v>
      </c>
      <c r="G48">
        <v>3</v>
      </c>
      <c r="H48" t="s">
        <v>18</v>
      </c>
      <c r="I48" t="s">
        <v>19</v>
      </c>
      <c r="J48" t="s">
        <v>20</v>
      </c>
      <c r="K48" t="s">
        <v>40</v>
      </c>
      <c r="L48" t="s">
        <v>41</v>
      </c>
      <c r="M48" t="s">
        <v>10</v>
      </c>
      <c r="N48" s="1" t="s">
        <v>645</v>
      </c>
      <c r="O48" s="1" t="s">
        <v>10</v>
      </c>
      <c r="P48" s="1" t="s">
        <v>625</v>
      </c>
      <c r="Q48" s="1" t="s">
        <v>618</v>
      </c>
      <c r="R48" s="1" t="s">
        <v>622</v>
      </c>
      <c r="S48" s="1" t="s">
        <v>622</v>
      </c>
      <c r="T48" s="1" t="s">
        <v>646</v>
      </c>
      <c r="U48" s="1" t="s">
        <v>647</v>
      </c>
      <c r="V48" s="1" t="s">
        <v>622</v>
      </c>
      <c r="W48" s="1" t="s">
        <v>622</v>
      </c>
      <c r="X48" s="1" t="s">
        <v>622</v>
      </c>
      <c r="Y48" s="1" t="s">
        <v>622</v>
      </c>
      <c r="Z48" s="1" t="s">
        <v>622</v>
      </c>
      <c r="AA48" s="1" t="s">
        <v>622</v>
      </c>
      <c r="AB48" s="1" t="s">
        <v>622</v>
      </c>
      <c r="AC48" s="1" t="s">
        <v>622</v>
      </c>
      <c r="AD48" s="1" t="s">
        <v>622</v>
      </c>
      <c r="AE48" s="1" t="s">
        <v>622</v>
      </c>
      <c r="AF48" s="1" t="s">
        <v>622</v>
      </c>
      <c r="AG48" s="1" t="s">
        <v>622</v>
      </c>
      <c r="AH48" s="1" t="s">
        <v>622</v>
      </c>
      <c r="AI48" s="1" t="s">
        <v>622</v>
      </c>
      <c r="AJ48" s="1" t="s">
        <v>622</v>
      </c>
      <c r="AK48" s="1" t="s">
        <v>622</v>
      </c>
      <c r="AL48" s="19" t="s">
        <v>622</v>
      </c>
      <c r="AM48" s="1" t="s">
        <v>622</v>
      </c>
      <c r="AN48" s="1" t="s">
        <v>622</v>
      </c>
      <c r="AO48" s="1" t="s">
        <v>622</v>
      </c>
      <c r="AP48" s="12" t="s">
        <v>622</v>
      </c>
      <c r="AQ48" s="1" t="s">
        <v>622</v>
      </c>
      <c r="AR48" s="1" t="s">
        <v>622</v>
      </c>
      <c r="AS48" s="1" t="s">
        <v>622</v>
      </c>
      <c r="AT48" s="7" t="s">
        <v>622</v>
      </c>
      <c r="AU48" s="7" t="s">
        <v>622</v>
      </c>
      <c r="AV48" s="7" t="s">
        <v>622</v>
      </c>
      <c r="AW48" s="7" t="s">
        <v>622</v>
      </c>
      <c r="AX48" s="7" t="s">
        <v>622</v>
      </c>
      <c r="AY48" s="7" t="s">
        <v>622</v>
      </c>
      <c r="AZ48" s="7" t="s">
        <v>622</v>
      </c>
      <c r="BA48" s="1" t="s">
        <v>622</v>
      </c>
      <c r="BB48" s="1" t="s">
        <v>622</v>
      </c>
      <c r="BC48" s="1" t="s">
        <v>622</v>
      </c>
      <c r="BD48" s="1" t="s">
        <v>622</v>
      </c>
      <c r="BE48" s="1" t="s">
        <v>622</v>
      </c>
      <c r="BF48" s="1" t="s">
        <v>622</v>
      </c>
      <c r="BG48" s="1" t="s">
        <v>622</v>
      </c>
      <c r="BH48" s="1" t="s">
        <v>622</v>
      </c>
      <c r="BI48" s="1" t="s">
        <v>622</v>
      </c>
      <c r="BJ48" s="1" t="s">
        <v>622</v>
      </c>
      <c r="BK48" s="1" t="s">
        <v>622</v>
      </c>
      <c r="BL48" s="1" t="s">
        <v>622</v>
      </c>
      <c r="BM48" s="1" t="s">
        <v>622</v>
      </c>
      <c r="BN48" s="1" t="s">
        <v>622</v>
      </c>
      <c r="BO48" s="1" t="s">
        <v>622</v>
      </c>
      <c r="BP48" s="1" t="s">
        <v>622</v>
      </c>
      <c r="BQ48" s="1" t="s">
        <v>622</v>
      </c>
      <c r="BR48" s="1" t="s">
        <v>622</v>
      </c>
      <c r="BS48" s="1" t="s">
        <v>622</v>
      </c>
      <c r="BT48" s="1" t="s">
        <v>622</v>
      </c>
      <c r="BU48" s="9" t="s">
        <v>622</v>
      </c>
      <c r="BV48" s="9" t="s">
        <v>622</v>
      </c>
      <c r="BW48" s="1" t="s">
        <v>622</v>
      </c>
      <c r="BX48" s="1" t="s">
        <v>622</v>
      </c>
      <c r="BY48" s="1" t="s">
        <v>622</v>
      </c>
      <c r="BZ48" s="1" t="s">
        <v>622</v>
      </c>
      <c r="CA48" s="1" t="s">
        <v>622</v>
      </c>
      <c r="CB48" s="1" t="s">
        <v>622</v>
      </c>
      <c r="CC48" s="1" t="s">
        <v>622</v>
      </c>
      <c r="CD48" s="1" t="s">
        <v>622</v>
      </c>
      <c r="CE48" s="1" t="s">
        <v>622</v>
      </c>
      <c r="CF48" s="1" t="s">
        <v>622</v>
      </c>
      <c r="CG48" s="1" t="s">
        <v>622</v>
      </c>
      <c r="CH48" t="str">
        <f>BJ48</f>
        <v>NA</v>
      </c>
      <c r="CI48" t="str">
        <f>BL48</f>
        <v>NA</v>
      </c>
      <c r="CJ48" t="str">
        <f>BN48</f>
        <v>NA</v>
      </c>
      <c r="CK48" t="str">
        <f>BP48</f>
        <v>NA</v>
      </c>
      <c r="CL48" s="38" t="str">
        <f>BV48</f>
        <v>NA</v>
      </c>
      <c r="CM48" t="str">
        <f>BY48</f>
        <v>NA</v>
      </c>
    </row>
    <row r="49" spans="1:91" x14ac:dyDescent="0.2">
      <c r="A49">
        <v>37</v>
      </c>
      <c r="B49">
        <v>108</v>
      </c>
      <c r="C49" t="s">
        <v>178</v>
      </c>
      <c r="D49" t="s">
        <v>449</v>
      </c>
      <c r="E49" t="s">
        <v>179</v>
      </c>
      <c r="F49" t="s">
        <v>450</v>
      </c>
      <c r="G49">
        <v>2</v>
      </c>
      <c r="H49" t="s">
        <v>180</v>
      </c>
      <c r="I49" t="s">
        <v>181</v>
      </c>
      <c r="J49" t="s">
        <v>182</v>
      </c>
      <c r="K49" t="s">
        <v>46</v>
      </c>
      <c r="L49" t="s">
        <v>47</v>
      </c>
      <c r="M49" t="s">
        <v>183</v>
      </c>
      <c r="N49" s="1" t="s">
        <v>617</v>
      </c>
      <c r="O49" s="1" t="s">
        <v>602</v>
      </c>
      <c r="P49" s="1" t="s">
        <v>603</v>
      </c>
      <c r="Q49" s="1" t="s">
        <v>618</v>
      </c>
      <c r="R49" s="1" t="s">
        <v>619</v>
      </c>
      <c r="S49" s="2">
        <v>40513</v>
      </c>
      <c r="T49" s="1" t="s">
        <v>620</v>
      </c>
      <c r="U49" s="1" t="s">
        <v>621</v>
      </c>
      <c r="V49" s="1" t="s">
        <v>622</v>
      </c>
      <c r="W49" s="1" t="s">
        <v>622</v>
      </c>
      <c r="X49" s="1">
        <v>260</v>
      </c>
      <c r="Y49" s="1">
        <v>600</v>
      </c>
      <c r="Z49" s="1" t="s">
        <v>622</v>
      </c>
      <c r="AA49" s="1" t="s">
        <v>622</v>
      </c>
      <c r="AB49" s="1" t="s">
        <v>622</v>
      </c>
      <c r="AC49" s="1" t="s">
        <v>622</v>
      </c>
      <c r="AD49" s="1" t="s">
        <v>622</v>
      </c>
      <c r="AE49" s="1" t="s">
        <v>622</v>
      </c>
      <c r="AF49" s="1" t="s">
        <v>622</v>
      </c>
      <c r="AG49" s="1" t="s">
        <v>622</v>
      </c>
      <c r="AH49" s="1" t="s">
        <v>622</v>
      </c>
      <c r="AI49" s="1" t="s">
        <v>622</v>
      </c>
      <c r="AJ49" s="1" t="s">
        <v>622</v>
      </c>
      <c r="AK49" s="1" t="s">
        <v>622</v>
      </c>
      <c r="AL49" s="12">
        <v>0.3</v>
      </c>
      <c r="AM49" s="12">
        <v>57</v>
      </c>
      <c r="AN49" s="12">
        <v>7.87</v>
      </c>
      <c r="AO49" s="12">
        <v>15.73</v>
      </c>
      <c r="AP49" s="12" t="s">
        <v>622</v>
      </c>
      <c r="AQ49" s="1" t="s">
        <v>622</v>
      </c>
      <c r="AR49" s="1" t="s">
        <v>622</v>
      </c>
      <c r="AS49" s="7" t="s">
        <v>622</v>
      </c>
      <c r="AT49" s="7" t="s">
        <v>622</v>
      </c>
      <c r="AU49" s="7" t="s">
        <v>622</v>
      </c>
      <c r="AV49" s="7" t="s">
        <v>622</v>
      </c>
      <c r="AW49" s="7" t="s">
        <v>622</v>
      </c>
      <c r="AX49" s="1" t="s">
        <v>622</v>
      </c>
      <c r="AY49" s="1" t="s">
        <v>622</v>
      </c>
      <c r="AZ49" s="1" t="s">
        <v>622</v>
      </c>
      <c r="BA49" s="1" t="s">
        <v>622</v>
      </c>
      <c r="BB49" s="1" t="s">
        <v>622</v>
      </c>
      <c r="BC49" s="1" t="s">
        <v>622</v>
      </c>
      <c r="BD49" s="12">
        <v>87</v>
      </c>
      <c r="BE49" s="1" t="s">
        <v>622</v>
      </c>
      <c r="BF49" s="12">
        <v>142</v>
      </c>
      <c r="BG49" s="1" t="s">
        <v>622</v>
      </c>
      <c r="BH49" s="12">
        <v>47</v>
      </c>
      <c r="BI49" s="1" t="s">
        <v>622</v>
      </c>
      <c r="BJ49" s="12">
        <v>5.4</v>
      </c>
      <c r="BK49" s="1" t="s">
        <v>622</v>
      </c>
      <c r="BL49" s="12">
        <v>15.5</v>
      </c>
      <c r="BM49" s="1" t="s">
        <v>622</v>
      </c>
      <c r="BN49" s="12">
        <v>48</v>
      </c>
      <c r="BO49" s="1" t="s">
        <v>622</v>
      </c>
      <c r="BP49" s="1" t="s">
        <v>622</v>
      </c>
      <c r="BQ49" s="1" t="s">
        <v>622</v>
      </c>
      <c r="BR49" s="1" t="s">
        <v>622</v>
      </c>
      <c r="BS49" s="1" t="s">
        <v>622</v>
      </c>
      <c r="BT49" s="1" t="s">
        <v>622</v>
      </c>
      <c r="BU49" s="9" t="s">
        <v>622</v>
      </c>
      <c r="BV49" s="9" t="s">
        <v>622</v>
      </c>
      <c r="BW49" s="13" t="s">
        <v>622</v>
      </c>
      <c r="BX49" s="1" t="s">
        <v>622</v>
      </c>
      <c r="BY49" s="1" t="s">
        <v>622</v>
      </c>
      <c r="BZ49" s="7" t="s">
        <v>622</v>
      </c>
      <c r="CA49" s="1" t="s">
        <v>622</v>
      </c>
      <c r="CB49" s="7" t="s">
        <v>622</v>
      </c>
      <c r="CC49" s="1" t="s">
        <v>622</v>
      </c>
      <c r="CD49" s="1" t="s">
        <v>622</v>
      </c>
      <c r="CE49" s="12">
        <f>(87/1000)*(35.45/1)</f>
        <v>3.0841500000000002</v>
      </c>
      <c r="CF49" s="12">
        <v>142</v>
      </c>
      <c r="CG49" s="1">
        <f>BH49</f>
        <v>47</v>
      </c>
      <c r="CH49">
        <f>BJ49</f>
        <v>5.4</v>
      </c>
      <c r="CI49">
        <f>BL49</f>
        <v>15.5</v>
      </c>
      <c r="CJ49">
        <f>BN49</f>
        <v>48</v>
      </c>
      <c r="CK49" t="str">
        <f>BP49</f>
        <v>NA</v>
      </c>
      <c r="CL49" s="38" t="str">
        <f>BV49</f>
        <v>NA</v>
      </c>
      <c r="CM49" t="str">
        <f>BY49</f>
        <v>NA</v>
      </c>
    </row>
    <row r="50" spans="1:91" x14ac:dyDescent="0.2">
      <c r="A50">
        <v>473</v>
      </c>
      <c r="B50">
        <v>109</v>
      </c>
      <c r="C50" t="s">
        <v>425</v>
      </c>
      <c r="D50" t="s">
        <v>451</v>
      </c>
      <c r="E50" t="s">
        <v>426</v>
      </c>
      <c r="F50" t="s">
        <v>452</v>
      </c>
      <c r="G50">
        <v>2</v>
      </c>
      <c r="H50" t="s">
        <v>427</v>
      </c>
      <c r="I50" t="s">
        <v>428</v>
      </c>
      <c r="J50" t="s">
        <v>429</v>
      </c>
      <c r="K50" t="s">
        <v>51</v>
      </c>
      <c r="L50" t="s">
        <v>52</v>
      </c>
      <c r="M50" t="s">
        <v>76</v>
      </c>
      <c r="N50" s="1" t="s">
        <v>636</v>
      </c>
      <c r="O50" s="1" t="s">
        <v>602</v>
      </c>
      <c r="P50" s="1" t="s">
        <v>603</v>
      </c>
      <c r="Q50" s="1" t="s">
        <v>618</v>
      </c>
      <c r="R50" s="1" t="s">
        <v>619</v>
      </c>
      <c r="S50" s="2">
        <v>40909</v>
      </c>
      <c r="T50" s="1" t="s">
        <v>637</v>
      </c>
      <c r="U50" s="1" t="s">
        <v>638</v>
      </c>
      <c r="V50" s="1" t="s">
        <v>622</v>
      </c>
      <c r="W50" s="1" t="s">
        <v>622</v>
      </c>
      <c r="X50" s="1">
        <v>20</v>
      </c>
      <c r="Y50" s="19">
        <v>470</v>
      </c>
      <c r="Z50" s="1" t="s">
        <v>622</v>
      </c>
      <c r="AA50" s="1" t="s">
        <v>622</v>
      </c>
      <c r="AB50" s="1" t="s">
        <v>622</v>
      </c>
      <c r="AC50" s="1" t="s">
        <v>622</v>
      </c>
      <c r="AD50" s="1" t="s">
        <v>622</v>
      </c>
      <c r="AE50" s="1" t="s">
        <v>622</v>
      </c>
      <c r="AF50" s="1" t="s">
        <v>622</v>
      </c>
      <c r="AG50" s="1" t="s">
        <v>622</v>
      </c>
      <c r="AH50" s="1" t="s">
        <v>622</v>
      </c>
      <c r="AI50" s="1" t="s">
        <v>622</v>
      </c>
      <c r="AJ50" s="1" t="s">
        <v>622</v>
      </c>
      <c r="AK50" s="1" t="s">
        <v>622</v>
      </c>
      <c r="AL50" s="19" t="s">
        <v>622</v>
      </c>
      <c r="AM50" s="12">
        <v>174.5</v>
      </c>
      <c r="AN50" s="19">
        <v>4.8600000000000003</v>
      </c>
      <c r="AO50" s="19">
        <v>16.739999999999998</v>
      </c>
      <c r="AP50" s="12" t="s">
        <v>622</v>
      </c>
      <c r="AQ50" s="1" t="s">
        <v>622</v>
      </c>
      <c r="AR50" s="1" t="s">
        <v>622</v>
      </c>
      <c r="AS50" s="36">
        <v>620</v>
      </c>
      <c r="AT50" s="7"/>
      <c r="AU50" s="7" t="s">
        <v>622</v>
      </c>
      <c r="AV50" s="7" t="s">
        <v>622</v>
      </c>
      <c r="AW50" s="7" t="s">
        <v>622</v>
      </c>
      <c r="AX50" s="20">
        <v>3.9200000000000047E-2</v>
      </c>
      <c r="AY50" s="15">
        <v>4.0000000000000001E-3</v>
      </c>
      <c r="AZ50" s="20">
        <v>1.7999999999999997E-3</v>
      </c>
      <c r="BA50" s="1" t="s">
        <v>622</v>
      </c>
      <c r="BB50" s="1" t="s">
        <v>622</v>
      </c>
      <c r="BC50" s="1" t="s">
        <v>622</v>
      </c>
      <c r="BD50" s="13">
        <v>20.385712270803946</v>
      </c>
      <c r="BE50" s="1" t="e">
        <f>#REF!*1000</f>
        <v>#REF!</v>
      </c>
      <c r="BF50" s="13">
        <v>18.360811907983763</v>
      </c>
      <c r="BG50" s="1" t="s">
        <v>622</v>
      </c>
      <c r="BH50" s="13">
        <v>11.714779477521352</v>
      </c>
      <c r="BI50" s="1" t="s">
        <v>622</v>
      </c>
      <c r="BJ50" s="13">
        <v>1.4800735546622703</v>
      </c>
      <c r="BK50" s="1" t="s">
        <v>622</v>
      </c>
      <c r="BL50" s="13">
        <v>4.135058021912255</v>
      </c>
      <c r="BM50" s="1" t="s">
        <v>622</v>
      </c>
      <c r="BN50" s="13">
        <v>6.7264642865227904</v>
      </c>
      <c r="BO50" s="1" t="s">
        <v>622</v>
      </c>
      <c r="BP50" s="13">
        <v>2.7584199999999996</v>
      </c>
      <c r="BQ50" s="1" t="s">
        <v>622</v>
      </c>
      <c r="BR50" s="1" t="s">
        <v>622</v>
      </c>
      <c r="BS50" s="1" t="s">
        <v>622</v>
      </c>
      <c r="BT50" s="1" t="s">
        <v>622</v>
      </c>
      <c r="BU50" s="9" t="s">
        <v>622</v>
      </c>
      <c r="BV50" s="13">
        <v>1.747718109982261</v>
      </c>
      <c r="BW50" s="1" t="s">
        <v>622</v>
      </c>
      <c r="BX50" s="1" t="s">
        <v>622</v>
      </c>
      <c r="BY50" s="16">
        <v>567</v>
      </c>
      <c r="BZ50" s="21">
        <v>13.8</v>
      </c>
      <c r="CA50" s="1" t="s">
        <v>622</v>
      </c>
      <c r="CB50" s="21">
        <v>2.2000000000000002</v>
      </c>
      <c r="CC50" s="1" t="s">
        <v>622</v>
      </c>
      <c r="CD50" s="1" t="s">
        <v>622</v>
      </c>
      <c r="CE50" s="13">
        <v>20.385712270803946</v>
      </c>
      <c r="CF50" s="13">
        <v>18.360811907983763</v>
      </c>
      <c r="CG50" s="1">
        <f>BH50</f>
        <v>11.714779477521352</v>
      </c>
      <c r="CH50">
        <f>BJ50</f>
        <v>1.4800735546622703</v>
      </c>
      <c r="CI50">
        <f>BL50</f>
        <v>4.135058021912255</v>
      </c>
      <c r="CJ50">
        <f>BN50</f>
        <v>6.7264642865227904</v>
      </c>
      <c r="CK50">
        <f>BP50</f>
        <v>2.7584199999999996</v>
      </c>
      <c r="CL50" s="38">
        <f>BV50</f>
        <v>1.747718109982261</v>
      </c>
      <c r="CM50">
        <f>BY50</f>
        <v>567</v>
      </c>
    </row>
    <row r="51" spans="1:91" x14ac:dyDescent="0.2">
      <c r="A51">
        <v>14</v>
      </c>
      <c r="B51">
        <v>110</v>
      </c>
      <c r="C51" t="s">
        <v>71</v>
      </c>
      <c r="D51" t="s">
        <v>453</v>
      </c>
      <c r="E51" t="s">
        <v>72</v>
      </c>
      <c r="F51" t="s">
        <v>454</v>
      </c>
      <c r="G51">
        <v>2</v>
      </c>
      <c r="H51" t="s">
        <v>73</v>
      </c>
      <c r="I51" t="s">
        <v>74</v>
      </c>
      <c r="J51" t="s">
        <v>75</v>
      </c>
      <c r="K51" t="s">
        <v>57</v>
      </c>
      <c r="L51" t="s">
        <v>58</v>
      </c>
      <c r="M51" t="s">
        <v>76</v>
      </c>
      <c r="N51" s="1" t="s">
        <v>636</v>
      </c>
      <c r="O51" s="1" t="s">
        <v>602</v>
      </c>
      <c r="P51" s="1" t="s">
        <v>603</v>
      </c>
      <c r="Q51" s="1" t="s">
        <v>618</v>
      </c>
      <c r="R51" s="1" t="s">
        <v>619</v>
      </c>
      <c r="S51" s="2">
        <v>40909</v>
      </c>
      <c r="T51" s="1" t="s">
        <v>637</v>
      </c>
      <c r="U51" s="1" t="s">
        <v>638</v>
      </c>
      <c r="V51" s="1" t="s">
        <v>622</v>
      </c>
      <c r="W51" s="1" t="s">
        <v>622</v>
      </c>
      <c r="X51" s="1">
        <v>20</v>
      </c>
      <c r="Y51" s="19">
        <v>473</v>
      </c>
      <c r="Z51" s="1" t="s">
        <v>622</v>
      </c>
      <c r="AA51" s="1" t="s">
        <v>622</v>
      </c>
      <c r="AB51" s="1" t="s">
        <v>622</v>
      </c>
      <c r="AC51" s="1" t="s">
        <v>622</v>
      </c>
      <c r="AD51" s="1" t="s">
        <v>622</v>
      </c>
      <c r="AE51" s="1" t="s">
        <v>622</v>
      </c>
      <c r="AF51" s="1" t="s">
        <v>622</v>
      </c>
      <c r="AG51" s="1" t="s">
        <v>622</v>
      </c>
      <c r="AH51" s="1" t="s">
        <v>622</v>
      </c>
      <c r="AI51" s="1" t="s">
        <v>622</v>
      </c>
      <c r="AJ51" s="1" t="s">
        <v>622</v>
      </c>
      <c r="AK51" s="1" t="s">
        <v>622</v>
      </c>
      <c r="AL51" s="19" t="s">
        <v>622</v>
      </c>
      <c r="AM51" s="12">
        <v>71</v>
      </c>
      <c r="AN51" s="19">
        <v>4.8</v>
      </c>
      <c r="AO51" s="19">
        <v>18.850000000000001</v>
      </c>
      <c r="AP51" s="12" t="s">
        <v>622</v>
      </c>
      <c r="AQ51" s="1" t="s">
        <v>622</v>
      </c>
      <c r="AR51" s="1" t="s">
        <v>622</v>
      </c>
      <c r="AS51" s="36">
        <v>381</v>
      </c>
      <c r="AT51" s="7"/>
      <c r="AU51" s="7" t="s">
        <v>622</v>
      </c>
      <c r="AV51" s="7" t="s">
        <v>622</v>
      </c>
      <c r="AW51" s="7" t="s">
        <v>622</v>
      </c>
      <c r="AX51" s="20">
        <v>2.8600000000000021E-2</v>
      </c>
      <c r="AY51" s="15">
        <v>7.0000000000000001E-3</v>
      </c>
      <c r="AZ51" s="20">
        <v>2.2000000000000001E-3</v>
      </c>
      <c r="BA51" s="1" t="s">
        <v>622</v>
      </c>
      <c r="BB51" s="1" t="s">
        <v>622</v>
      </c>
      <c r="BC51" s="1" t="s">
        <v>622</v>
      </c>
      <c r="BD51" s="13">
        <v>9.9297856135401972</v>
      </c>
      <c r="BE51" s="1" t="e">
        <f>#REF!*1000</f>
        <v>#REF!</v>
      </c>
      <c r="BF51" s="13">
        <v>7.2370230040595409</v>
      </c>
      <c r="BG51" s="1" t="s">
        <v>622</v>
      </c>
      <c r="BH51" s="13">
        <v>6.4321133648594717</v>
      </c>
      <c r="BI51" s="1" t="s">
        <v>622</v>
      </c>
      <c r="BJ51" s="13">
        <v>0.86762902443484502</v>
      </c>
      <c r="BK51" s="1" t="s">
        <v>622</v>
      </c>
      <c r="BL51" s="13">
        <v>2.0515898692860506</v>
      </c>
      <c r="BM51" s="1" t="s">
        <v>622</v>
      </c>
      <c r="BN51" s="13">
        <v>2.3980360159336951</v>
      </c>
      <c r="BO51" s="1" t="s">
        <v>622</v>
      </c>
      <c r="BP51" s="13">
        <v>0</v>
      </c>
      <c r="BQ51" s="1" t="s">
        <v>622</v>
      </c>
      <c r="BR51" s="1" t="s">
        <v>622</v>
      </c>
      <c r="BS51" s="1" t="s">
        <v>622</v>
      </c>
      <c r="BT51" s="1" t="s">
        <v>622</v>
      </c>
      <c r="BU51" s="9" t="s">
        <v>622</v>
      </c>
      <c r="BV51" s="13">
        <v>0.97004354136429605</v>
      </c>
      <c r="BW51" s="1" t="s">
        <v>622</v>
      </c>
      <c r="BX51" s="1" t="s">
        <v>622</v>
      </c>
      <c r="BY51" s="16">
        <v>319</v>
      </c>
      <c r="BZ51" s="21">
        <v>33.4</v>
      </c>
      <c r="CA51" s="1" t="s">
        <v>622</v>
      </c>
      <c r="CB51" s="21">
        <v>4.8</v>
      </c>
      <c r="CC51" s="1" t="s">
        <v>622</v>
      </c>
      <c r="CD51" s="1" t="s">
        <v>622</v>
      </c>
      <c r="CE51" s="13">
        <v>9.9297856135401972</v>
      </c>
      <c r="CF51" s="13">
        <v>7.2370230040595409</v>
      </c>
      <c r="CG51" s="1">
        <f>BH51</f>
        <v>6.4321133648594717</v>
      </c>
      <c r="CH51">
        <f>BJ51</f>
        <v>0.86762902443484502</v>
      </c>
      <c r="CI51">
        <f>BL51</f>
        <v>2.0515898692860506</v>
      </c>
      <c r="CJ51">
        <f>BN51</f>
        <v>2.3980360159336951</v>
      </c>
      <c r="CK51">
        <f>BP51</f>
        <v>0</v>
      </c>
      <c r="CL51" s="38">
        <f>BV51</f>
        <v>0.97004354136429605</v>
      </c>
      <c r="CM51">
        <f>BY51</f>
        <v>319</v>
      </c>
    </row>
    <row r="52" spans="1:91" x14ac:dyDescent="0.2">
      <c r="A52">
        <v>470</v>
      </c>
      <c r="B52">
        <v>111</v>
      </c>
      <c r="C52" t="s">
        <v>410</v>
      </c>
      <c r="D52" t="s">
        <v>455</v>
      </c>
      <c r="E52" t="s">
        <v>411</v>
      </c>
      <c r="F52" t="s">
        <v>456</v>
      </c>
      <c r="G52">
        <v>2</v>
      </c>
      <c r="H52" t="s">
        <v>412</v>
      </c>
      <c r="I52" t="s">
        <v>413</v>
      </c>
      <c r="J52" t="s">
        <v>414</v>
      </c>
      <c r="K52" t="s">
        <v>60</v>
      </c>
      <c r="L52" t="s">
        <v>61</v>
      </c>
      <c r="M52" t="s">
        <v>152</v>
      </c>
      <c r="N52" s="1" t="s">
        <v>662</v>
      </c>
      <c r="O52" s="1" t="s">
        <v>602</v>
      </c>
      <c r="P52" s="1" t="s">
        <v>603</v>
      </c>
      <c r="Q52" s="1" t="s">
        <v>618</v>
      </c>
      <c r="R52" s="1" t="s">
        <v>622</v>
      </c>
      <c r="S52" s="2">
        <v>40188</v>
      </c>
      <c r="T52" s="1" t="s">
        <v>631</v>
      </c>
      <c r="U52" s="1" t="s">
        <v>632</v>
      </c>
      <c r="V52" s="1">
        <v>78.182649999999995</v>
      </c>
      <c r="W52" s="1">
        <v>163.37504000000001</v>
      </c>
      <c r="X52" s="1">
        <v>80</v>
      </c>
      <c r="Y52" s="1">
        <v>800</v>
      </c>
      <c r="Z52" s="1">
        <v>0</v>
      </c>
      <c r="AA52" s="1" t="s">
        <v>622</v>
      </c>
      <c r="AB52" s="1">
        <v>31</v>
      </c>
      <c r="AC52" s="1">
        <v>5.5</v>
      </c>
      <c r="AD52" s="1">
        <v>5.5</v>
      </c>
      <c r="AE52" s="1" t="s">
        <v>622</v>
      </c>
      <c r="AF52" s="1" t="s">
        <v>622</v>
      </c>
      <c r="AG52" s="1" t="s">
        <v>622</v>
      </c>
      <c r="AH52" s="1" t="s">
        <v>622</v>
      </c>
      <c r="AI52" s="1" t="s">
        <v>622</v>
      </c>
      <c r="AJ52" s="1" t="s">
        <v>622</v>
      </c>
      <c r="AK52" s="1">
        <v>31</v>
      </c>
      <c r="AL52" s="1" t="s">
        <v>622</v>
      </c>
      <c r="AM52" s="1" t="s">
        <v>622</v>
      </c>
      <c r="AN52" s="1" t="s">
        <v>622</v>
      </c>
      <c r="AO52" s="1" t="s">
        <v>622</v>
      </c>
      <c r="AP52" s="12" t="s">
        <v>622</v>
      </c>
      <c r="AQ52" s="1" t="s">
        <v>622</v>
      </c>
      <c r="AR52" s="1" t="s">
        <v>622</v>
      </c>
      <c r="AS52" s="7" t="s">
        <v>622</v>
      </c>
      <c r="AT52" s="7" t="s">
        <v>622</v>
      </c>
      <c r="AU52" s="7" t="s">
        <v>622</v>
      </c>
      <c r="AV52" s="7" t="s">
        <v>622</v>
      </c>
      <c r="AW52" s="7" t="s">
        <v>622</v>
      </c>
      <c r="AX52" s="7" t="s">
        <v>622</v>
      </c>
      <c r="AY52" s="7" t="s">
        <v>622</v>
      </c>
      <c r="AZ52" s="7" t="s">
        <v>622</v>
      </c>
      <c r="BA52" s="1" t="s">
        <v>622</v>
      </c>
      <c r="BB52" s="1" t="s">
        <v>622</v>
      </c>
      <c r="BC52" s="1" t="s">
        <v>622</v>
      </c>
      <c r="BD52" s="1" t="s">
        <v>622</v>
      </c>
      <c r="BE52" s="1" t="s">
        <v>622</v>
      </c>
      <c r="BF52" s="1" t="s">
        <v>622</v>
      </c>
      <c r="BG52" s="1" t="s">
        <v>622</v>
      </c>
      <c r="BH52" s="1" t="s">
        <v>622</v>
      </c>
      <c r="BI52" s="1" t="s">
        <v>622</v>
      </c>
      <c r="BJ52" s="1" t="s">
        <v>622</v>
      </c>
      <c r="BK52" s="1" t="s">
        <v>622</v>
      </c>
      <c r="BL52" s="1" t="s">
        <v>622</v>
      </c>
      <c r="BM52" s="1" t="s">
        <v>622</v>
      </c>
      <c r="BN52" s="1" t="s">
        <v>622</v>
      </c>
      <c r="BO52" s="1" t="s">
        <v>622</v>
      </c>
      <c r="BP52" s="1" t="s">
        <v>622</v>
      </c>
      <c r="BQ52" s="1" t="s">
        <v>622</v>
      </c>
      <c r="BR52" s="1" t="s">
        <v>622</v>
      </c>
      <c r="BS52" s="1" t="s">
        <v>622</v>
      </c>
      <c r="BT52" s="1" t="s">
        <v>622</v>
      </c>
      <c r="BU52" s="9" t="s">
        <v>622</v>
      </c>
      <c r="BV52" s="9" t="s">
        <v>622</v>
      </c>
      <c r="BW52" s="1" t="s">
        <v>622</v>
      </c>
      <c r="BX52" s="1" t="s">
        <v>622</v>
      </c>
      <c r="BY52" s="1" t="s">
        <v>622</v>
      </c>
      <c r="BZ52" s="7" t="s">
        <v>622</v>
      </c>
      <c r="CA52" s="1" t="s">
        <v>622</v>
      </c>
      <c r="CB52" s="7" t="s">
        <v>622</v>
      </c>
      <c r="CC52" s="1" t="s">
        <v>622</v>
      </c>
      <c r="CD52" s="1" t="s">
        <v>622</v>
      </c>
      <c r="CE52" s="1" t="s">
        <v>622</v>
      </c>
      <c r="CF52" s="1" t="s">
        <v>622</v>
      </c>
      <c r="CG52" s="1" t="str">
        <f>BH52</f>
        <v>NA</v>
      </c>
      <c r="CH52" t="str">
        <f>BJ52</f>
        <v>NA</v>
      </c>
      <c r="CI52" t="str">
        <f>BL52</f>
        <v>NA</v>
      </c>
      <c r="CJ52" t="str">
        <f>BN52</f>
        <v>NA</v>
      </c>
      <c r="CK52" t="str">
        <f>BP52</f>
        <v>NA</v>
      </c>
      <c r="CL52" s="38" t="str">
        <f>BV52</f>
        <v>NA</v>
      </c>
      <c r="CM52" t="str">
        <f>BY52</f>
        <v>NA</v>
      </c>
    </row>
    <row r="53" spans="1:91" x14ac:dyDescent="0.2">
      <c r="A53">
        <v>474</v>
      </c>
      <c r="B53">
        <v>112</v>
      </c>
      <c r="C53" t="s">
        <v>430</v>
      </c>
      <c r="D53" t="s">
        <v>457</v>
      </c>
      <c r="E53" t="s">
        <v>431</v>
      </c>
      <c r="F53" t="s">
        <v>458</v>
      </c>
      <c r="G53">
        <v>2</v>
      </c>
      <c r="H53" t="s">
        <v>432</v>
      </c>
      <c r="I53" t="s">
        <v>433</v>
      </c>
      <c r="J53" t="s">
        <v>434</v>
      </c>
      <c r="K53" t="s">
        <v>64</v>
      </c>
      <c r="L53" t="s">
        <v>65</v>
      </c>
      <c r="M53" t="s">
        <v>76</v>
      </c>
      <c r="N53" s="1" t="s">
        <v>636</v>
      </c>
      <c r="O53" s="1" t="s">
        <v>602</v>
      </c>
      <c r="P53" s="1" t="s">
        <v>603</v>
      </c>
      <c r="Q53" s="1" t="s">
        <v>618</v>
      </c>
      <c r="R53" s="1" t="s">
        <v>619</v>
      </c>
      <c r="S53" s="2">
        <v>40909</v>
      </c>
      <c r="T53" s="1" t="s">
        <v>637</v>
      </c>
      <c r="U53" s="1" t="s">
        <v>638</v>
      </c>
      <c r="V53" s="1" t="s">
        <v>622</v>
      </c>
      <c r="W53" s="1" t="s">
        <v>622</v>
      </c>
      <c r="X53" s="1">
        <v>20</v>
      </c>
      <c r="Y53" s="19">
        <v>466</v>
      </c>
      <c r="Z53" s="1" t="s">
        <v>622</v>
      </c>
      <c r="AA53" s="1" t="s">
        <v>622</v>
      </c>
      <c r="AB53" s="1" t="s">
        <v>622</v>
      </c>
      <c r="AC53" s="1" t="s">
        <v>622</v>
      </c>
      <c r="AD53" s="1" t="s">
        <v>622</v>
      </c>
      <c r="AE53" s="1" t="s">
        <v>622</v>
      </c>
      <c r="AF53" s="1" t="s">
        <v>622</v>
      </c>
      <c r="AG53" s="1" t="s">
        <v>622</v>
      </c>
      <c r="AH53" s="1" t="s">
        <v>622</v>
      </c>
      <c r="AI53" s="1" t="s">
        <v>622</v>
      </c>
      <c r="AJ53" s="1" t="s">
        <v>622</v>
      </c>
      <c r="AK53" s="1" t="s">
        <v>622</v>
      </c>
      <c r="AL53" s="19" t="s">
        <v>622</v>
      </c>
      <c r="AM53" s="12">
        <v>45.699999999999996</v>
      </c>
      <c r="AN53" s="19">
        <v>5.3</v>
      </c>
      <c r="AO53" s="19">
        <v>14.47</v>
      </c>
      <c r="AP53" s="12" t="s">
        <v>622</v>
      </c>
      <c r="AQ53" s="1" t="s">
        <v>622</v>
      </c>
      <c r="AR53" s="1" t="s">
        <v>622</v>
      </c>
      <c r="AS53" s="36">
        <v>313</v>
      </c>
      <c r="AT53" s="7"/>
      <c r="AU53" s="7" t="s">
        <v>622</v>
      </c>
      <c r="AV53" s="7" t="s">
        <v>622</v>
      </c>
      <c r="AW53" s="7" t="s">
        <v>622</v>
      </c>
      <c r="AX53" s="20">
        <v>3.1E-2</v>
      </c>
      <c r="AY53" s="15">
        <v>5.0000000000000001E-3</v>
      </c>
      <c r="AZ53" s="20">
        <v>1.2000000000000001E-3</v>
      </c>
      <c r="BA53" s="1" t="s">
        <v>622</v>
      </c>
      <c r="BB53" s="1" t="s">
        <v>622</v>
      </c>
      <c r="BC53" s="1" t="s">
        <v>622</v>
      </c>
      <c r="BD53" s="13">
        <v>10.623062059238363</v>
      </c>
      <c r="BE53" s="1" t="e">
        <f>#REF!*1000</f>
        <v>#REF!</v>
      </c>
      <c r="BF53" s="13">
        <v>7.0147850525658377</v>
      </c>
      <c r="BG53" s="1" t="s">
        <v>622</v>
      </c>
      <c r="BH53" s="13">
        <v>5.4708535638031712</v>
      </c>
      <c r="BI53" s="1" t="s">
        <v>622</v>
      </c>
      <c r="BJ53" s="13">
        <v>0.80752667375850828</v>
      </c>
      <c r="BK53" s="1" t="s">
        <v>622</v>
      </c>
      <c r="BL53" s="13">
        <v>1.739026562931909</v>
      </c>
      <c r="BM53" s="1" t="s">
        <v>622</v>
      </c>
      <c r="BN53" s="13">
        <v>3.0161533047104139</v>
      </c>
      <c r="BO53" s="1" t="s">
        <v>622</v>
      </c>
      <c r="BP53" s="13">
        <v>0</v>
      </c>
      <c r="BQ53" s="1" t="s">
        <v>622</v>
      </c>
      <c r="BR53" s="1" t="s">
        <v>622</v>
      </c>
      <c r="BS53" s="1" t="s">
        <v>622</v>
      </c>
      <c r="BT53" s="1" t="s">
        <v>622</v>
      </c>
      <c r="BU53" s="9" t="s">
        <v>622</v>
      </c>
      <c r="BV53" s="13">
        <v>0.80856958555071756</v>
      </c>
      <c r="BW53" s="1" t="s">
        <v>622</v>
      </c>
      <c r="BX53" s="1" t="s">
        <v>622</v>
      </c>
      <c r="BY53" s="16">
        <v>266</v>
      </c>
      <c r="BZ53" s="21">
        <v>16</v>
      </c>
      <c r="CA53" s="1" t="s">
        <v>622</v>
      </c>
      <c r="CB53" s="21">
        <v>3.8</v>
      </c>
      <c r="CC53" s="1" t="s">
        <v>622</v>
      </c>
      <c r="CD53" s="1" t="s">
        <v>622</v>
      </c>
      <c r="CE53" s="13">
        <v>10.623062059238363</v>
      </c>
      <c r="CF53" s="13">
        <v>7.0147850525658377</v>
      </c>
      <c r="CG53" s="1">
        <f>BH53</f>
        <v>5.4708535638031712</v>
      </c>
      <c r="CH53">
        <f>BJ53</f>
        <v>0.80752667375850828</v>
      </c>
      <c r="CI53">
        <f>BL53</f>
        <v>1.739026562931909</v>
      </c>
      <c r="CJ53">
        <f>BN53</f>
        <v>3.0161533047104139</v>
      </c>
      <c r="CK53">
        <f>BP53</f>
        <v>0</v>
      </c>
      <c r="CL53" s="38">
        <f>BV53</f>
        <v>0.80856958555071756</v>
      </c>
      <c r="CM53">
        <f>BY53</f>
        <v>266</v>
      </c>
    </row>
    <row r="54" spans="1:91" x14ac:dyDescent="0.2">
      <c r="A54">
        <v>15</v>
      </c>
      <c r="B54">
        <v>113</v>
      </c>
      <c r="C54" t="s">
        <v>77</v>
      </c>
      <c r="D54" t="s">
        <v>459</v>
      </c>
      <c r="E54" t="s">
        <v>78</v>
      </c>
      <c r="F54" t="s">
        <v>460</v>
      </c>
      <c r="G54">
        <v>2</v>
      </c>
      <c r="H54" t="s">
        <v>79</v>
      </c>
      <c r="I54" t="s">
        <v>80</v>
      </c>
      <c r="J54" t="s">
        <v>81</v>
      </c>
      <c r="K54" t="s">
        <v>69</v>
      </c>
      <c r="L54" t="s">
        <v>70</v>
      </c>
      <c r="M54" t="s">
        <v>76</v>
      </c>
      <c r="N54" s="1" t="s">
        <v>636</v>
      </c>
      <c r="O54" s="1" t="s">
        <v>602</v>
      </c>
      <c r="P54" s="1" t="s">
        <v>603</v>
      </c>
      <c r="Q54" s="1" t="s">
        <v>618</v>
      </c>
      <c r="R54" s="1" t="s">
        <v>619</v>
      </c>
      <c r="S54" s="2">
        <v>40909</v>
      </c>
      <c r="T54" s="1" t="s">
        <v>637</v>
      </c>
      <c r="U54" s="1" t="s">
        <v>638</v>
      </c>
      <c r="V54" s="1" t="s">
        <v>622</v>
      </c>
      <c r="W54" s="1" t="s">
        <v>622</v>
      </c>
      <c r="X54" s="1">
        <v>20</v>
      </c>
      <c r="Y54" s="19">
        <v>465</v>
      </c>
      <c r="Z54" s="1" t="s">
        <v>622</v>
      </c>
      <c r="AA54" s="1" t="s">
        <v>622</v>
      </c>
      <c r="AB54" s="1" t="s">
        <v>622</v>
      </c>
      <c r="AC54" s="1" t="s">
        <v>622</v>
      </c>
      <c r="AD54" s="1" t="s">
        <v>622</v>
      </c>
      <c r="AE54" s="1" t="s">
        <v>622</v>
      </c>
      <c r="AF54" s="1" t="s">
        <v>622</v>
      </c>
      <c r="AG54" s="1" t="s">
        <v>622</v>
      </c>
      <c r="AH54" s="1" t="s">
        <v>622</v>
      </c>
      <c r="AI54" s="1" t="s">
        <v>622</v>
      </c>
      <c r="AJ54" s="1" t="s">
        <v>622</v>
      </c>
      <c r="AK54" s="1" t="s">
        <v>622</v>
      </c>
      <c r="AL54" s="19" t="s">
        <v>622</v>
      </c>
      <c r="AM54" s="12">
        <v>19.599999999999998</v>
      </c>
      <c r="AN54" s="19">
        <v>5.61</v>
      </c>
      <c r="AO54" s="19">
        <v>13.93</v>
      </c>
      <c r="AP54" s="12" t="s">
        <v>622</v>
      </c>
      <c r="AQ54" s="1" t="s">
        <v>622</v>
      </c>
      <c r="AR54" s="1" t="s">
        <v>622</v>
      </c>
      <c r="AS54" s="36">
        <v>185</v>
      </c>
      <c r="AT54" s="7"/>
      <c r="AU54" s="7" t="s">
        <v>622</v>
      </c>
      <c r="AV54" s="7" t="s">
        <v>622</v>
      </c>
      <c r="AW54" s="7" t="s">
        <v>622</v>
      </c>
      <c r="AX54" s="20">
        <v>1.6800000000000013E-2</v>
      </c>
      <c r="AY54" s="15">
        <v>3.0000000000000001E-3</v>
      </c>
      <c r="AZ54" s="20">
        <v>1.8E-3</v>
      </c>
      <c r="BA54" s="1" t="s">
        <v>622</v>
      </c>
      <c r="BB54" s="1" t="s">
        <v>622</v>
      </c>
      <c r="BC54" s="1" t="s">
        <v>622</v>
      </c>
      <c r="BD54" s="13">
        <v>4.4957320169252464</v>
      </c>
      <c r="BE54" s="1" t="e">
        <f>#REF!*1000</f>
        <v>#REF!</v>
      </c>
      <c r="BF54" s="13">
        <v>4.1813510981575934</v>
      </c>
      <c r="BG54" s="1" t="s">
        <v>622</v>
      </c>
      <c r="BH54" s="13">
        <v>3.0539963390107072</v>
      </c>
      <c r="BI54" s="1" t="s">
        <v>622</v>
      </c>
      <c r="BJ54" s="13">
        <v>0.54904951199450691</v>
      </c>
      <c r="BK54" s="1" t="s">
        <v>622</v>
      </c>
      <c r="BL54" s="13">
        <v>0.79298615709535314</v>
      </c>
      <c r="BM54" s="1" t="s">
        <v>622</v>
      </c>
      <c r="BN54" s="13">
        <v>1.3683088767905076</v>
      </c>
      <c r="BO54" s="1" t="s">
        <v>622</v>
      </c>
      <c r="BP54" s="13">
        <v>0</v>
      </c>
      <c r="BQ54" s="1" t="s">
        <v>622</v>
      </c>
      <c r="BR54" s="1" t="s">
        <v>622</v>
      </c>
      <c r="BS54" s="1" t="s">
        <v>622</v>
      </c>
      <c r="BT54" s="1" t="s">
        <v>622</v>
      </c>
      <c r="BU54" s="9" t="s">
        <v>622</v>
      </c>
      <c r="BV54" s="13">
        <v>0.46382518948556684</v>
      </c>
      <c r="BW54" s="1" t="s">
        <v>622</v>
      </c>
      <c r="BX54" s="1" t="s">
        <v>622</v>
      </c>
      <c r="BY54" s="16">
        <v>154</v>
      </c>
      <c r="BZ54" s="21">
        <v>14.2</v>
      </c>
      <c r="CA54" s="1" t="s">
        <v>622</v>
      </c>
      <c r="CB54" s="21">
        <v>1.2</v>
      </c>
      <c r="CC54" s="1" t="s">
        <v>622</v>
      </c>
      <c r="CD54" s="1" t="s">
        <v>622</v>
      </c>
      <c r="CE54" s="13">
        <v>4.4957320169252464</v>
      </c>
      <c r="CF54" s="13">
        <v>4.1813510981575934</v>
      </c>
      <c r="CG54" s="1">
        <f>BH54</f>
        <v>3.0539963390107072</v>
      </c>
      <c r="CH54">
        <f>BJ54</f>
        <v>0.54904951199450691</v>
      </c>
      <c r="CI54">
        <f>BL54</f>
        <v>0.79298615709535314</v>
      </c>
      <c r="CJ54">
        <f>BN54</f>
        <v>1.3683088767905076</v>
      </c>
      <c r="CK54">
        <f>BP54</f>
        <v>0</v>
      </c>
      <c r="CL54" s="38">
        <f>BV54</f>
        <v>0.46382518948556684</v>
      </c>
      <c r="CM54">
        <f>BY54</f>
        <v>154</v>
      </c>
    </row>
    <row r="55" spans="1:91" x14ac:dyDescent="0.2">
      <c r="A55">
        <v>31</v>
      </c>
      <c r="B55">
        <v>114</v>
      </c>
      <c r="C55" t="s">
        <v>147</v>
      </c>
      <c r="D55" t="s">
        <v>461</v>
      </c>
      <c r="E55" t="s">
        <v>148</v>
      </c>
      <c r="F55" t="s">
        <v>462</v>
      </c>
      <c r="G55">
        <v>2</v>
      </c>
      <c r="H55" t="s">
        <v>149</v>
      </c>
      <c r="I55" t="s">
        <v>150</v>
      </c>
      <c r="J55" t="s">
        <v>151</v>
      </c>
      <c r="K55" t="s">
        <v>74</v>
      </c>
      <c r="L55" t="s">
        <v>75</v>
      </c>
      <c r="M55" t="s">
        <v>152</v>
      </c>
      <c r="N55" s="1" t="s">
        <v>662</v>
      </c>
      <c r="O55" s="1" t="s">
        <v>602</v>
      </c>
      <c r="P55" s="1" t="s">
        <v>603</v>
      </c>
      <c r="Q55" s="1" t="s">
        <v>618</v>
      </c>
      <c r="R55" s="1" t="s">
        <v>630</v>
      </c>
      <c r="S55" s="2">
        <v>40186</v>
      </c>
      <c r="T55" s="1" t="s">
        <v>631</v>
      </c>
      <c r="U55" s="1" t="s">
        <v>632</v>
      </c>
      <c r="V55" s="1">
        <v>78.182649999999995</v>
      </c>
      <c r="W55" s="1">
        <v>163.37504000000001</v>
      </c>
      <c r="X55" s="1">
        <v>80</v>
      </c>
      <c r="Y55" s="1">
        <v>800</v>
      </c>
      <c r="Z55" s="1" t="s">
        <v>622</v>
      </c>
      <c r="AA55" s="1" t="s">
        <v>622</v>
      </c>
      <c r="AB55" s="1">
        <v>24</v>
      </c>
      <c r="AC55" s="1">
        <v>76</v>
      </c>
      <c r="AD55" s="1">
        <v>28</v>
      </c>
      <c r="AE55" s="1" t="s">
        <v>622</v>
      </c>
      <c r="AF55" s="1" t="s">
        <v>622</v>
      </c>
      <c r="AG55" s="1" t="s">
        <v>622</v>
      </c>
      <c r="AH55" s="1" t="s">
        <v>622</v>
      </c>
      <c r="AI55" s="1" t="s">
        <v>622</v>
      </c>
      <c r="AJ55" s="1" t="s">
        <v>622</v>
      </c>
      <c r="AK55" s="1">
        <v>48</v>
      </c>
      <c r="AL55" s="1">
        <v>0.4</v>
      </c>
      <c r="AM55" s="1">
        <v>19.3</v>
      </c>
      <c r="AN55" s="1">
        <v>11.48</v>
      </c>
      <c r="AO55" s="1">
        <v>14.28</v>
      </c>
      <c r="AP55" s="12" t="s">
        <v>622</v>
      </c>
      <c r="AQ55" s="1" t="s">
        <v>622</v>
      </c>
      <c r="AR55" s="1" t="s">
        <v>622</v>
      </c>
      <c r="AS55" s="7" t="s">
        <v>622</v>
      </c>
      <c r="AT55" s="7" t="s">
        <v>622</v>
      </c>
      <c r="AU55" s="7" t="s">
        <v>622</v>
      </c>
      <c r="AV55" s="7" t="s">
        <v>622</v>
      </c>
      <c r="AW55" s="7" t="s">
        <v>622</v>
      </c>
      <c r="AX55" s="7" t="s">
        <v>622</v>
      </c>
      <c r="AY55" s="7" t="s">
        <v>622</v>
      </c>
      <c r="AZ55" s="7" t="s">
        <v>622</v>
      </c>
      <c r="BA55" s="1" t="s">
        <v>622</v>
      </c>
      <c r="BB55" s="1" t="s">
        <v>622</v>
      </c>
      <c r="BC55" s="1" t="s">
        <v>622</v>
      </c>
      <c r="BD55" s="1" t="s">
        <v>622</v>
      </c>
      <c r="BE55" s="1" t="s">
        <v>622</v>
      </c>
      <c r="BF55" s="1" t="s">
        <v>622</v>
      </c>
      <c r="BG55" s="1" t="s">
        <v>622</v>
      </c>
      <c r="BH55" s="1" t="s">
        <v>622</v>
      </c>
      <c r="BI55" s="1" t="s">
        <v>622</v>
      </c>
      <c r="BJ55" s="1" t="s">
        <v>622</v>
      </c>
      <c r="BK55" s="1" t="s">
        <v>622</v>
      </c>
      <c r="BL55" s="1" t="s">
        <v>622</v>
      </c>
      <c r="BM55" s="1" t="s">
        <v>622</v>
      </c>
      <c r="BN55" s="1" t="s">
        <v>622</v>
      </c>
      <c r="BO55" s="1" t="s">
        <v>622</v>
      </c>
      <c r="BP55" s="1" t="s">
        <v>622</v>
      </c>
      <c r="BQ55" s="1" t="s">
        <v>622</v>
      </c>
      <c r="BR55" s="1" t="s">
        <v>622</v>
      </c>
      <c r="BS55" s="1" t="s">
        <v>622</v>
      </c>
      <c r="BT55" s="1" t="s">
        <v>622</v>
      </c>
      <c r="BU55" s="9" t="s">
        <v>622</v>
      </c>
      <c r="BV55" s="9" t="s">
        <v>622</v>
      </c>
      <c r="BW55" s="1" t="s">
        <v>622</v>
      </c>
      <c r="BX55" s="1" t="s">
        <v>622</v>
      </c>
      <c r="BY55" s="1" t="s">
        <v>622</v>
      </c>
      <c r="BZ55" s="7" t="s">
        <v>622</v>
      </c>
      <c r="CA55" s="1" t="s">
        <v>622</v>
      </c>
      <c r="CB55" s="7" t="s">
        <v>622</v>
      </c>
      <c r="CC55" s="1" t="s">
        <v>622</v>
      </c>
      <c r="CD55" s="1" t="s">
        <v>622</v>
      </c>
      <c r="CE55" s="1" t="s">
        <v>622</v>
      </c>
      <c r="CF55" s="1" t="s">
        <v>622</v>
      </c>
      <c r="CG55" s="1" t="str">
        <f>BH55</f>
        <v>NA</v>
      </c>
      <c r="CH55" t="str">
        <f>BJ55</f>
        <v>NA</v>
      </c>
      <c r="CI55" t="str">
        <f>BL55</f>
        <v>NA</v>
      </c>
      <c r="CJ55" t="str">
        <f>BN55</f>
        <v>NA</v>
      </c>
      <c r="CK55" t="str">
        <f>BP55</f>
        <v>NA</v>
      </c>
      <c r="CL55" s="38" t="str">
        <f>BV55</f>
        <v>NA</v>
      </c>
      <c r="CM55" t="str">
        <f>BY55</f>
        <v>NA</v>
      </c>
    </row>
    <row r="56" spans="1:91" x14ac:dyDescent="0.2">
      <c r="A56">
        <v>32</v>
      </c>
      <c r="B56">
        <v>115</v>
      </c>
      <c r="C56" t="s">
        <v>153</v>
      </c>
      <c r="D56" t="s">
        <v>463</v>
      </c>
      <c r="E56" t="s">
        <v>154</v>
      </c>
      <c r="F56" t="s">
        <v>464</v>
      </c>
      <c r="G56">
        <v>2</v>
      </c>
      <c r="H56" t="s">
        <v>155</v>
      </c>
      <c r="I56" t="s">
        <v>156</v>
      </c>
      <c r="J56" t="s">
        <v>157</v>
      </c>
      <c r="K56" t="s">
        <v>80</v>
      </c>
      <c r="L56" t="s">
        <v>81</v>
      </c>
      <c r="M56" t="s">
        <v>152</v>
      </c>
      <c r="N56" s="1" t="s">
        <v>662</v>
      </c>
      <c r="O56" s="1" t="s">
        <v>602</v>
      </c>
      <c r="P56" s="1" t="s">
        <v>603</v>
      </c>
      <c r="Q56" s="1" t="s">
        <v>618</v>
      </c>
      <c r="R56" s="1" t="s">
        <v>630</v>
      </c>
      <c r="S56" s="2">
        <v>40187</v>
      </c>
      <c r="T56" s="1" t="s">
        <v>631</v>
      </c>
      <c r="U56" s="1" t="s">
        <v>632</v>
      </c>
      <c r="V56" s="1">
        <v>78.182649999999995</v>
      </c>
      <c r="W56" s="1">
        <v>163.37504000000001</v>
      </c>
      <c r="X56" s="1">
        <v>80</v>
      </c>
      <c r="Y56" s="1">
        <v>800</v>
      </c>
      <c r="Z56" s="1" t="s">
        <v>622</v>
      </c>
      <c r="AA56" s="1" t="s">
        <v>622</v>
      </c>
      <c r="AB56" s="1">
        <v>26</v>
      </c>
      <c r="AC56" s="1">
        <v>97</v>
      </c>
      <c r="AD56" s="1">
        <v>80</v>
      </c>
      <c r="AE56" s="1" t="s">
        <v>622</v>
      </c>
      <c r="AF56" s="1" t="s">
        <v>622</v>
      </c>
      <c r="AG56" s="1" t="s">
        <v>622</v>
      </c>
      <c r="AH56" s="1" t="s">
        <v>622</v>
      </c>
      <c r="AI56" s="1" t="s">
        <v>622</v>
      </c>
      <c r="AJ56" s="1" t="s">
        <v>622</v>
      </c>
      <c r="AK56" s="1">
        <v>46</v>
      </c>
      <c r="AL56" s="1">
        <v>0.3</v>
      </c>
      <c r="AM56" s="1">
        <v>18.5</v>
      </c>
      <c r="AN56" s="1">
        <v>10.83</v>
      </c>
      <c r="AO56" s="1">
        <v>144</v>
      </c>
      <c r="AP56" s="12" t="s">
        <v>622</v>
      </c>
      <c r="AQ56" s="1" t="s">
        <v>622</v>
      </c>
      <c r="AR56" s="1" t="s">
        <v>622</v>
      </c>
      <c r="AS56" s="7" t="s">
        <v>622</v>
      </c>
      <c r="AT56" s="7" t="s">
        <v>622</v>
      </c>
      <c r="AU56" s="7" t="s">
        <v>622</v>
      </c>
      <c r="AV56" s="7" t="s">
        <v>622</v>
      </c>
      <c r="AW56" s="7" t="s">
        <v>622</v>
      </c>
      <c r="AX56" s="7" t="s">
        <v>622</v>
      </c>
      <c r="AY56" s="7" t="s">
        <v>622</v>
      </c>
      <c r="AZ56" s="7" t="s">
        <v>622</v>
      </c>
      <c r="BA56" s="1" t="s">
        <v>622</v>
      </c>
      <c r="BB56" s="1" t="s">
        <v>622</v>
      </c>
      <c r="BC56" s="1" t="s">
        <v>622</v>
      </c>
      <c r="BD56" s="1" t="s">
        <v>622</v>
      </c>
      <c r="BE56" s="1" t="s">
        <v>622</v>
      </c>
      <c r="BF56" s="1" t="s">
        <v>622</v>
      </c>
      <c r="BG56" s="1" t="s">
        <v>622</v>
      </c>
      <c r="BH56" s="1" t="s">
        <v>622</v>
      </c>
      <c r="BI56" s="1" t="s">
        <v>622</v>
      </c>
      <c r="BJ56" s="1" t="s">
        <v>622</v>
      </c>
      <c r="BK56" s="1" t="s">
        <v>622</v>
      </c>
      <c r="BL56" s="1" t="s">
        <v>622</v>
      </c>
      <c r="BM56" s="1" t="s">
        <v>622</v>
      </c>
      <c r="BN56" s="1" t="s">
        <v>622</v>
      </c>
      <c r="BO56" s="1" t="s">
        <v>622</v>
      </c>
      <c r="BP56" s="1" t="s">
        <v>622</v>
      </c>
      <c r="BQ56" s="1" t="s">
        <v>622</v>
      </c>
      <c r="BR56" s="1" t="s">
        <v>622</v>
      </c>
      <c r="BS56" s="1" t="s">
        <v>622</v>
      </c>
      <c r="BT56" s="1" t="s">
        <v>622</v>
      </c>
      <c r="BU56" s="9" t="s">
        <v>622</v>
      </c>
      <c r="BV56" s="9" t="s">
        <v>622</v>
      </c>
      <c r="BW56" s="1" t="s">
        <v>622</v>
      </c>
      <c r="BX56" s="1" t="s">
        <v>622</v>
      </c>
      <c r="BY56" s="1" t="s">
        <v>622</v>
      </c>
      <c r="BZ56" s="7" t="s">
        <v>622</v>
      </c>
      <c r="CA56" s="1" t="s">
        <v>622</v>
      </c>
      <c r="CB56" s="7" t="s">
        <v>622</v>
      </c>
      <c r="CC56" s="1" t="s">
        <v>622</v>
      </c>
      <c r="CD56" s="1" t="s">
        <v>622</v>
      </c>
      <c r="CE56" s="1" t="s">
        <v>622</v>
      </c>
      <c r="CF56" s="1" t="s">
        <v>622</v>
      </c>
      <c r="CG56" s="1" t="str">
        <f>BH56</f>
        <v>NA</v>
      </c>
      <c r="CH56" t="str">
        <f>BJ56</f>
        <v>NA</v>
      </c>
      <c r="CI56" t="str">
        <f>BL56</f>
        <v>NA</v>
      </c>
      <c r="CJ56" t="str">
        <f>BN56</f>
        <v>NA</v>
      </c>
      <c r="CK56" t="str">
        <f>BP56</f>
        <v>NA</v>
      </c>
      <c r="CL56" s="38" t="str">
        <f>BV56</f>
        <v>NA</v>
      </c>
      <c r="CM56" t="str">
        <f>BY56</f>
        <v>NA</v>
      </c>
    </row>
    <row r="57" spans="1:91" x14ac:dyDescent="0.2">
      <c r="A57">
        <v>33</v>
      </c>
      <c r="B57">
        <v>116</v>
      </c>
      <c r="C57" t="s">
        <v>158</v>
      </c>
      <c r="D57" t="s">
        <v>465</v>
      </c>
      <c r="E57" t="s">
        <v>159</v>
      </c>
      <c r="F57" t="s">
        <v>466</v>
      </c>
      <c r="G57">
        <v>2</v>
      </c>
      <c r="H57" t="s">
        <v>160</v>
      </c>
      <c r="I57" t="s">
        <v>161</v>
      </c>
      <c r="J57" t="s">
        <v>162</v>
      </c>
      <c r="K57" t="s">
        <v>85</v>
      </c>
      <c r="L57" t="s">
        <v>86</v>
      </c>
      <c r="M57" t="s">
        <v>152</v>
      </c>
      <c r="N57" s="1" t="s">
        <v>662</v>
      </c>
      <c r="O57" s="1" t="s">
        <v>602</v>
      </c>
      <c r="P57" s="1" t="s">
        <v>603</v>
      </c>
      <c r="Q57" s="1" t="s">
        <v>618</v>
      </c>
      <c r="R57" s="1" t="s">
        <v>630</v>
      </c>
      <c r="S57" s="2">
        <v>40188</v>
      </c>
      <c r="T57" s="1" t="s">
        <v>631</v>
      </c>
      <c r="U57" s="1" t="s">
        <v>632</v>
      </c>
      <c r="V57" s="1">
        <v>78.182649999999995</v>
      </c>
      <c r="W57" s="1">
        <v>163.37504000000001</v>
      </c>
      <c r="X57" s="1">
        <v>80</v>
      </c>
      <c r="Y57" s="1">
        <v>800</v>
      </c>
      <c r="Z57" s="1" t="s">
        <v>622</v>
      </c>
      <c r="AA57" s="1" t="s">
        <v>622</v>
      </c>
      <c r="AB57" s="1">
        <v>34</v>
      </c>
      <c r="AC57" s="1">
        <v>15</v>
      </c>
      <c r="AD57" s="1">
        <v>16</v>
      </c>
      <c r="AE57" s="1" t="s">
        <v>622</v>
      </c>
      <c r="AF57" s="1" t="s">
        <v>622</v>
      </c>
      <c r="AG57" s="1" t="s">
        <v>622</v>
      </c>
      <c r="AH57" s="1" t="s">
        <v>622</v>
      </c>
      <c r="AI57" s="1" t="s">
        <v>622</v>
      </c>
      <c r="AJ57" s="1" t="s">
        <v>622</v>
      </c>
      <c r="AK57" s="1">
        <v>36</v>
      </c>
      <c r="AL57" s="1">
        <v>0.3</v>
      </c>
      <c r="AM57" s="1">
        <v>77.8</v>
      </c>
      <c r="AN57" s="1">
        <v>10.66</v>
      </c>
      <c r="AO57" s="1">
        <v>18.5</v>
      </c>
      <c r="AP57" s="12" t="s">
        <v>622</v>
      </c>
      <c r="AQ57" s="1" t="s">
        <v>622</v>
      </c>
      <c r="AR57" s="1" t="s">
        <v>622</v>
      </c>
      <c r="AS57" s="7" t="s">
        <v>622</v>
      </c>
      <c r="AT57" s="7" t="s">
        <v>622</v>
      </c>
      <c r="AU57" s="7" t="s">
        <v>622</v>
      </c>
      <c r="AV57" s="7" t="s">
        <v>622</v>
      </c>
      <c r="AW57" s="7" t="s">
        <v>622</v>
      </c>
      <c r="AX57" s="7" t="s">
        <v>622</v>
      </c>
      <c r="AY57" s="7" t="s">
        <v>622</v>
      </c>
      <c r="AZ57" s="7" t="s">
        <v>622</v>
      </c>
      <c r="BA57" s="1" t="s">
        <v>622</v>
      </c>
      <c r="BB57" s="1" t="s">
        <v>622</v>
      </c>
      <c r="BC57" s="1" t="s">
        <v>622</v>
      </c>
      <c r="BD57" s="1" t="s">
        <v>622</v>
      </c>
      <c r="BE57" s="1" t="s">
        <v>622</v>
      </c>
      <c r="BF57" s="1" t="s">
        <v>622</v>
      </c>
      <c r="BG57" s="1" t="s">
        <v>622</v>
      </c>
      <c r="BH57" s="1" t="s">
        <v>622</v>
      </c>
      <c r="BI57" s="1" t="s">
        <v>622</v>
      </c>
      <c r="BJ57" s="1" t="s">
        <v>622</v>
      </c>
      <c r="BK57" s="1" t="s">
        <v>622</v>
      </c>
      <c r="BL57" s="1" t="s">
        <v>622</v>
      </c>
      <c r="BM57" s="1" t="s">
        <v>622</v>
      </c>
      <c r="BN57" s="1" t="s">
        <v>622</v>
      </c>
      <c r="BO57" s="1" t="s">
        <v>622</v>
      </c>
      <c r="BP57" s="1" t="s">
        <v>622</v>
      </c>
      <c r="BQ57" s="1" t="s">
        <v>622</v>
      </c>
      <c r="BR57" s="1" t="s">
        <v>622</v>
      </c>
      <c r="BS57" s="1" t="s">
        <v>622</v>
      </c>
      <c r="BT57" s="1" t="s">
        <v>622</v>
      </c>
      <c r="BU57" s="9" t="s">
        <v>622</v>
      </c>
      <c r="BV57" s="9" t="s">
        <v>622</v>
      </c>
      <c r="BW57" s="1" t="s">
        <v>622</v>
      </c>
      <c r="BX57" s="1" t="s">
        <v>622</v>
      </c>
      <c r="BY57" s="1" t="s">
        <v>622</v>
      </c>
      <c r="BZ57" s="7" t="s">
        <v>622</v>
      </c>
      <c r="CA57" s="1" t="s">
        <v>622</v>
      </c>
      <c r="CB57" s="7" t="s">
        <v>622</v>
      </c>
      <c r="CC57" s="1" t="s">
        <v>622</v>
      </c>
      <c r="CD57" s="1" t="s">
        <v>622</v>
      </c>
      <c r="CE57" s="1" t="s">
        <v>622</v>
      </c>
      <c r="CF57" s="1" t="s">
        <v>622</v>
      </c>
      <c r="CG57" s="1" t="str">
        <f>BH57</f>
        <v>NA</v>
      </c>
      <c r="CH57" t="str">
        <f>BJ57</f>
        <v>NA</v>
      </c>
      <c r="CI57" t="str">
        <f>BL57</f>
        <v>NA</v>
      </c>
      <c r="CJ57" t="str">
        <f>BN57</f>
        <v>NA</v>
      </c>
      <c r="CK57" t="str">
        <f>BP57</f>
        <v>NA</v>
      </c>
      <c r="CL57" s="38" t="str">
        <f>BV57</f>
        <v>NA</v>
      </c>
      <c r="CM57" t="str">
        <f>BY57</f>
        <v>NA</v>
      </c>
    </row>
    <row r="58" spans="1:91" x14ac:dyDescent="0.2">
      <c r="A58">
        <v>34</v>
      </c>
      <c r="B58">
        <v>117</v>
      </c>
      <c r="C58" t="s">
        <v>163</v>
      </c>
      <c r="D58" t="s">
        <v>467</v>
      </c>
      <c r="E58" t="s">
        <v>164</v>
      </c>
      <c r="F58" t="s">
        <v>468</v>
      </c>
      <c r="G58">
        <v>2</v>
      </c>
      <c r="H58" t="s">
        <v>165</v>
      </c>
      <c r="I58" t="s">
        <v>166</v>
      </c>
      <c r="J58" t="s">
        <v>167</v>
      </c>
      <c r="K58" t="s">
        <v>90</v>
      </c>
      <c r="L58" t="s">
        <v>91</v>
      </c>
      <c r="M58" t="s">
        <v>152</v>
      </c>
      <c r="N58" s="1" t="s">
        <v>662</v>
      </c>
      <c r="O58" s="1" t="s">
        <v>602</v>
      </c>
      <c r="P58" s="1" t="s">
        <v>603</v>
      </c>
      <c r="Q58" s="1" t="s">
        <v>618</v>
      </c>
      <c r="R58" s="1" t="s">
        <v>622</v>
      </c>
      <c r="S58" s="2">
        <v>40188</v>
      </c>
      <c r="T58" s="1" t="s">
        <v>631</v>
      </c>
      <c r="U58" s="1" t="s">
        <v>632</v>
      </c>
      <c r="V58" s="1">
        <v>78.182649999999995</v>
      </c>
      <c r="W58" s="1">
        <v>163.37504000000001</v>
      </c>
      <c r="X58" s="1">
        <v>80</v>
      </c>
      <c r="Y58" s="1">
        <v>800</v>
      </c>
      <c r="Z58" s="1" t="s">
        <v>622</v>
      </c>
      <c r="AA58" s="1" t="s">
        <v>622</v>
      </c>
      <c r="AB58" s="1" t="s">
        <v>622</v>
      </c>
      <c r="AC58" s="1" t="s">
        <v>622</v>
      </c>
      <c r="AD58" s="1" t="s">
        <v>622</v>
      </c>
      <c r="AE58" s="1" t="s">
        <v>622</v>
      </c>
      <c r="AF58" s="1" t="s">
        <v>622</v>
      </c>
      <c r="AG58" s="1" t="s">
        <v>622</v>
      </c>
      <c r="AH58" s="1" t="s">
        <v>622</v>
      </c>
      <c r="AI58" s="1" t="s">
        <v>622</v>
      </c>
      <c r="AJ58" s="1" t="s">
        <v>622</v>
      </c>
      <c r="AK58" s="1" t="s">
        <v>622</v>
      </c>
      <c r="AL58" s="1" t="s">
        <v>622</v>
      </c>
      <c r="AM58" s="1" t="s">
        <v>622</v>
      </c>
      <c r="AN58" s="1" t="s">
        <v>622</v>
      </c>
      <c r="AO58" s="1" t="s">
        <v>622</v>
      </c>
      <c r="AP58" s="12" t="s">
        <v>622</v>
      </c>
      <c r="AQ58" s="1" t="s">
        <v>622</v>
      </c>
      <c r="AR58" s="1" t="s">
        <v>622</v>
      </c>
      <c r="AS58" s="7" t="s">
        <v>622</v>
      </c>
      <c r="AT58" s="7" t="s">
        <v>622</v>
      </c>
      <c r="AU58" s="7" t="s">
        <v>622</v>
      </c>
      <c r="AV58" s="7" t="s">
        <v>622</v>
      </c>
      <c r="AW58" s="7" t="s">
        <v>622</v>
      </c>
      <c r="AX58" s="7" t="s">
        <v>622</v>
      </c>
      <c r="AY58" s="7" t="s">
        <v>622</v>
      </c>
      <c r="AZ58" s="7" t="s">
        <v>622</v>
      </c>
      <c r="BA58" s="1" t="s">
        <v>622</v>
      </c>
      <c r="BB58" s="1" t="s">
        <v>622</v>
      </c>
      <c r="BC58" s="1" t="s">
        <v>622</v>
      </c>
      <c r="BD58" s="1" t="s">
        <v>622</v>
      </c>
      <c r="BE58" s="1" t="s">
        <v>622</v>
      </c>
      <c r="BF58" s="1" t="s">
        <v>622</v>
      </c>
      <c r="BG58" s="1" t="s">
        <v>622</v>
      </c>
      <c r="BH58" s="1" t="s">
        <v>622</v>
      </c>
      <c r="BI58" s="1" t="s">
        <v>622</v>
      </c>
      <c r="BJ58" s="1" t="s">
        <v>622</v>
      </c>
      <c r="BK58" s="1" t="s">
        <v>622</v>
      </c>
      <c r="BL58" s="1" t="s">
        <v>622</v>
      </c>
      <c r="BM58" s="1" t="s">
        <v>622</v>
      </c>
      <c r="BN58" s="1" t="s">
        <v>622</v>
      </c>
      <c r="BO58" s="1" t="s">
        <v>622</v>
      </c>
      <c r="BP58" s="1" t="s">
        <v>622</v>
      </c>
      <c r="BQ58" s="1" t="s">
        <v>622</v>
      </c>
      <c r="BR58" s="1" t="s">
        <v>622</v>
      </c>
      <c r="BS58" s="1" t="s">
        <v>622</v>
      </c>
      <c r="BT58" s="1" t="s">
        <v>622</v>
      </c>
      <c r="BU58" s="9" t="s">
        <v>622</v>
      </c>
      <c r="BV58" s="9" t="s">
        <v>622</v>
      </c>
      <c r="BW58" s="1" t="s">
        <v>622</v>
      </c>
      <c r="BX58" s="1" t="s">
        <v>622</v>
      </c>
      <c r="BY58" s="1" t="s">
        <v>622</v>
      </c>
      <c r="BZ58" s="7" t="s">
        <v>622</v>
      </c>
      <c r="CA58" s="1" t="s">
        <v>622</v>
      </c>
      <c r="CB58" s="7" t="s">
        <v>622</v>
      </c>
      <c r="CC58" s="1" t="s">
        <v>622</v>
      </c>
      <c r="CD58" s="1" t="s">
        <v>622</v>
      </c>
      <c r="CE58" s="1" t="s">
        <v>622</v>
      </c>
      <c r="CF58" s="1" t="s">
        <v>622</v>
      </c>
      <c r="CG58" s="1" t="str">
        <f>BH58</f>
        <v>NA</v>
      </c>
      <c r="CH58" t="str">
        <f>BJ58</f>
        <v>NA</v>
      </c>
      <c r="CI58" t="str">
        <f>BL58</f>
        <v>NA</v>
      </c>
      <c r="CJ58" t="str">
        <f>BN58</f>
        <v>NA</v>
      </c>
      <c r="CK58" t="str">
        <f>BP58</f>
        <v>NA</v>
      </c>
      <c r="CL58" s="38" t="str">
        <f>BV58</f>
        <v>NA</v>
      </c>
      <c r="CM58" t="str">
        <f>BY58</f>
        <v>NA</v>
      </c>
    </row>
    <row r="59" spans="1:91" x14ac:dyDescent="0.2">
      <c r="A59">
        <v>35</v>
      </c>
      <c r="B59">
        <v>118</v>
      </c>
      <c r="C59" t="s">
        <v>168</v>
      </c>
      <c r="D59" t="s">
        <v>469</v>
      </c>
      <c r="E59" t="s">
        <v>169</v>
      </c>
      <c r="F59" t="s">
        <v>470</v>
      </c>
      <c r="G59">
        <v>2</v>
      </c>
      <c r="H59" t="s">
        <v>170</v>
      </c>
      <c r="I59" t="s">
        <v>171</v>
      </c>
      <c r="J59" t="s">
        <v>172</v>
      </c>
      <c r="K59" t="s">
        <v>95</v>
      </c>
      <c r="L59" t="s">
        <v>96</v>
      </c>
      <c r="M59" t="s">
        <v>152</v>
      </c>
      <c r="N59" s="1" t="s">
        <v>662</v>
      </c>
      <c r="O59" s="1" t="s">
        <v>602</v>
      </c>
      <c r="P59" s="1" t="s">
        <v>603</v>
      </c>
      <c r="Q59" s="1" t="s">
        <v>618</v>
      </c>
      <c r="R59" s="1" t="s">
        <v>622</v>
      </c>
      <c r="S59" s="2">
        <v>40188</v>
      </c>
      <c r="T59" s="1" t="s">
        <v>631</v>
      </c>
      <c r="U59" s="1" t="s">
        <v>632</v>
      </c>
      <c r="V59" s="1">
        <v>78.182649999999995</v>
      </c>
      <c r="W59" s="1">
        <v>163.37504000000001</v>
      </c>
      <c r="X59" s="1">
        <v>80</v>
      </c>
      <c r="Y59" s="1">
        <v>800</v>
      </c>
      <c r="Z59" s="1">
        <v>0</v>
      </c>
      <c r="AA59" s="1" t="s">
        <v>622</v>
      </c>
      <c r="AB59" s="1">
        <v>31</v>
      </c>
      <c r="AC59" s="1">
        <v>5.5</v>
      </c>
      <c r="AD59" s="1">
        <v>5.5</v>
      </c>
      <c r="AE59" s="1" t="s">
        <v>622</v>
      </c>
      <c r="AF59" s="1" t="s">
        <v>622</v>
      </c>
      <c r="AG59" s="1" t="s">
        <v>622</v>
      </c>
      <c r="AH59" s="1" t="s">
        <v>622</v>
      </c>
      <c r="AI59" s="1" t="s">
        <v>622</v>
      </c>
      <c r="AJ59" s="1" t="s">
        <v>622</v>
      </c>
      <c r="AK59" s="1">
        <v>31</v>
      </c>
      <c r="AL59" s="1" t="s">
        <v>622</v>
      </c>
      <c r="AM59" s="1" t="s">
        <v>622</v>
      </c>
      <c r="AN59" s="1" t="s">
        <v>622</v>
      </c>
      <c r="AO59" s="1" t="s">
        <v>622</v>
      </c>
      <c r="AP59" s="12" t="s">
        <v>622</v>
      </c>
      <c r="AQ59" s="1" t="s">
        <v>622</v>
      </c>
      <c r="AR59" s="1" t="s">
        <v>622</v>
      </c>
      <c r="AS59" s="7" t="s">
        <v>622</v>
      </c>
      <c r="AT59" s="7" t="s">
        <v>622</v>
      </c>
      <c r="AU59" s="7" t="s">
        <v>622</v>
      </c>
      <c r="AV59" s="7" t="s">
        <v>622</v>
      </c>
      <c r="AW59" s="7" t="s">
        <v>622</v>
      </c>
      <c r="AX59" s="7" t="s">
        <v>622</v>
      </c>
      <c r="AY59" s="7" t="s">
        <v>622</v>
      </c>
      <c r="AZ59" s="7" t="s">
        <v>622</v>
      </c>
      <c r="BA59" s="1" t="s">
        <v>622</v>
      </c>
      <c r="BB59" s="1" t="s">
        <v>622</v>
      </c>
      <c r="BC59" s="1" t="s">
        <v>622</v>
      </c>
      <c r="BD59" s="1" t="s">
        <v>622</v>
      </c>
      <c r="BE59" s="1" t="s">
        <v>622</v>
      </c>
      <c r="BF59" s="1" t="s">
        <v>622</v>
      </c>
      <c r="BG59" s="1" t="s">
        <v>622</v>
      </c>
      <c r="BH59" s="1" t="s">
        <v>622</v>
      </c>
      <c r="BI59" s="1" t="s">
        <v>622</v>
      </c>
      <c r="BJ59" s="1" t="s">
        <v>622</v>
      </c>
      <c r="BK59" s="1" t="s">
        <v>622</v>
      </c>
      <c r="BL59" s="1" t="s">
        <v>622</v>
      </c>
      <c r="BM59" s="1" t="s">
        <v>622</v>
      </c>
      <c r="BN59" s="1" t="s">
        <v>622</v>
      </c>
      <c r="BO59" s="1" t="s">
        <v>622</v>
      </c>
      <c r="BP59" s="1" t="s">
        <v>622</v>
      </c>
      <c r="BQ59" s="1" t="s">
        <v>622</v>
      </c>
      <c r="BR59" s="1" t="s">
        <v>622</v>
      </c>
      <c r="BS59" s="1" t="s">
        <v>622</v>
      </c>
      <c r="BT59" s="1" t="s">
        <v>622</v>
      </c>
      <c r="BU59" s="9" t="s">
        <v>622</v>
      </c>
      <c r="BV59" s="9" t="s">
        <v>622</v>
      </c>
      <c r="BW59" s="1" t="s">
        <v>622</v>
      </c>
      <c r="BX59" s="1" t="s">
        <v>622</v>
      </c>
      <c r="BY59" s="1" t="s">
        <v>622</v>
      </c>
      <c r="BZ59" s="7" t="s">
        <v>622</v>
      </c>
      <c r="CA59" s="1" t="s">
        <v>622</v>
      </c>
      <c r="CB59" s="7" t="s">
        <v>622</v>
      </c>
      <c r="CC59" s="1" t="s">
        <v>622</v>
      </c>
      <c r="CD59" s="1" t="s">
        <v>622</v>
      </c>
      <c r="CE59" s="1" t="s">
        <v>622</v>
      </c>
      <c r="CF59" s="1" t="s">
        <v>622</v>
      </c>
      <c r="CG59" s="1" t="str">
        <f>BH59</f>
        <v>NA</v>
      </c>
      <c r="CH59" t="str">
        <f>BJ59</f>
        <v>NA</v>
      </c>
      <c r="CI59" t="str">
        <f>BL59</f>
        <v>NA</v>
      </c>
      <c r="CJ59" t="str">
        <f>BN59</f>
        <v>NA</v>
      </c>
      <c r="CK59" t="str">
        <f>BP59</f>
        <v>NA</v>
      </c>
      <c r="CL59" s="38" t="str">
        <f>BV59</f>
        <v>NA</v>
      </c>
      <c r="CM59" t="str">
        <f>BY59</f>
        <v>NA</v>
      </c>
    </row>
    <row r="60" spans="1:91" x14ac:dyDescent="0.2">
      <c r="A60">
        <v>36</v>
      </c>
      <c r="B60">
        <v>119</v>
      </c>
      <c r="C60" t="s">
        <v>173</v>
      </c>
      <c r="D60" t="s">
        <v>471</v>
      </c>
      <c r="E60" t="s">
        <v>174</v>
      </c>
      <c r="F60" t="s">
        <v>472</v>
      </c>
      <c r="G60">
        <v>2</v>
      </c>
      <c r="H60" t="s">
        <v>175</v>
      </c>
      <c r="I60" t="s">
        <v>176</v>
      </c>
      <c r="J60" t="s">
        <v>177</v>
      </c>
      <c r="K60" t="s">
        <v>100</v>
      </c>
      <c r="L60" t="s">
        <v>101</v>
      </c>
      <c r="M60" t="s">
        <v>152</v>
      </c>
      <c r="N60" s="1" t="s">
        <v>662</v>
      </c>
      <c r="O60" s="1" t="s">
        <v>602</v>
      </c>
      <c r="P60" s="1" t="s">
        <v>603</v>
      </c>
      <c r="Q60" s="1" t="s">
        <v>618</v>
      </c>
      <c r="R60" s="1" t="s">
        <v>622</v>
      </c>
      <c r="S60" s="2">
        <v>40188</v>
      </c>
      <c r="T60" s="1" t="s">
        <v>631</v>
      </c>
      <c r="U60" s="1" t="s">
        <v>632</v>
      </c>
      <c r="V60" s="1">
        <v>78.182649999999995</v>
      </c>
      <c r="W60" s="1">
        <v>163.37504000000001</v>
      </c>
      <c r="X60" s="1">
        <v>80</v>
      </c>
      <c r="Y60" s="1">
        <v>800</v>
      </c>
      <c r="Z60" s="1">
        <v>0</v>
      </c>
      <c r="AA60" s="1" t="s">
        <v>622</v>
      </c>
      <c r="AB60" s="1">
        <v>23</v>
      </c>
      <c r="AC60" s="1">
        <v>5.5</v>
      </c>
      <c r="AD60" s="1">
        <v>5.5</v>
      </c>
      <c r="AE60" s="1" t="s">
        <v>622</v>
      </c>
      <c r="AF60" s="1" t="s">
        <v>622</v>
      </c>
      <c r="AG60" s="1" t="s">
        <v>622</v>
      </c>
      <c r="AH60" s="1" t="s">
        <v>622</v>
      </c>
      <c r="AI60" s="1" t="s">
        <v>622</v>
      </c>
      <c r="AJ60" s="1" t="s">
        <v>622</v>
      </c>
      <c r="AK60" s="1">
        <v>23</v>
      </c>
      <c r="AL60" s="1" t="s">
        <v>622</v>
      </c>
      <c r="AM60" s="1" t="s">
        <v>622</v>
      </c>
      <c r="AN60" s="1" t="s">
        <v>622</v>
      </c>
      <c r="AO60" s="1" t="s">
        <v>622</v>
      </c>
      <c r="AP60" s="12" t="s">
        <v>622</v>
      </c>
      <c r="AQ60" s="1" t="s">
        <v>622</v>
      </c>
      <c r="AR60" s="1" t="s">
        <v>622</v>
      </c>
      <c r="AS60" s="7" t="s">
        <v>622</v>
      </c>
      <c r="AT60" s="7" t="s">
        <v>622</v>
      </c>
      <c r="AU60" s="7" t="s">
        <v>622</v>
      </c>
      <c r="AV60" s="7" t="s">
        <v>622</v>
      </c>
      <c r="AW60" s="7" t="s">
        <v>622</v>
      </c>
      <c r="AX60" s="7" t="s">
        <v>622</v>
      </c>
      <c r="AY60" s="7" t="s">
        <v>622</v>
      </c>
      <c r="AZ60" s="7" t="s">
        <v>622</v>
      </c>
      <c r="BA60" s="1" t="s">
        <v>622</v>
      </c>
      <c r="BB60" s="1" t="s">
        <v>622</v>
      </c>
      <c r="BC60" s="1" t="s">
        <v>622</v>
      </c>
      <c r="BD60" s="1" t="s">
        <v>622</v>
      </c>
      <c r="BE60" s="1" t="s">
        <v>622</v>
      </c>
      <c r="BF60" s="1" t="s">
        <v>622</v>
      </c>
      <c r="BG60" s="1" t="s">
        <v>622</v>
      </c>
      <c r="BH60" s="1" t="s">
        <v>622</v>
      </c>
      <c r="BI60" s="1" t="s">
        <v>622</v>
      </c>
      <c r="BJ60" s="1" t="s">
        <v>622</v>
      </c>
      <c r="BK60" s="1" t="s">
        <v>622</v>
      </c>
      <c r="BL60" s="1" t="s">
        <v>622</v>
      </c>
      <c r="BM60" s="1" t="s">
        <v>622</v>
      </c>
      <c r="BN60" s="1" t="s">
        <v>622</v>
      </c>
      <c r="BO60" s="1" t="s">
        <v>622</v>
      </c>
      <c r="BP60" s="1" t="s">
        <v>622</v>
      </c>
      <c r="BQ60" s="1" t="s">
        <v>622</v>
      </c>
      <c r="BR60" s="1" t="s">
        <v>622</v>
      </c>
      <c r="BS60" s="1" t="s">
        <v>622</v>
      </c>
      <c r="BT60" s="1" t="s">
        <v>622</v>
      </c>
      <c r="BU60" s="9" t="s">
        <v>622</v>
      </c>
      <c r="BV60" s="9" t="s">
        <v>622</v>
      </c>
      <c r="BW60" s="1" t="s">
        <v>622</v>
      </c>
      <c r="BX60" s="1" t="s">
        <v>622</v>
      </c>
      <c r="BY60" s="1" t="s">
        <v>622</v>
      </c>
      <c r="BZ60" s="7" t="s">
        <v>622</v>
      </c>
      <c r="CA60" s="1" t="s">
        <v>622</v>
      </c>
      <c r="CB60" s="7" t="s">
        <v>622</v>
      </c>
      <c r="CC60" s="1" t="s">
        <v>622</v>
      </c>
      <c r="CD60" s="1" t="s">
        <v>622</v>
      </c>
      <c r="CE60" s="1" t="s">
        <v>622</v>
      </c>
      <c r="CF60" s="1" t="s">
        <v>622</v>
      </c>
      <c r="CG60" s="1" t="str">
        <f>BH60</f>
        <v>NA</v>
      </c>
      <c r="CH60" t="str">
        <f>BJ60</f>
        <v>NA</v>
      </c>
      <c r="CI60" t="str">
        <f>BL60</f>
        <v>NA</v>
      </c>
      <c r="CJ60" t="str">
        <f>BN60</f>
        <v>NA</v>
      </c>
      <c r="CK60" t="str">
        <f>BP60</f>
        <v>NA</v>
      </c>
      <c r="CL60" s="38" t="str">
        <f>BV60</f>
        <v>NA</v>
      </c>
      <c r="CM60" t="str">
        <f>BY60</f>
        <v>NA</v>
      </c>
    </row>
    <row r="61" spans="1:91" x14ac:dyDescent="0.2">
      <c r="A61">
        <v>43</v>
      </c>
      <c r="B61">
        <v>120</v>
      </c>
      <c r="C61" t="s">
        <v>205</v>
      </c>
      <c r="D61" t="s">
        <v>473</v>
      </c>
      <c r="E61" t="s">
        <v>206</v>
      </c>
      <c r="F61" t="s">
        <v>474</v>
      </c>
      <c r="G61">
        <v>2</v>
      </c>
      <c r="H61" t="s">
        <v>207</v>
      </c>
      <c r="I61" t="s">
        <v>208</v>
      </c>
      <c r="J61" t="s">
        <v>209</v>
      </c>
      <c r="K61" t="s">
        <v>104</v>
      </c>
      <c r="L61" t="s">
        <v>105</v>
      </c>
      <c r="M61" t="s">
        <v>210</v>
      </c>
      <c r="N61" s="1" t="s">
        <v>633</v>
      </c>
      <c r="O61" s="1" t="s">
        <v>602</v>
      </c>
      <c r="P61" s="1" t="s">
        <v>603</v>
      </c>
      <c r="Q61" s="1" t="s">
        <v>618</v>
      </c>
      <c r="R61" s="1" t="s">
        <v>619</v>
      </c>
      <c r="S61" s="2">
        <v>40179</v>
      </c>
      <c r="T61" s="1" t="s">
        <v>634</v>
      </c>
      <c r="U61" s="1" t="s">
        <v>635</v>
      </c>
      <c r="V61" s="1" t="s">
        <v>622</v>
      </c>
      <c r="W61" s="1" t="s">
        <v>622</v>
      </c>
      <c r="X61" s="1">
        <v>35</v>
      </c>
      <c r="Y61" s="1">
        <v>30</v>
      </c>
      <c r="Z61" s="1" t="s">
        <v>622</v>
      </c>
      <c r="AA61" s="1" t="s">
        <v>622</v>
      </c>
      <c r="AB61" s="1" t="s">
        <v>622</v>
      </c>
      <c r="AC61" s="1" t="s">
        <v>622</v>
      </c>
      <c r="AD61" s="1" t="s">
        <v>622</v>
      </c>
      <c r="AE61" s="1" t="s">
        <v>622</v>
      </c>
      <c r="AF61" s="1" t="s">
        <v>622</v>
      </c>
      <c r="AG61" s="1" t="s">
        <v>622</v>
      </c>
      <c r="AH61" s="1" t="s">
        <v>622</v>
      </c>
      <c r="AI61" s="1" t="s">
        <v>622</v>
      </c>
      <c r="AJ61" s="1" t="s">
        <v>622</v>
      </c>
      <c r="AK61" s="1" t="s">
        <v>622</v>
      </c>
      <c r="AL61" s="17">
        <v>2.2000000000000002</v>
      </c>
      <c r="AM61" s="17">
        <v>3370</v>
      </c>
      <c r="AN61" s="17">
        <v>9.42</v>
      </c>
      <c r="AO61" s="17">
        <v>14.19</v>
      </c>
      <c r="AP61" s="12" t="s">
        <v>622</v>
      </c>
      <c r="AQ61" s="1" t="s">
        <v>622</v>
      </c>
      <c r="AR61" s="1" t="s">
        <v>622</v>
      </c>
      <c r="AS61" s="35">
        <v>230</v>
      </c>
      <c r="AT61" s="7"/>
      <c r="AU61" s="7" t="s">
        <v>622</v>
      </c>
      <c r="AV61" s="7" t="s">
        <v>622</v>
      </c>
      <c r="AW61" s="7" t="s">
        <v>622</v>
      </c>
      <c r="AX61" s="15">
        <v>0.22600000000000001</v>
      </c>
      <c r="AY61" s="15">
        <v>1.0999999999999999E-2</v>
      </c>
      <c r="AZ61" s="15">
        <v>6.0999999999999995E-3</v>
      </c>
      <c r="BA61" s="1" t="s">
        <v>622</v>
      </c>
      <c r="BB61" s="1" t="s">
        <v>622</v>
      </c>
      <c r="BC61" s="1" t="s">
        <v>622</v>
      </c>
      <c r="BD61" s="13">
        <v>931.46010000000001</v>
      </c>
      <c r="BE61" s="1" t="e">
        <f>#REF!*1000</f>
        <v>#REF!</v>
      </c>
      <c r="BF61" s="13">
        <v>193.9332</v>
      </c>
      <c r="BG61" s="1" t="s">
        <v>622</v>
      </c>
      <c r="BH61" s="13">
        <v>598.89865999999995</v>
      </c>
      <c r="BI61" s="1" t="s">
        <v>622</v>
      </c>
      <c r="BJ61" s="13">
        <v>18.850300000000001</v>
      </c>
      <c r="BK61" s="1" t="s">
        <v>622</v>
      </c>
      <c r="BL61" s="13">
        <v>59.906320000000001</v>
      </c>
      <c r="BM61" s="1" t="s">
        <v>622</v>
      </c>
      <c r="BN61" s="13">
        <v>25.495940000000001</v>
      </c>
      <c r="BO61" s="1" t="s">
        <v>622</v>
      </c>
      <c r="BP61" s="13">
        <v>10.908007152791575</v>
      </c>
      <c r="BQ61" s="1" t="s">
        <v>622</v>
      </c>
      <c r="BR61" s="1" t="s">
        <v>622</v>
      </c>
      <c r="BS61" s="1" t="s">
        <v>622</v>
      </c>
      <c r="BT61" s="1" t="s">
        <v>622</v>
      </c>
      <c r="BU61" s="9" t="s">
        <v>622</v>
      </c>
      <c r="BV61" s="9" t="s">
        <v>622</v>
      </c>
      <c r="BW61" s="1" t="s">
        <v>622</v>
      </c>
      <c r="BX61" s="1" t="s">
        <v>622</v>
      </c>
      <c r="BY61" s="16" t="s">
        <v>716</v>
      </c>
      <c r="BZ61" s="16">
        <v>4</v>
      </c>
      <c r="CA61" s="1" t="s">
        <v>622</v>
      </c>
      <c r="CB61" s="16">
        <v>4.9000000000000004</v>
      </c>
      <c r="CC61" s="1" t="s">
        <v>622</v>
      </c>
      <c r="CD61" s="1" t="s">
        <v>622</v>
      </c>
      <c r="CE61" s="13">
        <v>931.46010000000001</v>
      </c>
      <c r="CF61" s="13">
        <v>193.9332</v>
      </c>
      <c r="CG61" s="1">
        <f>BH61</f>
        <v>598.89865999999995</v>
      </c>
      <c r="CH61">
        <f>BJ61</f>
        <v>18.850300000000001</v>
      </c>
      <c r="CI61">
        <f>BL61</f>
        <v>59.906320000000001</v>
      </c>
      <c r="CJ61">
        <f>BN61</f>
        <v>25.495940000000001</v>
      </c>
      <c r="CK61">
        <f>BP61</f>
        <v>10.908007152791575</v>
      </c>
      <c r="CL61" s="38" t="str">
        <f>BV61</f>
        <v>NA</v>
      </c>
      <c r="CM61" t="str">
        <f>BY61</f>
        <v>&lt;1</v>
      </c>
    </row>
    <row r="62" spans="1:91" x14ac:dyDescent="0.2">
      <c r="A62">
        <v>44</v>
      </c>
      <c r="B62">
        <v>121</v>
      </c>
      <c r="C62" t="s">
        <v>211</v>
      </c>
      <c r="D62" t="s">
        <v>475</v>
      </c>
      <c r="E62" t="s">
        <v>212</v>
      </c>
      <c r="F62" t="s">
        <v>476</v>
      </c>
      <c r="G62">
        <v>2</v>
      </c>
      <c r="H62" t="s">
        <v>213</v>
      </c>
      <c r="I62" t="s">
        <v>214</v>
      </c>
      <c r="J62" t="s">
        <v>215</v>
      </c>
      <c r="K62" t="s">
        <v>110</v>
      </c>
      <c r="L62" t="s">
        <v>111</v>
      </c>
      <c r="M62" t="s">
        <v>210</v>
      </c>
      <c r="N62" s="1" t="s">
        <v>633</v>
      </c>
      <c r="O62" s="1" t="s">
        <v>602</v>
      </c>
      <c r="P62" s="1" t="s">
        <v>603</v>
      </c>
      <c r="Q62" s="1" t="s">
        <v>618</v>
      </c>
      <c r="R62" s="1" t="s">
        <v>619</v>
      </c>
      <c r="S62" s="2">
        <v>40179</v>
      </c>
      <c r="T62" s="1" t="s">
        <v>634</v>
      </c>
      <c r="U62" s="1" t="s">
        <v>635</v>
      </c>
      <c r="V62" s="1" t="s">
        <v>622</v>
      </c>
      <c r="W62" s="1" t="s">
        <v>622</v>
      </c>
      <c r="X62" s="1">
        <v>35</v>
      </c>
      <c r="Y62" s="1">
        <v>30</v>
      </c>
      <c r="Z62" s="1" t="s">
        <v>622</v>
      </c>
      <c r="AA62" s="1" t="s">
        <v>622</v>
      </c>
      <c r="AB62" s="1" t="s">
        <v>622</v>
      </c>
      <c r="AC62" s="1" t="s">
        <v>622</v>
      </c>
      <c r="AD62" s="1" t="s">
        <v>622</v>
      </c>
      <c r="AE62" s="1" t="s">
        <v>622</v>
      </c>
      <c r="AF62" s="1" t="s">
        <v>622</v>
      </c>
      <c r="AG62" s="1" t="s">
        <v>622</v>
      </c>
      <c r="AH62" s="1" t="s">
        <v>622</v>
      </c>
      <c r="AI62" s="1" t="s">
        <v>622</v>
      </c>
      <c r="AJ62" s="1" t="s">
        <v>622</v>
      </c>
      <c r="AK62" s="1" t="s">
        <v>622</v>
      </c>
      <c r="AL62" s="17">
        <v>2.7</v>
      </c>
      <c r="AM62" s="17">
        <v>648</v>
      </c>
      <c r="AN62" s="17">
        <v>9.19</v>
      </c>
      <c r="AO62" s="17">
        <v>12.16</v>
      </c>
      <c r="AP62" s="12" t="s">
        <v>622</v>
      </c>
      <c r="AQ62" s="1" t="s">
        <v>622</v>
      </c>
      <c r="AR62" s="1" t="s">
        <v>622</v>
      </c>
      <c r="AS62" s="35">
        <v>118</v>
      </c>
      <c r="AT62" s="7"/>
      <c r="AU62" s="7" t="s">
        <v>622</v>
      </c>
      <c r="AV62" s="7" t="s">
        <v>622</v>
      </c>
      <c r="AW62" s="7" t="s">
        <v>622</v>
      </c>
      <c r="AX62" s="15">
        <v>0.112</v>
      </c>
      <c r="AY62" s="15">
        <v>1.2E-2</v>
      </c>
      <c r="AZ62" s="15">
        <v>6.4999999999999997E-3</v>
      </c>
      <c r="BA62" s="1" t="s">
        <v>622</v>
      </c>
      <c r="BB62" s="1" t="s">
        <v>622</v>
      </c>
      <c r="BC62" s="1" t="s">
        <v>622</v>
      </c>
      <c r="BD62" s="13">
        <v>162.77520000000001</v>
      </c>
      <c r="BE62" s="1" t="e">
        <f>#REF!*1000</f>
        <v>#REF!</v>
      </c>
      <c r="BF62" s="13">
        <v>36.7896</v>
      </c>
      <c r="BG62" s="1" t="s">
        <v>622</v>
      </c>
      <c r="BH62" s="13">
        <v>100.26764679999999</v>
      </c>
      <c r="BI62" s="1" t="s">
        <v>622</v>
      </c>
      <c r="BJ62" s="13">
        <v>3.8250858441073601</v>
      </c>
      <c r="BK62" s="1" t="s">
        <v>622</v>
      </c>
      <c r="BL62" s="13">
        <v>8.968356</v>
      </c>
      <c r="BM62" s="1" t="s">
        <v>622</v>
      </c>
      <c r="BN62" s="13">
        <v>3.9087084999999999</v>
      </c>
      <c r="BO62" s="1" t="s">
        <v>622</v>
      </c>
      <c r="BP62" s="13">
        <v>13.736009007219021</v>
      </c>
      <c r="BQ62" s="1" t="s">
        <v>622</v>
      </c>
      <c r="BR62" s="1" t="s">
        <v>622</v>
      </c>
      <c r="BS62" s="1" t="s">
        <v>622</v>
      </c>
      <c r="BT62" s="1" t="s">
        <v>622</v>
      </c>
      <c r="BU62" s="9" t="s">
        <v>622</v>
      </c>
      <c r="BV62" s="9" t="s">
        <v>622</v>
      </c>
      <c r="BW62" s="1" t="s">
        <v>622</v>
      </c>
      <c r="BX62" s="1" t="s">
        <v>622</v>
      </c>
      <c r="BY62" s="16" t="s">
        <v>716</v>
      </c>
      <c r="BZ62" s="16">
        <v>6</v>
      </c>
      <c r="CA62" s="1" t="s">
        <v>622</v>
      </c>
      <c r="CB62" s="16">
        <v>5.5</v>
      </c>
      <c r="CC62" s="1" t="s">
        <v>622</v>
      </c>
      <c r="CD62" s="1" t="s">
        <v>622</v>
      </c>
      <c r="CE62" s="13">
        <v>162.77520000000001</v>
      </c>
      <c r="CF62" s="13">
        <v>36.7896</v>
      </c>
      <c r="CG62" s="1">
        <f>BH62</f>
        <v>100.26764679999999</v>
      </c>
      <c r="CH62">
        <f>BJ62</f>
        <v>3.8250858441073601</v>
      </c>
      <c r="CI62">
        <f>BL62</f>
        <v>8.968356</v>
      </c>
      <c r="CJ62">
        <f>BN62</f>
        <v>3.9087084999999999</v>
      </c>
      <c r="CK62">
        <f>BP62</f>
        <v>13.736009007219021</v>
      </c>
      <c r="CL62" s="38" t="str">
        <f>BV62</f>
        <v>NA</v>
      </c>
      <c r="CM62" t="str">
        <f>BY62</f>
        <v>&lt;1</v>
      </c>
    </row>
    <row r="63" spans="1:91" x14ac:dyDescent="0.2">
      <c r="A63">
        <v>45</v>
      </c>
      <c r="B63">
        <v>122</v>
      </c>
      <c r="C63" t="s">
        <v>216</v>
      </c>
      <c r="D63" t="s">
        <v>477</v>
      </c>
      <c r="E63" t="s">
        <v>217</v>
      </c>
      <c r="F63" t="s">
        <v>478</v>
      </c>
      <c r="G63">
        <v>2</v>
      </c>
      <c r="H63" t="s">
        <v>218</v>
      </c>
      <c r="I63" t="s">
        <v>219</v>
      </c>
      <c r="J63" t="s">
        <v>220</v>
      </c>
      <c r="K63" t="s">
        <v>115</v>
      </c>
      <c r="L63" t="s">
        <v>116</v>
      </c>
      <c r="M63" t="s">
        <v>210</v>
      </c>
      <c r="N63" s="1" t="s">
        <v>633</v>
      </c>
      <c r="O63" s="1" t="s">
        <v>602</v>
      </c>
      <c r="P63" s="1" t="s">
        <v>603</v>
      </c>
      <c r="Q63" s="1" t="s">
        <v>618</v>
      </c>
      <c r="R63" s="1" t="s">
        <v>619</v>
      </c>
      <c r="S63" s="2">
        <v>40179</v>
      </c>
      <c r="T63" s="1" t="s">
        <v>634</v>
      </c>
      <c r="U63" s="1" t="s">
        <v>635</v>
      </c>
      <c r="V63" s="1" t="s">
        <v>622</v>
      </c>
      <c r="W63" s="1" t="s">
        <v>622</v>
      </c>
      <c r="X63" s="1">
        <v>35</v>
      </c>
      <c r="Y63" s="1">
        <v>30</v>
      </c>
      <c r="Z63" s="1" t="s">
        <v>622</v>
      </c>
      <c r="AA63" s="1" t="s">
        <v>622</v>
      </c>
      <c r="AB63" s="1" t="s">
        <v>622</v>
      </c>
      <c r="AC63" s="1" t="s">
        <v>622</v>
      </c>
      <c r="AD63" s="1" t="s">
        <v>622</v>
      </c>
      <c r="AE63" s="1" t="s">
        <v>622</v>
      </c>
      <c r="AF63" s="1" t="s">
        <v>622</v>
      </c>
      <c r="AG63" s="1" t="s">
        <v>622</v>
      </c>
      <c r="AH63" s="1" t="s">
        <v>622</v>
      </c>
      <c r="AI63" s="1" t="s">
        <v>622</v>
      </c>
      <c r="AJ63" s="1" t="s">
        <v>622</v>
      </c>
      <c r="AK63" s="1" t="s">
        <v>622</v>
      </c>
      <c r="AL63" s="17">
        <v>2.5</v>
      </c>
      <c r="AM63" s="17">
        <v>1785</v>
      </c>
      <c r="AN63" s="17">
        <v>9.66</v>
      </c>
      <c r="AO63" s="17">
        <v>12.49</v>
      </c>
      <c r="AP63" s="12" t="s">
        <v>622</v>
      </c>
      <c r="AQ63" s="1" t="s">
        <v>622</v>
      </c>
      <c r="AR63" s="1" t="s">
        <v>622</v>
      </c>
      <c r="AS63" s="35">
        <v>168</v>
      </c>
      <c r="AT63" s="7"/>
      <c r="AU63" s="7" t="s">
        <v>622</v>
      </c>
      <c r="AV63" s="7" t="s">
        <v>622</v>
      </c>
      <c r="AW63" s="7" t="s">
        <v>622</v>
      </c>
      <c r="AX63" s="15">
        <v>0.16400000000000001</v>
      </c>
      <c r="AY63" s="15">
        <v>1.4E-2</v>
      </c>
      <c r="AZ63" s="15">
        <v>9.1000000000000004E-3</v>
      </c>
      <c r="BA63" s="1" t="s">
        <v>622</v>
      </c>
      <c r="BB63" s="1" t="s">
        <v>622</v>
      </c>
      <c r="BC63" s="1" t="s">
        <v>622</v>
      </c>
      <c r="BD63" s="13">
        <v>410.31310000000002</v>
      </c>
      <c r="BE63" s="1" t="e">
        <f>#REF!*1000</f>
        <v>#REF!</v>
      </c>
      <c r="BF63" s="13">
        <v>97.889899999999997</v>
      </c>
      <c r="BG63" s="1" t="s">
        <v>622</v>
      </c>
      <c r="BH63" s="13">
        <v>251.165753</v>
      </c>
      <c r="BI63" s="1" t="s">
        <v>622</v>
      </c>
      <c r="BJ63" s="13">
        <v>8.7795174236707805</v>
      </c>
      <c r="BK63" s="1" t="s">
        <v>622</v>
      </c>
      <c r="BL63" s="13">
        <v>25.401665999999999</v>
      </c>
      <c r="BM63" s="1" t="s">
        <v>622</v>
      </c>
      <c r="BN63" s="13">
        <v>10.909069499999999</v>
      </c>
      <c r="BO63" s="1" t="s">
        <v>622</v>
      </c>
      <c r="BP63" s="13">
        <v>11.312007417709783</v>
      </c>
      <c r="BQ63" s="1" t="s">
        <v>622</v>
      </c>
      <c r="BR63" s="1" t="s">
        <v>622</v>
      </c>
      <c r="BS63" s="1" t="s">
        <v>622</v>
      </c>
      <c r="BT63" s="1" t="s">
        <v>622</v>
      </c>
      <c r="BU63" s="9" t="s">
        <v>622</v>
      </c>
      <c r="BV63" s="18">
        <v>4.4699999999999997E-2</v>
      </c>
      <c r="BW63" s="1" t="s">
        <v>622</v>
      </c>
      <c r="BX63" s="1" t="s">
        <v>622</v>
      </c>
      <c r="BY63" s="16" t="s">
        <v>716</v>
      </c>
      <c r="BZ63" s="16">
        <v>4</v>
      </c>
      <c r="CA63" s="1" t="s">
        <v>622</v>
      </c>
      <c r="CB63" s="16">
        <v>4.9000000000000004</v>
      </c>
      <c r="CC63" s="1" t="s">
        <v>622</v>
      </c>
      <c r="CD63" s="1" t="s">
        <v>622</v>
      </c>
      <c r="CE63" s="13">
        <v>410.31310000000002</v>
      </c>
      <c r="CF63" s="13">
        <v>97.889899999999997</v>
      </c>
      <c r="CG63" s="1">
        <f>BH63</f>
        <v>251.165753</v>
      </c>
      <c r="CH63">
        <f>BJ63</f>
        <v>8.7795174236707805</v>
      </c>
      <c r="CI63">
        <f>BL63</f>
        <v>25.401665999999999</v>
      </c>
      <c r="CJ63">
        <f>BN63</f>
        <v>10.909069499999999</v>
      </c>
      <c r="CK63">
        <f>BP63</f>
        <v>11.312007417709783</v>
      </c>
      <c r="CL63" s="38">
        <f>BV63</f>
        <v>4.4699999999999997E-2</v>
      </c>
      <c r="CM63" t="str">
        <f>BY63</f>
        <v>&lt;1</v>
      </c>
    </row>
    <row r="64" spans="1:91" x14ac:dyDescent="0.2">
      <c r="A64">
        <v>46</v>
      </c>
      <c r="B64">
        <v>123</v>
      </c>
      <c r="C64" t="s">
        <v>221</v>
      </c>
      <c r="D64" t="s">
        <v>479</v>
      </c>
      <c r="E64" t="s">
        <v>222</v>
      </c>
      <c r="F64" t="s">
        <v>480</v>
      </c>
      <c r="G64">
        <v>2</v>
      </c>
      <c r="H64" t="s">
        <v>223</v>
      </c>
      <c r="I64" t="s">
        <v>224</v>
      </c>
      <c r="J64" t="s">
        <v>225</v>
      </c>
      <c r="K64" t="s">
        <v>120</v>
      </c>
      <c r="L64" t="s">
        <v>120</v>
      </c>
      <c r="M64" t="s">
        <v>210</v>
      </c>
      <c r="N64" s="1" t="s">
        <v>633</v>
      </c>
      <c r="O64" s="1" t="s">
        <v>602</v>
      </c>
      <c r="P64" s="1" t="s">
        <v>603</v>
      </c>
      <c r="Q64" s="1" t="s">
        <v>618</v>
      </c>
      <c r="R64" s="1" t="s">
        <v>619</v>
      </c>
      <c r="S64" s="2">
        <v>40179</v>
      </c>
      <c r="T64" s="1" t="s">
        <v>634</v>
      </c>
      <c r="U64" s="1" t="s">
        <v>635</v>
      </c>
      <c r="V64" s="1" t="s">
        <v>622</v>
      </c>
      <c r="W64" s="1" t="s">
        <v>622</v>
      </c>
      <c r="X64" s="1">
        <v>35</v>
      </c>
      <c r="Y64" s="1">
        <v>30</v>
      </c>
      <c r="Z64" s="1" t="s">
        <v>622</v>
      </c>
      <c r="AA64" s="1" t="s">
        <v>622</v>
      </c>
      <c r="AB64" s="1" t="s">
        <v>622</v>
      </c>
      <c r="AC64" s="1" t="s">
        <v>622</v>
      </c>
      <c r="AD64" s="1" t="s">
        <v>622</v>
      </c>
      <c r="AE64" s="1" t="s">
        <v>622</v>
      </c>
      <c r="AF64" s="1" t="s">
        <v>622</v>
      </c>
      <c r="AG64" s="1" t="s">
        <v>622</v>
      </c>
      <c r="AH64" s="1" t="s">
        <v>622</v>
      </c>
      <c r="AI64" s="1" t="s">
        <v>622</v>
      </c>
      <c r="AJ64" s="1" t="s">
        <v>622</v>
      </c>
      <c r="AK64" s="1" t="s">
        <v>622</v>
      </c>
      <c r="AL64" s="17">
        <v>2.1</v>
      </c>
      <c r="AM64" s="17">
        <v>1373</v>
      </c>
      <c r="AN64" s="17">
        <v>9.7200000000000006</v>
      </c>
      <c r="AO64" s="17">
        <v>11.3</v>
      </c>
      <c r="AP64" s="12" t="s">
        <v>622</v>
      </c>
      <c r="AQ64" s="1" t="s">
        <v>622</v>
      </c>
      <c r="AR64" s="1" t="s">
        <v>622</v>
      </c>
      <c r="AS64" s="35">
        <v>120</v>
      </c>
      <c r="AT64" s="7"/>
      <c r="AU64" s="7" t="s">
        <v>622</v>
      </c>
      <c r="AV64" s="7" t="s">
        <v>622</v>
      </c>
      <c r="AW64" s="7" t="s">
        <v>622</v>
      </c>
      <c r="AX64" s="15">
        <v>0.11700000000000001</v>
      </c>
      <c r="AY64" s="15">
        <v>2.1999999999999999E-2</v>
      </c>
      <c r="AZ64" s="15">
        <v>9.6999999999999986E-3</v>
      </c>
      <c r="BA64" s="1" t="s">
        <v>622</v>
      </c>
      <c r="BB64" s="1" t="s">
        <v>622</v>
      </c>
      <c r="BC64" s="1" t="s">
        <v>622</v>
      </c>
      <c r="BD64" s="13">
        <v>331.62950000000001</v>
      </c>
      <c r="BE64" s="1" t="e">
        <f>#REF!*1000</f>
        <v>#REF!</v>
      </c>
      <c r="BF64" s="13">
        <v>143.26910000000001</v>
      </c>
      <c r="BG64" s="1" t="s">
        <v>622</v>
      </c>
      <c r="BH64" s="13">
        <v>244.6759835</v>
      </c>
      <c r="BI64" s="1" t="s">
        <v>622</v>
      </c>
      <c r="BJ64" s="13">
        <v>7.5994774601997896</v>
      </c>
      <c r="BK64" s="1" t="s">
        <v>622</v>
      </c>
      <c r="BL64" s="13">
        <v>20.236848999999999</v>
      </c>
      <c r="BM64" s="1" t="s">
        <v>622</v>
      </c>
      <c r="BN64" s="13">
        <v>11.008430499999999</v>
      </c>
      <c r="BO64" s="1" t="s">
        <v>622</v>
      </c>
      <c r="BP64" s="13">
        <v>10.504006887873368</v>
      </c>
      <c r="BQ64" s="1" t="s">
        <v>622</v>
      </c>
      <c r="BR64" s="1" t="s">
        <v>622</v>
      </c>
      <c r="BS64" s="1" t="s">
        <v>622</v>
      </c>
      <c r="BT64" s="1" t="s">
        <v>622</v>
      </c>
      <c r="BU64" s="9" t="s">
        <v>622</v>
      </c>
      <c r="BV64" s="18">
        <v>5.9900000000000002E-2</v>
      </c>
      <c r="BW64" s="1" t="s">
        <v>622</v>
      </c>
      <c r="BX64" s="1" t="s">
        <v>622</v>
      </c>
      <c r="BY64" s="16" t="s">
        <v>716</v>
      </c>
      <c r="BZ64" s="16">
        <v>3</v>
      </c>
      <c r="CA64" s="1" t="s">
        <v>622</v>
      </c>
      <c r="CB64" s="16">
        <v>12.3</v>
      </c>
      <c r="CC64" s="1" t="s">
        <v>622</v>
      </c>
      <c r="CD64" s="1" t="s">
        <v>622</v>
      </c>
      <c r="CE64" s="13">
        <v>331.62950000000001</v>
      </c>
      <c r="CF64" s="13">
        <v>143.26910000000001</v>
      </c>
      <c r="CG64" s="1">
        <f>BH64</f>
        <v>244.6759835</v>
      </c>
      <c r="CH64">
        <f>BJ64</f>
        <v>7.5994774601997896</v>
      </c>
      <c r="CI64">
        <f>BL64</f>
        <v>20.236848999999999</v>
      </c>
      <c r="CJ64">
        <f>BN64</f>
        <v>11.008430499999999</v>
      </c>
      <c r="CK64">
        <f>BP64</f>
        <v>10.504006887873368</v>
      </c>
      <c r="CL64" s="38">
        <f>BV64</f>
        <v>5.9900000000000002E-2</v>
      </c>
      <c r="CM64" t="str">
        <f>BY64</f>
        <v>&lt;1</v>
      </c>
    </row>
    <row r="65" spans="1:91" x14ac:dyDescent="0.2">
      <c r="A65">
        <v>60</v>
      </c>
      <c r="B65">
        <v>124</v>
      </c>
      <c r="C65" t="s">
        <v>226</v>
      </c>
      <c r="D65" t="s">
        <v>481</v>
      </c>
      <c r="E65" t="s">
        <v>227</v>
      </c>
      <c r="F65" t="s">
        <v>482</v>
      </c>
      <c r="G65">
        <v>2</v>
      </c>
      <c r="H65" t="s">
        <v>228</v>
      </c>
      <c r="I65" t="s">
        <v>229</v>
      </c>
      <c r="J65" t="s">
        <v>230</v>
      </c>
      <c r="K65" t="s">
        <v>124</v>
      </c>
      <c r="L65" t="s">
        <v>125</v>
      </c>
      <c r="M65" t="s">
        <v>210</v>
      </c>
      <c r="N65" s="1" t="s">
        <v>633</v>
      </c>
      <c r="O65" s="1" t="s">
        <v>602</v>
      </c>
      <c r="P65" s="1" t="s">
        <v>603</v>
      </c>
      <c r="Q65" s="1" t="s">
        <v>618</v>
      </c>
      <c r="R65" s="1" t="s">
        <v>619</v>
      </c>
      <c r="S65" s="2">
        <v>40179</v>
      </c>
      <c r="T65" s="1" t="s">
        <v>634</v>
      </c>
      <c r="U65" s="1" t="s">
        <v>635</v>
      </c>
      <c r="V65" s="1" t="s">
        <v>622</v>
      </c>
      <c r="W65" s="1" t="s">
        <v>622</v>
      </c>
      <c r="X65" s="1">
        <v>35</v>
      </c>
      <c r="Y65" s="1">
        <v>30</v>
      </c>
      <c r="Z65" s="1" t="s">
        <v>622</v>
      </c>
      <c r="AA65" s="1" t="s">
        <v>622</v>
      </c>
      <c r="AB65" s="1" t="s">
        <v>622</v>
      </c>
      <c r="AC65" s="1" t="s">
        <v>622</v>
      </c>
      <c r="AD65" s="1" t="s">
        <v>622</v>
      </c>
      <c r="AE65" s="1" t="s">
        <v>622</v>
      </c>
      <c r="AF65" s="1" t="s">
        <v>622</v>
      </c>
      <c r="AG65" s="1" t="s">
        <v>622</v>
      </c>
      <c r="AH65" s="1" t="s">
        <v>622</v>
      </c>
      <c r="AI65" s="1" t="s">
        <v>622</v>
      </c>
      <c r="AJ65" s="1" t="s">
        <v>622</v>
      </c>
      <c r="AK65" s="1" t="s">
        <v>622</v>
      </c>
      <c r="AL65" s="17">
        <v>1.5</v>
      </c>
      <c r="AM65" s="17">
        <v>4230</v>
      </c>
      <c r="AN65" s="17">
        <v>9.67</v>
      </c>
      <c r="AO65" s="17">
        <v>12.31</v>
      </c>
      <c r="AP65" s="12" t="s">
        <v>622</v>
      </c>
      <c r="AQ65" s="1" t="s">
        <v>622</v>
      </c>
      <c r="AR65" s="1" t="s">
        <v>622</v>
      </c>
      <c r="AS65" s="35">
        <v>87</v>
      </c>
      <c r="AT65" s="7"/>
      <c r="AU65" s="7" t="s">
        <v>622</v>
      </c>
      <c r="AV65" s="7" t="s">
        <v>622</v>
      </c>
      <c r="AW65" s="7" t="s">
        <v>622</v>
      </c>
      <c r="AX65" s="15">
        <v>8.4000000000000005E-2</v>
      </c>
      <c r="AY65" s="15">
        <v>1.7000000000000001E-2</v>
      </c>
      <c r="AZ65" s="15">
        <v>1.14E-2</v>
      </c>
      <c r="BA65" s="1" t="s">
        <v>622</v>
      </c>
      <c r="BB65" s="1" t="s">
        <v>622</v>
      </c>
      <c r="BC65" s="1" t="s">
        <v>622</v>
      </c>
      <c r="BD65" s="13">
        <v>1098.2541000000001</v>
      </c>
      <c r="BE65" s="1" t="e">
        <f>#REF!*1000</f>
        <v>#REF!</v>
      </c>
      <c r="BF65" s="13">
        <v>351.93509999999998</v>
      </c>
      <c r="BG65" s="1" t="s">
        <v>622</v>
      </c>
      <c r="BH65" s="13">
        <v>771.85154</v>
      </c>
      <c r="BI65" s="1" t="s">
        <v>622</v>
      </c>
      <c r="BJ65" s="13">
        <v>22.34562</v>
      </c>
      <c r="BK65" s="1" t="s">
        <v>622</v>
      </c>
      <c r="BL65" s="13">
        <v>76.408519999999996</v>
      </c>
      <c r="BM65" s="1" t="s">
        <v>622</v>
      </c>
      <c r="BN65" s="13">
        <v>27.209479999999999</v>
      </c>
      <c r="BO65" s="1" t="s">
        <v>622</v>
      </c>
      <c r="BP65" s="13">
        <v>9.6960063580369571</v>
      </c>
      <c r="BQ65" s="1" t="s">
        <v>622</v>
      </c>
      <c r="BR65" s="1" t="s">
        <v>622</v>
      </c>
      <c r="BS65" s="1" t="s">
        <v>622</v>
      </c>
      <c r="BT65" s="1" t="s">
        <v>622</v>
      </c>
      <c r="BU65" s="9" t="s">
        <v>622</v>
      </c>
      <c r="BV65" s="18">
        <v>6.4299999999999996E-2</v>
      </c>
      <c r="BW65" s="1" t="s">
        <v>622</v>
      </c>
      <c r="BX65" s="1" t="s">
        <v>622</v>
      </c>
      <c r="BY65" s="16" t="s">
        <v>716</v>
      </c>
      <c r="BZ65" s="16">
        <v>3</v>
      </c>
      <c r="CA65" s="1" t="s">
        <v>622</v>
      </c>
      <c r="CB65" s="16">
        <v>5.6</v>
      </c>
      <c r="CC65" s="1" t="s">
        <v>622</v>
      </c>
      <c r="CD65" s="1" t="s">
        <v>622</v>
      </c>
      <c r="CE65" s="13">
        <v>1098.2541000000001</v>
      </c>
      <c r="CF65" s="13">
        <v>351.93509999999998</v>
      </c>
      <c r="CG65" s="1">
        <f>BH65</f>
        <v>771.85154</v>
      </c>
      <c r="CH65">
        <f>BJ65</f>
        <v>22.34562</v>
      </c>
      <c r="CI65">
        <f>BL65</f>
        <v>76.408519999999996</v>
      </c>
      <c r="CJ65">
        <f>BN65</f>
        <v>27.209479999999999</v>
      </c>
      <c r="CK65">
        <f>BP65</f>
        <v>9.6960063580369571</v>
      </c>
      <c r="CL65" s="38">
        <f>BV65</f>
        <v>6.4299999999999996E-2</v>
      </c>
      <c r="CM65" t="str">
        <f>BY65</f>
        <v>&lt;1</v>
      </c>
    </row>
    <row r="66" spans="1:91" x14ac:dyDescent="0.2">
      <c r="A66">
        <v>16</v>
      </c>
      <c r="B66">
        <v>125</v>
      </c>
      <c r="C66" t="s">
        <v>82</v>
      </c>
      <c r="D66" t="s">
        <v>483</v>
      </c>
      <c r="E66" t="s">
        <v>83</v>
      </c>
      <c r="F66" t="s">
        <v>484</v>
      </c>
      <c r="G66">
        <v>2</v>
      </c>
      <c r="H66" t="s">
        <v>84</v>
      </c>
      <c r="I66" t="s">
        <v>85</v>
      </c>
      <c r="J66" t="s">
        <v>86</v>
      </c>
      <c r="K66" t="s">
        <v>129</v>
      </c>
      <c r="L66" t="s">
        <v>130</v>
      </c>
      <c r="M66" t="s">
        <v>76</v>
      </c>
      <c r="N66" s="1" t="s">
        <v>636</v>
      </c>
      <c r="O66" s="1" t="s">
        <v>602</v>
      </c>
      <c r="P66" s="1" t="s">
        <v>603</v>
      </c>
      <c r="Q66" s="1" t="s">
        <v>618</v>
      </c>
      <c r="R66" s="1" t="s">
        <v>619</v>
      </c>
      <c r="S66" s="2">
        <v>40909</v>
      </c>
      <c r="T66" s="1" t="s">
        <v>637</v>
      </c>
      <c r="U66" s="1" t="s">
        <v>638</v>
      </c>
      <c r="V66" s="1" t="s">
        <v>622</v>
      </c>
      <c r="W66" s="1" t="s">
        <v>622</v>
      </c>
      <c r="X66" s="1">
        <v>20</v>
      </c>
      <c r="Y66" s="19">
        <v>475</v>
      </c>
      <c r="Z66" s="1" t="s">
        <v>622</v>
      </c>
      <c r="AA66" s="1" t="s">
        <v>622</v>
      </c>
      <c r="AB66" s="1" t="s">
        <v>622</v>
      </c>
      <c r="AC66" s="1" t="s">
        <v>622</v>
      </c>
      <c r="AD66" s="1" t="s">
        <v>622</v>
      </c>
      <c r="AE66" s="1" t="s">
        <v>622</v>
      </c>
      <c r="AF66" s="1" t="s">
        <v>622</v>
      </c>
      <c r="AG66" s="1" t="s">
        <v>622</v>
      </c>
      <c r="AH66" s="1" t="s">
        <v>622</v>
      </c>
      <c r="AI66" s="1" t="s">
        <v>622</v>
      </c>
      <c r="AJ66" s="1" t="s">
        <v>622</v>
      </c>
      <c r="AK66" s="1" t="s">
        <v>622</v>
      </c>
      <c r="AL66" s="19" t="s">
        <v>622</v>
      </c>
      <c r="AM66" s="12">
        <v>11.700000000000001</v>
      </c>
      <c r="AN66" s="19">
        <v>5.8</v>
      </c>
      <c r="AO66" s="19">
        <v>14.4</v>
      </c>
      <c r="AP66" s="12" t="s">
        <v>622</v>
      </c>
      <c r="AQ66" s="1" t="s">
        <v>622</v>
      </c>
      <c r="AR66" s="1" t="s">
        <v>622</v>
      </c>
      <c r="AS66" s="36">
        <v>291</v>
      </c>
      <c r="AT66" s="7"/>
      <c r="AU66" s="7" t="s">
        <v>622</v>
      </c>
      <c r="AV66" s="7" t="s">
        <v>622</v>
      </c>
      <c r="AW66" s="7" t="s">
        <v>622</v>
      </c>
      <c r="AX66" s="20">
        <v>0.17730000000000001</v>
      </c>
      <c r="AY66" s="15">
        <v>3.0000000000000001E-3</v>
      </c>
      <c r="AZ66" s="20">
        <v>1E-3</v>
      </c>
      <c r="BA66" s="1" t="s">
        <v>622</v>
      </c>
      <c r="BB66" s="1" t="s">
        <v>622</v>
      </c>
      <c r="BC66" s="1" t="s">
        <v>622</v>
      </c>
      <c r="BD66" s="13">
        <v>3.5230620592383635</v>
      </c>
      <c r="BE66" s="1" t="e">
        <f>#REF!*1000</f>
        <v>#REF!</v>
      </c>
      <c r="BF66" s="13">
        <v>1.9153034245862395</v>
      </c>
      <c r="BG66" s="1" t="s">
        <v>622</v>
      </c>
      <c r="BH66" s="13">
        <v>2.387335550791895</v>
      </c>
      <c r="BI66" s="1" t="s">
        <v>622</v>
      </c>
      <c r="BJ66" s="13">
        <v>0.40440973267221147</v>
      </c>
      <c r="BK66" s="1" t="s">
        <v>622</v>
      </c>
      <c r="BL66" s="13">
        <v>0.3803285943312541</v>
      </c>
      <c r="BM66" s="1" t="s">
        <v>622</v>
      </c>
      <c r="BN66" s="13">
        <v>0.62369840009971733</v>
      </c>
      <c r="BO66" s="1" t="s">
        <v>622</v>
      </c>
      <c r="BP66" s="13">
        <v>0</v>
      </c>
      <c r="BQ66" s="1" t="s">
        <v>622</v>
      </c>
      <c r="BR66" s="1" t="s">
        <v>622</v>
      </c>
      <c r="BS66" s="1" t="s">
        <v>622</v>
      </c>
      <c r="BT66" s="1" t="s">
        <v>622</v>
      </c>
      <c r="BU66" s="9" t="s">
        <v>622</v>
      </c>
      <c r="BV66" s="13">
        <v>0.23126269956458637</v>
      </c>
      <c r="BW66" s="1" t="s">
        <v>622</v>
      </c>
      <c r="BX66" s="1" t="s">
        <v>622</v>
      </c>
      <c r="BY66" s="21">
        <v>83.1</v>
      </c>
      <c r="BZ66" s="21">
        <v>30.6</v>
      </c>
      <c r="CA66" s="1" t="s">
        <v>622</v>
      </c>
      <c r="CB66" s="16">
        <v>2</v>
      </c>
      <c r="CC66" s="1" t="s">
        <v>622</v>
      </c>
      <c r="CD66" s="1" t="s">
        <v>622</v>
      </c>
      <c r="CE66" s="13">
        <v>3.5230620592383635</v>
      </c>
      <c r="CF66" s="13">
        <v>1.9153034245862395</v>
      </c>
      <c r="CG66" s="1">
        <f>BH66</f>
        <v>2.387335550791895</v>
      </c>
      <c r="CH66">
        <f>BJ66</f>
        <v>0.40440973267221147</v>
      </c>
      <c r="CI66">
        <f>BL66</f>
        <v>0.3803285943312541</v>
      </c>
      <c r="CJ66">
        <f>BN66</f>
        <v>0.62369840009971733</v>
      </c>
      <c r="CK66">
        <f>BP66</f>
        <v>0</v>
      </c>
      <c r="CL66" s="38">
        <f>BV66</f>
        <v>0.23126269956458637</v>
      </c>
      <c r="CM66">
        <f>BY66</f>
        <v>83.1</v>
      </c>
    </row>
    <row r="67" spans="1:91" x14ac:dyDescent="0.2">
      <c r="A67">
        <v>17</v>
      </c>
      <c r="B67">
        <v>126</v>
      </c>
      <c r="C67" t="s">
        <v>87</v>
      </c>
      <c r="D67" t="s">
        <v>485</v>
      </c>
      <c r="E67" t="s">
        <v>88</v>
      </c>
      <c r="F67" t="s">
        <v>486</v>
      </c>
      <c r="G67">
        <v>2</v>
      </c>
      <c r="H67" t="s">
        <v>89</v>
      </c>
      <c r="I67" t="s">
        <v>90</v>
      </c>
      <c r="J67" t="s">
        <v>91</v>
      </c>
      <c r="K67" t="s">
        <v>134</v>
      </c>
      <c r="L67" t="s">
        <v>135</v>
      </c>
      <c r="M67" t="s">
        <v>76</v>
      </c>
      <c r="N67" s="1" t="s">
        <v>636</v>
      </c>
      <c r="O67" s="1" t="s">
        <v>602</v>
      </c>
      <c r="P67" s="1" t="s">
        <v>603</v>
      </c>
      <c r="Q67" s="1" t="s">
        <v>618</v>
      </c>
      <c r="R67" s="1" t="s">
        <v>619</v>
      </c>
      <c r="S67" s="2">
        <v>40909</v>
      </c>
      <c r="T67" s="1" t="s">
        <v>637</v>
      </c>
      <c r="U67" s="1" t="s">
        <v>638</v>
      </c>
      <c r="V67" s="1" t="s">
        <v>622</v>
      </c>
      <c r="W67" s="1" t="s">
        <v>622</v>
      </c>
      <c r="X67" s="1">
        <v>20</v>
      </c>
      <c r="Y67" s="19">
        <v>465</v>
      </c>
      <c r="Z67" s="1" t="s">
        <v>622</v>
      </c>
      <c r="AA67" s="1" t="s">
        <v>622</v>
      </c>
      <c r="AB67" s="1" t="s">
        <v>622</v>
      </c>
      <c r="AC67" s="1" t="s">
        <v>622</v>
      </c>
      <c r="AD67" s="1" t="s">
        <v>622</v>
      </c>
      <c r="AE67" s="1" t="s">
        <v>622</v>
      </c>
      <c r="AF67" s="1" t="s">
        <v>622</v>
      </c>
      <c r="AG67" s="1" t="s">
        <v>622</v>
      </c>
      <c r="AH67" s="1" t="s">
        <v>622</v>
      </c>
      <c r="AI67" s="1" t="s">
        <v>622</v>
      </c>
      <c r="AJ67" s="1" t="s">
        <v>622</v>
      </c>
      <c r="AK67" s="1" t="s">
        <v>622</v>
      </c>
      <c r="AL67" s="19" t="s">
        <v>622</v>
      </c>
      <c r="AM67" s="12">
        <v>24.6</v>
      </c>
      <c r="AN67" s="19">
        <v>5.5</v>
      </c>
      <c r="AO67" s="19">
        <v>16.41</v>
      </c>
      <c r="AP67" s="12" t="s">
        <v>622</v>
      </c>
      <c r="AQ67" s="1" t="s">
        <v>622</v>
      </c>
      <c r="AR67" s="1" t="s">
        <v>622</v>
      </c>
      <c r="AS67" s="36">
        <v>677</v>
      </c>
      <c r="AT67" s="7"/>
      <c r="AU67" s="7" t="s">
        <v>622</v>
      </c>
      <c r="AV67" s="7" t="s">
        <v>622</v>
      </c>
      <c r="AW67" s="7" t="s">
        <v>622</v>
      </c>
      <c r="AX67" s="20">
        <v>0.41199999999999998</v>
      </c>
      <c r="AY67" s="15">
        <v>3.0000000000000001E-3</v>
      </c>
      <c r="AZ67" s="20">
        <v>3.0000000000000001E-3</v>
      </c>
      <c r="BA67" s="1" t="s">
        <v>622</v>
      </c>
      <c r="BB67" s="1" t="s">
        <v>622</v>
      </c>
      <c r="BC67" s="1" t="s">
        <v>622</v>
      </c>
      <c r="BD67" s="13">
        <v>5.6533624823695341</v>
      </c>
      <c r="BE67" s="1" t="e">
        <f>#REF!*1000</f>
        <v>#REF!</v>
      </c>
      <c r="BF67" s="13">
        <v>4.9681773706672221</v>
      </c>
      <c r="BG67" s="1" t="s">
        <v>622</v>
      </c>
      <c r="BH67" s="13">
        <v>3.5048144931327041</v>
      </c>
      <c r="BI67" s="1" t="s">
        <v>622</v>
      </c>
      <c r="BJ67" s="13">
        <v>0.49959249203343636</v>
      </c>
      <c r="BK67" s="1" t="s">
        <v>622</v>
      </c>
      <c r="BL67" s="13">
        <v>1.0056844368239175</v>
      </c>
      <c r="BM67" s="1" t="s">
        <v>622</v>
      </c>
      <c r="BN67" s="13">
        <v>1.7062287368038389</v>
      </c>
      <c r="BO67" s="1" t="s">
        <v>622</v>
      </c>
      <c r="BP67" s="13">
        <v>0</v>
      </c>
      <c r="BQ67" s="1" t="s">
        <v>622</v>
      </c>
      <c r="BR67" s="1" t="s">
        <v>622</v>
      </c>
      <c r="BS67" s="1" t="s">
        <v>622</v>
      </c>
      <c r="BT67" s="1" t="s">
        <v>622</v>
      </c>
      <c r="BU67" s="9" t="s">
        <v>622</v>
      </c>
      <c r="BV67" s="13">
        <v>0.77337526205450735</v>
      </c>
      <c r="BW67" s="1" t="s">
        <v>622</v>
      </c>
      <c r="BX67" s="1" t="s">
        <v>622</v>
      </c>
      <c r="BY67" s="16">
        <v>248</v>
      </c>
      <c r="BZ67" s="21">
        <v>17</v>
      </c>
      <c r="CA67" s="1" t="s">
        <v>622</v>
      </c>
      <c r="CB67" s="16">
        <v>0</v>
      </c>
      <c r="CC67" s="1" t="s">
        <v>622</v>
      </c>
      <c r="CD67" s="1" t="s">
        <v>622</v>
      </c>
      <c r="CE67" s="13">
        <v>5.6533624823695341</v>
      </c>
      <c r="CF67" s="13">
        <v>4.9681773706672221</v>
      </c>
      <c r="CG67" s="1">
        <f>BH67</f>
        <v>3.5048144931327041</v>
      </c>
      <c r="CH67">
        <f>BJ67</f>
        <v>0.49959249203343636</v>
      </c>
      <c r="CI67">
        <f>BL67</f>
        <v>1.0056844368239175</v>
      </c>
      <c r="CJ67">
        <f>BN67</f>
        <v>1.7062287368038389</v>
      </c>
      <c r="CK67">
        <f>BP67</f>
        <v>0</v>
      </c>
      <c r="CL67" s="38">
        <f>BV67</f>
        <v>0.77337526205450735</v>
      </c>
      <c r="CM67">
        <f>BY67</f>
        <v>248</v>
      </c>
    </row>
    <row r="68" spans="1:91" x14ac:dyDescent="0.2">
      <c r="A68">
        <v>10</v>
      </c>
      <c r="B68">
        <v>127</v>
      </c>
      <c r="C68" t="s">
        <v>48</v>
      </c>
      <c r="D68" t="s">
        <v>487</v>
      </c>
      <c r="E68" t="s">
        <v>49</v>
      </c>
      <c r="F68" t="s">
        <v>488</v>
      </c>
      <c r="G68">
        <v>2</v>
      </c>
      <c r="H68" t="s">
        <v>59</v>
      </c>
      <c r="I68" t="s">
        <v>60</v>
      </c>
      <c r="J68" t="s">
        <v>61</v>
      </c>
      <c r="K68" t="s">
        <v>140</v>
      </c>
      <c r="L68" t="s">
        <v>141</v>
      </c>
      <c r="M68" t="s">
        <v>62</v>
      </c>
      <c r="N68" s="1" t="s">
        <v>639</v>
      </c>
      <c r="O68" s="1" t="s">
        <v>602</v>
      </c>
      <c r="P68" s="1" t="s">
        <v>603</v>
      </c>
      <c r="Q68" s="1" t="s">
        <v>618</v>
      </c>
      <c r="R68" s="1" t="s">
        <v>630</v>
      </c>
      <c r="S68" s="1" t="s">
        <v>640</v>
      </c>
      <c r="T68" s="1" t="s">
        <v>641</v>
      </c>
      <c r="U68" s="1" t="s">
        <v>642</v>
      </c>
      <c r="V68" s="1">
        <v>78.081819999999993</v>
      </c>
      <c r="W68" s="1">
        <v>164.14125000000001</v>
      </c>
      <c r="X68" s="1" t="s">
        <v>622</v>
      </c>
      <c r="Y68" s="1" t="s">
        <v>622</v>
      </c>
      <c r="Z68" s="1" t="s">
        <v>622</v>
      </c>
      <c r="AA68" s="1" t="s">
        <v>622</v>
      </c>
      <c r="AB68" s="1" t="s">
        <v>622</v>
      </c>
      <c r="AC68" s="1" t="s">
        <v>622</v>
      </c>
      <c r="AD68" s="1" t="s">
        <v>622</v>
      </c>
      <c r="AE68" s="1" t="s">
        <v>622</v>
      </c>
      <c r="AF68" s="1" t="s">
        <v>622</v>
      </c>
      <c r="AG68" s="1" t="s">
        <v>622</v>
      </c>
      <c r="AH68" s="1" t="s">
        <v>622</v>
      </c>
      <c r="AI68" s="1">
        <v>3</v>
      </c>
      <c r="AJ68" s="1" t="s">
        <v>622</v>
      </c>
      <c r="AK68" s="1" t="s">
        <v>622</v>
      </c>
      <c r="AL68" s="19" t="s">
        <v>622</v>
      </c>
      <c r="AM68" s="1" t="s">
        <v>622</v>
      </c>
      <c r="AN68" s="1" t="s">
        <v>622</v>
      </c>
      <c r="AO68" s="1" t="s">
        <v>622</v>
      </c>
      <c r="AP68" s="12" t="s">
        <v>622</v>
      </c>
      <c r="AQ68" s="1" t="s">
        <v>622</v>
      </c>
      <c r="AR68" s="1" t="s">
        <v>622</v>
      </c>
      <c r="AS68" s="1" t="s">
        <v>622</v>
      </c>
      <c r="AT68" s="7" t="s">
        <v>622</v>
      </c>
      <c r="AU68" s="7" t="s">
        <v>622</v>
      </c>
      <c r="AV68" s="7" t="s">
        <v>622</v>
      </c>
      <c r="AW68" s="7" t="s">
        <v>622</v>
      </c>
      <c r="AX68" s="7" t="s">
        <v>622</v>
      </c>
      <c r="AY68" s="7" t="s">
        <v>622</v>
      </c>
      <c r="AZ68" s="7" t="s">
        <v>622</v>
      </c>
      <c r="BA68" s="1" t="s">
        <v>622</v>
      </c>
      <c r="BB68" s="1" t="s">
        <v>622</v>
      </c>
      <c r="BC68" s="1" t="s">
        <v>622</v>
      </c>
      <c r="BD68" s="1" t="s">
        <v>622</v>
      </c>
      <c r="BE68" s="1" t="s">
        <v>622</v>
      </c>
      <c r="BF68" s="1" t="s">
        <v>622</v>
      </c>
      <c r="BG68" s="1" t="s">
        <v>622</v>
      </c>
      <c r="BH68" s="1" t="s">
        <v>622</v>
      </c>
      <c r="BI68" s="1" t="s">
        <v>622</v>
      </c>
      <c r="BJ68" s="1" t="s">
        <v>622</v>
      </c>
      <c r="BK68" s="1" t="s">
        <v>622</v>
      </c>
      <c r="BL68" s="1" t="s">
        <v>622</v>
      </c>
      <c r="BM68" s="1" t="s">
        <v>622</v>
      </c>
      <c r="BN68" s="1" t="s">
        <v>622</v>
      </c>
      <c r="BO68" s="1" t="s">
        <v>622</v>
      </c>
      <c r="BP68" s="1" t="s">
        <v>622</v>
      </c>
      <c r="BQ68" s="1" t="s">
        <v>622</v>
      </c>
      <c r="BR68" s="1" t="s">
        <v>622</v>
      </c>
      <c r="BS68" s="1" t="s">
        <v>622</v>
      </c>
      <c r="BT68" s="1" t="s">
        <v>622</v>
      </c>
      <c r="BU68" s="9" t="s">
        <v>622</v>
      </c>
      <c r="BV68" s="9" t="s">
        <v>622</v>
      </c>
      <c r="BW68" s="1" t="s">
        <v>622</v>
      </c>
      <c r="BX68" s="1" t="s">
        <v>622</v>
      </c>
      <c r="BY68" s="1" t="s">
        <v>622</v>
      </c>
      <c r="BZ68" s="1" t="s">
        <v>622</v>
      </c>
      <c r="CA68" s="1" t="s">
        <v>622</v>
      </c>
      <c r="CB68" s="1" t="s">
        <v>622</v>
      </c>
      <c r="CC68" s="1" t="s">
        <v>622</v>
      </c>
      <c r="CD68" s="1" t="s">
        <v>622</v>
      </c>
      <c r="CE68" s="1" t="s">
        <v>622</v>
      </c>
      <c r="CF68" s="1" t="s">
        <v>622</v>
      </c>
      <c r="CG68" s="1" t="s">
        <v>622</v>
      </c>
      <c r="CH68" t="str">
        <f>BJ68</f>
        <v>NA</v>
      </c>
      <c r="CI68" t="str">
        <f>BL68</f>
        <v>NA</v>
      </c>
      <c r="CJ68" t="str">
        <f>BN68</f>
        <v>NA</v>
      </c>
      <c r="CK68" t="str">
        <f>BP68</f>
        <v>NA</v>
      </c>
      <c r="CL68" s="38" t="str">
        <f>BV68</f>
        <v>NA</v>
      </c>
      <c r="CM68" t="str">
        <f>BY68</f>
        <v>NA</v>
      </c>
    </row>
    <row r="69" spans="1:91" x14ac:dyDescent="0.2">
      <c r="A69">
        <v>11</v>
      </c>
      <c r="B69">
        <v>128</v>
      </c>
      <c r="C69" t="s">
        <v>54</v>
      </c>
      <c r="D69" t="s">
        <v>489</v>
      </c>
      <c r="E69" t="s">
        <v>55</v>
      </c>
      <c r="F69" t="s">
        <v>490</v>
      </c>
      <c r="G69">
        <v>2</v>
      </c>
      <c r="H69" t="s">
        <v>63</v>
      </c>
      <c r="I69" t="s">
        <v>64</v>
      </c>
      <c r="J69" t="s">
        <v>65</v>
      </c>
      <c r="K69" t="s">
        <v>145</v>
      </c>
      <c r="L69" t="s">
        <v>146</v>
      </c>
      <c r="M69" t="s">
        <v>62</v>
      </c>
      <c r="N69" s="1" t="s">
        <v>639</v>
      </c>
      <c r="O69" s="1" t="s">
        <v>602</v>
      </c>
      <c r="P69" s="1" t="s">
        <v>603</v>
      </c>
      <c r="Q69" s="1" t="s">
        <v>618</v>
      </c>
      <c r="R69" s="1" t="s">
        <v>630</v>
      </c>
      <c r="S69" s="1" t="s">
        <v>643</v>
      </c>
      <c r="T69" s="1" t="s">
        <v>641</v>
      </c>
      <c r="U69" s="1" t="s">
        <v>642</v>
      </c>
      <c r="V69" s="1">
        <v>78.080470000000005</v>
      </c>
      <c r="W69" s="1">
        <v>164.14111</v>
      </c>
      <c r="X69" s="1" t="s">
        <v>622</v>
      </c>
      <c r="Y69" s="1" t="s">
        <v>622</v>
      </c>
      <c r="Z69" s="1" t="s">
        <v>622</v>
      </c>
      <c r="AA69" s="1" t="s">
        <v>622</v>
      </c>
      <c r="AB69" s="1" t="s">
        <v>622</v>
      </c>
      <c r="AC69" s="1" t="s">
        <v>622</v>
      </c>
      <c r="AD69" s="1" t="s">
        <v>622</v>
      </c>
      <c r="AE69" s="1" t="s">
        <v>622</v>
      </c>
      <c r="AF69" s="1" t="s">
        <v>622</v>
      </c>
      <c r="AG69" s="1" t="s">
        <v>622</v>
      </c>
      <c r="AH69" s="1" t="s">
        <v>622</v>
      </c>
      <c r="AI69" s="1">
        <v>3</v>
      </c>
      <c r="AJ69" s="1" t="s">
        <v>622</v>
      </c>
      <c r="AK69" s="1" t="s">
        <v>622</v>
      </c>
      <c r="AL69" s="19" t="s">
        <v>622</v>
      </c>
      <c r="AM69" s="1" t="s">
        <v>622</v>
      </c>
      <c r="AN69" s="1" t="s">
        <v>622</v>
      </c>
      <c r="AO69" s="1" t="s">
        <v>622</v>
      </c>
      <c r="AP69" s="12" t="s">
        <v>622</v>
      </c>
      <c r="AQ69" s="1" t="s">
        <v>622</v>
      </c>
      <c r="AR69" s="1" t="s">
        <v>622</v>
      </c>
      <c r="AS69" s="1" t="s">
        <v>622</v>
      </c>
      <c r="AT69" s="7" t="s">
        <v>622</v>
      </c>
      <c r="AU69" s="7" t="s">
        <v>622</v>
      </c>
      <c r="AV69" s="7" t="s">
        <v>622</v>
      </c>
      <c r="AW69" s="7" t="s">
        <v>622</v>
      </c>
      <c r="AX69" s="7" t="s">
        <v>622</v>
      </c>
      <c r="AY69" s="7" t="s">
        <v>622</v>
      </c>
      <c r="AZ69" s="7" t="s">
        <v>622</v>
      </c>
      <c r="BA69" s="1" t="s">
        <v>622</v>
      </c>
      <c r="BB69" s="1" t="s">
        <v>622</v>
      </c>
      <c r="BC69" s="1" t="s">
        <v>622</v>
      </c>
      <c r="BD69" s="1" t="s">
        <v>622</v>
      </c>
      <c r="BE69" s="1" t="s">
        <v>622</v>
      </c>
      <c r="BF69" s="1" t="s">
        <v>622</v>
      </c>
      <c r="BG69" s="1" t="s">
        <v>622</v>
      </c>
      <c r="BH69" s="1" t="s">
        <v>622</v>
      </c>
      <c r="BI69" s="1" t="s">
        <v>622</v>
      </c>
      <c r="BJ69" s="1" t="s">
        <v>622</v>
      </c>
      <c r="BK69" s="1" t="s">
        <v>622</v>
      </c>
      <c r="BL69" s="1" t="s">
        <v>622</v>
      </c>
      <c r="BM69" s="1" t="s">
        <v>622</v>
      </c>
      <c r="BN69" s="1" t="s">
        <v>622</v>
      </c>
      <c r="BO69" s="1" t="s">
        <v>622</v>
      </c>
      <c r="BP69" s="1" t="s">
        <v>622</v>
      </c>
      <c r="BQ69" s="1" t="s">
        <v>622</v>
      </c>
      <c r="BR69" s="1" t="s">
        <v>622</v>
      </c>
      <c r="BS69" s="1" t="s">
        <v>622</v>
      </c>
      <c r="BT69" s="1" t="s">
        <v>622</v>
      </c>
      <c r="BU69" s="9" t="s">
        <v>622</v>
      </c>
      <c r="BV69" s="9" t="s">
        <v>622</v>
      </c>
      <c r="BW69" s="1" t="s">
        <v>622</v>
      </c>
      <c r="BX69" s="1" t="s">
        <v>622</v>
      </c>
      <c r="BY69" s="1" t="s">
        <v>622</v>
      </c>
      <c r="BZ69" s="1" t="s">
        <v>622</v>
      </c>
      <c r="CA69" s="1" t="s">
        <v>622</v>
      </c>
      <c r="CB69" s="1" t="s">
        <v>622</v>
      </c>
      <c r="CC69" s="1" t="s">
        <v>622</v>
      </c>
      <c r="CD69" s="1" t="s">
        <v>622</v>
      </c>
      <c r="CE69" s="1" t="s">
        <v>622</v>
      </c>
      <c r="CF69" s="1" t="s">
        <v>622</v>
      </c>
      <c r="CG69" s="1" t="s">
        <v>622</v>
      </c>
      <c r="CH69" t="str">
        <f>BJ69</f>
        <v>NA</v>
      </c>
      <c r="CI69" t="str">
        <f>BL69</f>
        <v>NA</v>
      </c>
      <c r="CJ69" t="str">
        <f>BN69</f>
        <v>NA</v>
      </c>
      <c r="CK69" t="str">
        <f>BP69</f>
        <v>NA</v>
      </c>
      <c r="CL69" s="38" t="str">
        <f>BV69</f>
        <v>NA</v>
      </c>
      <c r="CM69" t="str">
        <f>BY69</f>
        <v>NA</v>
      </c>
    </row>
    <row r="70" spans="1:91" x14ac:dyDescent="0.2">
      <c r="A70">
        <v>12</v>
      </c>
      <c r="B70">
        <v>129</v>
      </c>
      <c r="C70" t="s">
        <v>66</v>
      </c>
      <c r="D70" t="s">
        <v>491</v>
      </c>
      <c r="E70" t="s">
        <v>67</v>
      </c>
      <c r="F70" t="s">
        <v>492</v>
      </c>
      <c r="G70">
        <v>2</v>
      </c>
      <c r="H70" t="s">
        <v>68</v>
      </c>
      <c r="I70" t="s">
        <v>69</v>
      </c>
      <c r="J70" t="s">
        <v>70</v>
      </c>
      <c r="K70" t="s">
        <v>150</v>
      </c>
      <c r="L70" t="s">
        <v>151</v>
      </c>
      <c r="M70" t="s">
        <v>62</v>
      </c>
      <c r="N70" s="1" t="s">
        <v>639</v>
      </c>
      <c r="O70" s="1" t="s">
        <v>602</v>
      </c>
      <c r="P70" s="1" t="s">
        <v>603</v>
      </c>
      <c r="Q70" s="1" t="s">
        <v>618</v>
      </c>
      <c r="R70" s="1" t="s">
        <v>630</v>
      </c>
      <c r="S70" s="1" t="s">
        <v>643</v>
      </c>
      <c r="T70" s="1" t="s">
        <v>641</v>
      </c>
      <c r="U70" s="1" t="s">
        <v>642</v>
      </c>
      <c r="V70" s="1">
        <v>78.080449999999999</v>
      </c>
      <c r="W70" s="1">
        <v>164.14114000000001</v>
      </c>
      <c r="X70" s="1" t="s">
        <v>622</v>
      </c>
      <c r="Y70" s="1" t="s">
        <v>622</v>
      </c>
      <c r="Z70" s="1" t="s">
        <v>622</v>
      </c>
      <c r="AA70" s="1" t="s">
        <v>622</v>
      </c>
      <c r="AB70" s="1" t="s">
        <v>622</v>
      </c>
      <c r="AC70" s="1" t="s">
        <v>622</v>
      </c>
      <c r="AD70" s="1" t="s">
        <v>622</v>
      </c>
      <c r="AE70" s="1" t="s">
        <v>622</v>
      </c>
      <c r="AF70" s="1" t="s">
        <v>622</v>
      </c>
      <c r="AG70" s="1" t="s">
        <v>622</v>
      </c>
      <c r="AH70" s="1" t="s">
        <v>622</v>
      </c>
      <c r="AI70" s="1">
        <v>3</v>
      </c>
      <c r="AJ70" s="1" t="s">
        <v>622</v>
      </c>
      <c r="AK70" s="1" t="s">
        <v>622</v>
      </c>
      <c r="AL70" s="19" t="s">
        <v>622</v>
      </c>
      <c r="AM70" s="1" t="s">
        <v>622</v>
      </c>
      <c r="AN70" s="1" t="s">
        <v>622</v>
      </c>
      <c r="AO70" s="1" t="s">
        <v>622</v>
      </c>
      <c r="AP70" s="12" t="s">
        <v>622</v>
      </c>
      <c r="AQ70" s="1" t="s">
        <v>622</v>
      </c>
      <c r="AR70" s="1" t="s">
        <v>622</v>
      </c>
      <c r="AS70" s="1" t="s">
        <v>622</v>
      </c>
      <c r="AT70" s="7" t="s">
        <v>622</v>
      </c>
      <c r="AU70" s="7" t="s">
        <v>622</v>
      </c>
      <c r="AV70" s="7" t="s">
        <v>622</v>
      </c>
      <c r="AW70" s="7" t="s">
        <v>622</v>
      </c>
      <c r="AX70" s="7" t="s">
        <v>622</v>
      </c>
      <c r="AY70" s="7" t="s">
        <v>622</v>
      </c>
      <c r="AZ70" s="7" t="s">
        <v>622</v>
      </c>
      <c r="BA70" s="1" t="s">
        <v>622</v>
      </c>
      <c r="BB70" s="1" t="s">
        <v>622</v>
      </c>
      <c r="BC70" s="1" t="s">
        <v>622</v>
      </c>
      <c r="BD70" s="1" t="s">
        <v>622</v>
      </c>
      <c r="BE70" s="1" t="s">
        <v>622</v>
      </c>
      <c r="BF70" s="1" t="s">
        <v>622</v>
      </c>
      <c r="BG70" s="1" t="s">
        <v>622</v>
      </c>
      <c r="BH70" s="1" t="s">
        <v>622</v>
      </c>
      <c r="BI70" s="1" t="s">
        <v>622</v>
      </c>
      <c r="BJ70" s="1" t="s">
        <v>622</v>
      </c>
      <c r="BK70" s="1" t="s">
        <v>622</v>
      </c>
      <c r="BL70" s="1" t="s">
        <v>622</v>
      </c>
      <c r="BM70" s="1" t="s">
        <v>622</v>
      </c>
      <c r="BN70" s="1" t="s">
        <v>622</v>
      </c>
      <c r="BO70" s="1" t="s">
        <v>622</v>
      </c>
      <c r="BP70" s="1" t="s">
        <v>622</v>
      </c>
      <c r="BQ70" s="1" t="s">
        <v>622</v>
      </c>
      <c r="BR70" s="1" t="s">
        <v>622</v>
      </c>
      <c r="BS70" s="1" t="s">
        <v>622</v>
      </c>
      <c r="BT70" s="1" t="s">
        <v>622</v>
      </c>
      <c r="BU70" s="9" t="s">
        <v>622</v>
      </c>
      <c r="BV70" s="9" t="s">
        <v>622</v>
      </c>
      <c r="BW70" s="1" t="s">
        <v>622</v>
      </c>
      <c r="BX70" s="1" t="s">
        <v>622</v>
      </c>
      <c r="BY70" s="1" t="s">
        <v>622</v>
      </c>
      <c r="BZ70" s="1" t="s">
        <v>622</v>
      </c>
      <c r="CA70" s="1" t="s">
        <v>622</v>
      </c>
      <c r="CB70" s="1" t="s">
        <v>622</v>
      </c>
      <c r="CC70" s="1" t="s">
        <v>622</v>
      </c>
      <c r="CD70" s="1" t="s">
        <v>622</v>
      </c>
      <c r="CE70" s="1" t="s">
        <v>622</v>
      </c>
      <c r="CF70" s="1" t="s">
        <v>622</v>
      </c>
      <c r="CG70" s="1" t="s">
        <v>622</v>
      </c>
      <c r="CH70" t="str">
        <f>BJ70</f>
        <v>NA</v>
      </c>
      <c r="CI70" t="str">
        <f>BL70</f>
        <v>NA</v>
      </c>
      <c r="CJ70" t="str">
        <f>BN70</f>
        <v>NA</v>
      </c>
      <c r="CK70" t="str">
        <f>BP70</f>
        <v>NA</v>
      </c>
      <c r="CL70" s="38" t="str">
        <f>BV70</f>
        <v>NA</v>
      </c>
      <c r="CM70" t="str">
        <f>BY70</f>
        <v>NA</v>
      </c>
    </row>
    <row r="71" spans="1:91" x14ac:dyDescent="0.2">
      <c r="A71">
        <v>64</v>
      </c>
      <c r="B71">
        <v>201</v>
      </c>
      <c r="C71" t="s">
        <v>236</v>
      </c>
      <c r="D71" t="s">
        <v>493</v>
      </c>
      <c r="E71" t="s">
        <v>237</v>
      </c>
      <c r="F71" t="s">
        <v>494</v>
      </c>
      <c r="G71">
        <v>2</v>
      </c>
      <c r="H71" t="s">
        <v>238</v>
      </c>
      <c r="I71" t="s">
        <v>239</v>
      </c>
      <c r="J71" t="s">
        <v>240</v>
      </c>
      <c r="K71" t="s">
        <v>156</v>
      </c>
      <c r="L71" t="s">
        <v>157</v>
      </c>
      <c r="M71" t="s">
        <v>241</v>
      </c>
      <c r="N71" s="1" t="s">
        <v>657</v>
      </c>
      <c r="O71" s="1" t="s">
        <v>602</v>
      </c>
      <c r="P71" s="1" t="s">
        <v>603</v>
      </c>
      <c r="Q71" s="1" t="s">
        <v>618</v>
      </c>
      <c r="R71" s="1" t="s">
        <v>619</v>
      </c>
      <c r="S71" s="2">
        <v>40909</v>
      </c>
      <c r="T71" s="1" t="s">
        <v>637</v>
      </c>
      <c r="U71" s="1" t="s">
        <v>658</v>
      </c>
      <c r="V71" s="1" t="s">
        <v>622</v>
      </c>
      <c r="W71" s="1" t="s">
        <v>622</v>
      </c>
      <c r="X71" s="1">
        <v>75</v>
      </c>
      <c r="Y71" s="1">
        <v>950</v>
      </c>
      <c r="Z71" s="7" t="s">
        <v>622</v>
      </c>
      <c r="AA71" s="7" t="s">
        <v>622</v>
      </c>
      <c r="AB71" s="7" t="s">
        <v>622</v>
      </c>
      <c r="AC71" s="1" t="s">
        <v>622</v>
      </c>
      <c r="AD71" s="1" t="s">
        <v>622</v>
      </c>
      <c r="AE71" s="1" t="s">
        <v>622</v>
      </c>
      <c r="AF71" s="1" t="s">
        <v>622</v>
      </c>
      <c r="AG71" s="1" t="s">
        <v>622</v>
      </c>
      <c r="AH71" s="1" t="s">
        <v>622</v>
      </c>
      <c r="AI71" s="1" t="s">
        <v>622</v>
      </c>
      <c r="AJ71" s="1" t="s">
        <v>622</v>
      </c>
      <c r="AK71" s="1" t="s">
        <v>622</v>
      </c>
      <c r="AL71" s="19">
        <v>0.6</v>
      </c>
      <c r="AM71" s="12">
        <v>40.700000000000003</v>
      </c>
      <c r="AN71" s="19">
        <v>5.61</v>
      </c>
      <c r="AO71" s="19">
        <v>17.95</v>
      </c>
      <c r="AP71" s="1" t="s">
        <v>622</v>
      </c>
      <c r="AQ71" s="1" t="s">
        <v>622</v>
      </c>
      <c r="AR71" s="1" t="s">
        <v>622</v>
      </c>
      <c r="AS71" s="36">
        <v>1070</v>
      </c>
      <c r="AT71" s="1" t="s">
        <v>622</v>
      </c>
      <c r="AU71" s="1" t="s">
        <v>622</v>
      </c>
      <c r="AV71" s="1" t="s">
        <v>622</v>
      </c>
      <c r="AW71" s="1" t="s">
        <v>622</v>
      </c>
      <c r="AX71" s="20">
        <v>-1.7999999999999546E-3</v>
      </c>
      <c r="AY71" s="15">
        <v>3.0000000000000001E-3</v>
      </c>
      <c r="AZ71" s="20">
        <v>2E-3</v>
      </c>
      <c r="BA71" s="1" t="s">
        <v>622</v>
      </c>
      <c r="BB71" s="1" t="s">
        <v>622</v>
      </c>
      <c r="BC71" s="1" t="s">
        <v>622</v>
      </c>
      <c r="BD71" s="13">
        <v>3.4785994358251053</v>
      </c>
      <c r="BE71" s="1" t="s">
        <v>622</v>
      </c>
      <c r="BF71" s="13">
        <v>7.6915915478297077</v>
      </c>
      <c r="BG71" s="1" t="s">
        <v>622</v>
      </c>
      <c r="BH71" s="13">
        <v>4.7309141103830079</v>
      </c>
      <c r="BI71" s="1" t="s">
        <v>622</v>
      </c>
      <c r="BJ71" s="13">
        <v>0.27385095245316299</v>
      </c>
      <c r="BK71" s="1" t="s">
        <v>622</v>
      </c>
      <c r="BL71" s="13">
        <v>1.5330600832172332</v>
      </c>
      <c r="BM71" s="1" t="s">
        <v>622</v>
      </c>
      <c r="BN71" s="13">
        <v>2.6431334530879997</v>
      </c>
      <c r="BO71" s="1" t="s">
        <v>622</v>
      </c>
      <c r="BP71" s="13">
        <v>1.159</v>
      </c>
      <c r="BQ71" s="1" t="s">
        <v>622</v>
      </c>
      <c r="BR71" s="9" t="s">
        <v>622</v>
      </c>
      <c r="BS71" s="1" t="s">
        <v>622</v>
      </c>
      <c r="BT71" s="1" t="s">
        <v>622</v>
      </c>
      <c r="BU71" s="9" t="s">
        <v>622</v>
      </c>
      <c r="BV71" s="13">
        <v>2.6786679567811644</v>
      </c>
      <c r="BW71" s="9" t="s">
        <v>622</v>
      </c>
      <c r="BX71" s="1" t="s">
        <v>622</v>
      </c>
      <c r="BY71" s="16">
        <v>1060</v>
      </c>
      <c r="BZ71" s="21">
        <v>11.8</v>
      </c>
      <c r="CA71" s="7" t="s">
        <v>622</v>
      </c>
      <c r="CB71" s="16">
        <v>1</v>
      </c>
      <c r="CC71" s="1" t="s">
        <v>622</v>
      </c>
      <c r="CD71" s="7" t="s">
        <v>622</v>
      </c>
      <c r="CE71" s="13">
        <v>3.4785994358251053</v>
      </c>
      <c r="CF71" s="13">
        <v>7.6915915478297077</v>
      </c>
      <c r="CG71" s="7">
        <f>BH71</f>
        <v>4.7309141103830079</v>
      </c>
      <c r="CH71" s="37">
        <f>BJ71</f>
        <v>0.27385095245316299</v>
      </c>
      <c r="CI71" s="37">
        <f>BL71</f>
        <v>1.5330600832172332</v>
      </c>
      <c r="CJ71" s="37">
        <f>BN71</f>
        <v>2.6431334530879997</v>
      </c>
      <c r="CK71" s="37">
        <f>BP71</f>
        <v>1.159</v>
      </c>
      <c r="CL71" s="37">
        <f>BV71</f>
        <v>2.6786679567811644</v>
      </c>
      <c r="CM71">
        <f>BY71</f>
        <v>1060</v>
      </c>
    </row>
    <row r="72" spans="1:91" x14ac:dyDescent="0.2">
      <c r="A72">
        <v>66</v>
      </c>
      <c r="B72">
        <v>202</v>
      </c>
      <c r="C72" t="s">
        <v>242</v>
      </c>
      <c r="D72" t="s">
        <v>495</v>
      </c>
      <c r="E72" t="s">
        <v>243</v>
      </c>
      <c r="F72" t="s">
        <v>496</v>
      </c>
      <c r="G72">
        <v>2</v>
      </c>
      <c r="H72" t="s">
        <v>244</v>
      </c>
      <c r="I72" t="s">
        <v>245</v>
      </c>
      <c r="J72" t="s">
        <v>246</v>
      </c>
      <c r="K72" t="s">
        <v>161</v>
      </c>
      <c r="L72" t="s">
        <v>162</v>
      </c>
      <c r="M72" t="s">
        <v>241</v>
      </c>
      <c r="N72" s="1" t="s">
        <v>657</v>
      </c>
      <c r="O72" s="1" t="s">
        <v>602</v>
      </c>
      <c r="P72" s="1" t="s">
        <v>603</v>
      </c>
      <c r="Q72" s="1" t="s">
        <v>618</v>
      </c>
      <c r="R72" s="1" t="s">
        <v>619</v>
      </c>
      <c r="S72" s="2">
        <v>40909</v>
      </c>
      <c r="T72" s="1" t="s">
        <v>637</v>
      </c>
      <c r="U72" s="1" t="s">
        <v>658</v>
      </c>
      <c r="V72" s="1" t="s">
        <v>622</v>
      </c>
      <c r="W72" s="1" t="s">
        <v>622</v>
      </c>
      <c r="X72" s="1">
        <v>75</v>
      </c>
      <c r="Y72" s="1">
        <v>950</v>
      </c>
      <c r="Z72" s="7" t="s">
        <v>622</v>
      </c>
      <c r="AA72" s="7" t="s">
        <v>622</v>
      </c>
      <c r="AB72" s="7" t="s">
        <v>622</v>
      </c>
      <c r="AC72" s="1" t="s">
        <v>622</v>
      </c>
      <c r="AD72" s="1" t="s">
        <v>622</v>
      </c>
      <c r="AE72" s="1" t="s">
        <v>622</v>
      </c>
      <c r="AF72" s="1" t="s">
        <v>622</v>
      </c>
      <c r="AG72" s="1" t="s">
        <v>622</v>
      </c>
      <c r="AH72" s="1" t="s">
        <v>622</v>
      </c>
      <c r="AI72" s="1" t="s">
        <v>622</v>
      </c>
      <c r="AJ72" s="1" t="s">
        <v>622</v>
      </c>
      <c r="AK72" s="1" t="s">
        <v>622</v>
      </c>
      <c r="AL72" s="19">
        <v>0.6</v>
      </c>
      <c r="AM72" s="12">
        <v>55.7</v>
      </c>
      <c r="AN72" s="19">
        <v>5.61</v>
      </c>
      <c r="AO72" s="23" t="s">
        <v>727</v>
      </c>
      <c r="AP72" s="1" t="s">
        <v>622</v>
      </c>
      <c r="AQ72" s="1" t="s">
        <v>622</v>
      </c>
      <c r="AR72" s="1" t="s">
        <v>622</v>
      </c>
      <c r="AS72" s="36">
        <v>1710</v>
      </c>
      <c r="AT72" s="1" t="s">
        <v>622</v>
      </c>
      <c r="AU72" s="1" t="s">
        <v>622</v>
      </c>
      <c r="AV72" s="1" t="s">
        <v>622</v>
      </c>
      <c r="AW72" s="1" t="s">
        <v>622</v>
      </c>
      <c r="AX72" s="20">
        <v>-6.2700000000000047E-2</v>
      </c>
      <c r="AY72" s="15">
        <v>3.3E-3</v>
      </c>
      <c r="AZ72" s="20">
        <v>1.2999999999999997E-3</v>
      </c>
      <c r="BA72" s="1" t="s">
        <v>622</v>
      </c>
      <c r="BB72" s="1" t="s">
        <v>622</v>
      </c>
      <c r="BC72" s="1" t="s">
        <v>622</v>
      </c>
      <c r="BD72" s="13">
        <v>5.9816248236953458</v>
      </c>
      <c r="BE72" s="1" t="s">
        <v>622</v>
      </c>
      <c r="BF72" s="13">
        <v>10.757855730196733</v>
      </c>
      <c r="BG72" s="1" t="s">
        <v>622</v>
      </c>
      <c r="BH72" s="13">
        <v>7.1051103826149058</v>
      </c>
      <c r="BI72" s="1" t="s">
        <v>622</v>
      </c>
      <c r="BJ72" s="13">
        <v>0.3836386616925429</v>
      </c>
      <c r="BK72" s="1" t="s">
        <v>622</v>
      </c>
      <c r="BL72" s="13">
        <v>2.5330713905303321</v>
      </c>
      <c r="BM72" s="1" t="s">
        <v>622</v>
      </c>
      <c r="BN72" s="13">
        <v>3.8980674087261553</v>
      </c>
      <c r="BO72" s="1" t="s">
        <v>622</v>
      </c>
      <c r="BP72" s="13">
        <v>0.57950000000000002</v>
      </c>
      <c r="BQ72" s="1" t="s">
        <v>622</v>
      </c>
      <c r="BR72" s="9" t="s">
        <v>622</v>
      </c>
      <c r="BS72" s="1" t="s">
        <v>622</v>
      </c>
      <c r="BT72" s="1" t="s">
        <v>622</v>
      </c>
      <c r="BU72" s="9" t="s">
        <v>622</v>
      </c>
      <c r="BV72" s="13">
        <v>4.9037090791807776</v>
      </c>
      <c r="BW72" s="9" t="s">
        <v>622</v>
      </c>
      <c r="BX72" s="1" t="s">
        <v>622</v>
      </c>
      <c r="BY72" s="16">
        <v>1750</v>
      </c>
      <c r="BZ72" s="21">
        <v>22.7</v>
      </c>
      <c r="CA72" s="7" t="s">
        <v>622</v>
      </c>
      <c r="CB72" s="16">
        <v>2</v>
      </c>
      <c r="CC72" s="1" t="s">
        <v>622</v>
      </c>
      <c r="CD72" s="7" t="s">
        <v>622</v>
      </c>
      <c r="CE72" s="13">
        <v>5.9816248236953458</v>
      </c>
      <c r="CF72" s="13">
        <v>10.757855730196733</v>
      </c>
      <c r="CG72" s="7">
        <f>BH72</f>
        <v>7.1051103826149058</v>
      </c>
      <c r="CH72" s="37">
        <f>BJ72</f>
        <v>0.3836386616925429</v>
      </c>
      <c r="CI72" s="37">
        <f>BL72</f>
        <v>2.5330713905303321</v>
      </c>
      <c r="CJ72" s="37">
        <f>BN72</f>
        <v>3.8980674087261553</v>
      </c>
      <c r="CK72" s="37">
        <f>BP72</f>
        <v>0.57950000000000002</v>
      </c>
      <c r="CL72" s="37">
        <f>BV72</f>
        <v>4.9037090791807776</v>
      </c>
      <c r="CM72">
        <f>BY72</f>
        <v>1750</v>
      </c>
    </row>
    <row r="73" spans="1:91" x14ac:dyDescent="0.2">
      <c r="A73">
        <v>67</v>
      </c>
      <c r="B73">
        <v>203</v>
      </c>
      <c r="C73" t="s">
        <v>247</v>
      </c>
      <c r="D73" t="s">
        <v>497</v>
      </c>
      <c r="E73" t="s">
        <v>248</v>
      </c>
      <c r="F73" t="s">
        <v>498</v>
      </c>
      <c r="G73">
        <v>2</v>
      </c>
      <c r="H73" t="s">
        <v>249</v>
      </c>
      <c r="I73" t="s">
        <v>250</v>
      </c>
      <c r="J73" t="s">
        <v>251</v>
      </c>
      <c r="K73" t="s">
        <v>166</v>
      </c>
      <c r="L73" t="s">
        <v>167</v>
      </c>
      <c r="M73" t="s">
        <v>241</v>
      </c>
      <c r="N73" s="1" t="s">
        <v>657</v>
      </c>
      <c r="O73" s="1" t="s">
        <v>602</v>
      </c>
      <c r="P73" s="1" t="s">
        <v>603</v>
      </c>
      <c r="Q73" s="1" t="s">
        <v>618</v>
      </c>
      <c r="R73" s="1" t="s">
        <v>619</v>
      </c>
      <c r="S73" s="2">
        <v>40909</v>
      </c>
      <c r="T73" s="1" t="s">
        <v>637</v>
      </c>
      <c r="U73" s="1" t="s">
        <v>658</v>
      </c>
      <c r="V73" s="1" t="s">
        <v>622</v>
      </c>
      <c r="W73" s="1" t="s">
        <v>622</v>
      </c>
      <c r="X73" s="1">
        <v>75</v>
      </c>
      <c r="Y73" s="1">
        <v>950</v>
      </c>
      <c r="Z73" s="7" t="s">
        <v>622</v>
      </c>
      <c r="AA73" s="7" t="s">
        <v>622</v>
      </c>
      <c r="AB73" s="7" t="s">
        <v>622</v>
      </c>
      <c r="AC73" s="1" t="s">
        <v>622</v>
      </c>
      <c r="AD73" s="1" t="s">
        <v>622</v>
      </c>
      <c r="AE73" s="1" t="s">
        <v>622</v>
      </c>
      <c r="AF73" s="1" t="s">
        <v>622</v>
      </c>
      <c r="AG73" s="1" t="s">
        <v>622</v>
      </c>
      <c r="AH73" s="1" t="s">
        <v>622</v>
      </c>
      <c r="AI73" s="1" t="s">
        <v>622</v>
      </c>
      <c r="AJ73" s="1" t="s">
        <v>622</v>
      </c>
      <c r="AK73" s="1" t="s">
        <v>622</v>
      </c>
      <c r="AL73" s="19">
        <v>1</v>
      </c>
      <c r="AM73" s="12">
        <v>48.300000000000004</v>
      </c>
      <c r="AN73" s="19">
        <v>5.72</v>
      </c>
      <c r="AO73" s="19">
        <v>17.11</v>
      </c>
      <c r="AP73" s="1" t="s">
        <v>622</v>
      </c>
      <c r="AQ73" s="1" t="s">
        <v>622</v>
      </c>
      <c r="AR73" s="1" t="s">
        <v>622</v>
      </c>
      <c r="AS73" s="36">
        <v>1720</v>
      </c>
      <c r="AT73" s="1" t="s">
        <v>622</v>
      </c>
      <c r="AU73" s="1" t="s">
        <v>622</v>
      </c>
      <c r="AV73" s="1" t="s">
        <v>622</v>
      </c>
      <c r="AW73" s="1" t="s">
        <v>622</v>
      </c>
      <c r="AX73" s="20">
        <v>-9.3200000000000047E-2</v>
      </c>
      <c r="AY73" s="15">
        <v>3.0000000000000001E-3</v>
      </c>
      <c r="AZ73" s="20">
        <v>1.6999999999999999E-3</v>
      </c>
      <c r="BA73" s="1" t="s">
        <v>622</v>
      </c>
      <c r="BB73" s="1" t="s">
        <v>622</v>
      </c>
      <c r="BC73" s="1" t="s">
        <v>622</v>
      </c>
      <c r="BD73" s="13">
        <v>6.6670902679830748</v>
      </c>
      <c r="BE73" s="1" t="s">
        <v>622</v>
      </c>
      <c r="BF73" s="13">
        <v>12.427438326220466</v>
      </c>
      <c r="BG73" s="1" t="s">
        <v>622</v>
      </c>
      <c r="BH73" s="13">
        <v>8.5624644015333917</v>
      </c>
      <c r="BI73" s="1" t="s">
        <v>622</v>
      </c>
      <c r="BJ73" s="13">
        <v>0.37203139010146857</v>
      </c>
      <c r="BK73" s="1" t="s">
        <v>622</v>
      </c>
      <c r="BL73" s="13">
        <v>2.4994888779207414</v>
      </c>
      <c r="BM73" s="1" t="s">
        <v>622</v>
      </c>
      <c r="BN73" s="13">
        <v>3.6737700555037054</v>
      </c>
      <c r="BO73" s="1" t="s">
        <v>622</v>
      </c>
      <c r="BP73" s="13">
        <v>2.8975</v>
      </c>
      <c r="BQ73" s="1" t="s">
        <v>622</v>
      </c>
      <c r="BR73" s="9" t="s">
        <v>622</v>
      </c>
      <c r="BS73" s="1" t="s">
        <v>622</v>
      </c>
      <c r="BT73" s="1" t="s">
        <v>622</v>
      </c>
      <c r="BU73" s="9" t="s">
        <v>622</v>
      </c>
      <c r="BV73" s="13">
        <v>6.098816319948396</v>
      </c>
      <c r="BW73" s="9" t="s">
        <v>622</v>
      </c>
      <c r="BX73" s="1" t="s">
        <v>622</v>
      </c>
      <c r="BY73" s="16">
        <v>1790</v>
      </c>
      <c r="BZ73" s="21">
        <v>23.2</v>
      </c>
      <c r="CA73" s="7" t="s">
        <v>622</v>
      </c>
      <c r="CB73" s="21">
        <v>1.3</v>
      </c>
      <c r="CC73" s="1" t="s">
        <v>622</v>
      </c>
      <c r="CD73" s="7" t="s">
        <v>622</v>
      </c>
      <c r="CE73" s="13">
        <v>6.6670902679830748</v>
      </c>
      <c r="CF73" s="13">
        <v>12.427438326220466</v>
      </c>
      <c r="CG73" s="7">
        <f>BH73</f>
        <v>8.5624644015333917</v>
      </c>
      <c r="CH73" s="37">
        <f>BJ73</f>
        <v>0.37203139010146857</v>
      </c>
      <c r="CI73" s="37">
        <f>BL73</f>
        <v>2.4994888779207414</v>
      </c>
      <c r="CJ73" s="37">
        <f>BN73</f>
        <v>3.6737700555037054</v>
      </c>
      <c r="CK73" s="37">
        <f>BP73</f>
        <v>2.8975</v>
      </c>
      <c r="CL73" s="37">
        <f>BV73</f>
        <v>6.098816319948396</v>
      </c>
      <c r="CM73">
        <f>BY73</f>
        <v>1790</v>
      </c>
    </row>
    <row r="74" spans="1:91" x14ac:dyDescent="0.2">
      <c r="A74">
        <v>68</v>
      </c>
      <c r="B74">
        <v>204</v>
      </c>
      <c r="C74" t="s">
        <v>252</v>
      </c>
      <c r="D74" t="s">
        <v>499</v>
      </c>
      <c r="E74" t="s">
        <v>253</v>
      </c>
      <c r="F74" t="s">
        <v>500</v>
      </c>
      <c r="G74">
        <v>2</v>
      </c>
      <c r="H74" t="s">
        <v>254</v>
      </c>
      <c r="I74" t="s">
        <v>255</v>
      </c>
      <c r="J74" t="s">
        <v>256</v>
      </c>
      <c r="K74" t="s">
        <v>171</v>
      </c>
      <c r="L74" t="s">
        <v>172</v>
      </c>
      <c r="M74" t="s">
        <v>241</v>
      </c>
      <c r="N74" s="1" t="s">
        <v>657</v>
      </c>
      <c r="O74" s="1" t="s">
        <v>602</v>
      </c>
      <c r="P74" s="1" t="s">
        <v>603</v>
      </c>
      <c r="Q74" s="1" t="s">
        <v>618</v>
      </c>
      <c r="R74" s="1" t="s">
        <v>619</v>
      </c>
      <c r="S74" s="2">
        <v>40909</v>
      </c>
      <c r="T74" s="1" t="s">
        <v>637</v>
      </c>
      <c r="U74" s="1" t="s">
        <v>658</v>
      </c>
      <c r="V74" s="1" t="s">
        <v>622</v>
      </c>
      <c r="W74" s="1" t="s">
        <v>622</v>
      </c>
      <c r="X74" s="1">
        <v>75</v>
      </c>
      <c r="Y74" s="19">
        <v>964</v>
      </c>
      <c r="Z74" s="7" t="s">
        <v>622</v>
      </c>
      <c r="AA74" s="7" t="s">
        <v>622</v>
      </c>
      <c r="AB74" s="7" t="s">
        <v>622</v>
      </c>
      <c r="AC74" s="1" t="s">
        <v>622</v>
      </c>
      <c r="AD74" s="1" t="s">
        <v>622</v>
      </c>
      <c r="AE74" s="1" t="s">
        <v>622</v>
      </c>
      <c r="AF74" s="1" t="s">
        <v>622</v>
      </c>
      <c r="AG74" s="1" t="s">
        <v>622</v>
      </c>
      <c r="AH74" s="1" t="s">
        <v>622</v>
      </c>
      <c r="AI74" s="1" t="s">
        <v>622</v>
      </c>
      <c r="AJ74" s="1" t="s">
        <v>622</v>
      </c>
      <c r="AK74" s="1" t="s">
        <v>622</v>
      </c>
      <c r="AL74" s="19">
        <v>0.9</v>
      </c>
      <c r="AM74" s="12">
        <v>119.1</v>
      </c>
      <c r="AN74" s="19">
        <v>5.75</v>
      </c>
      <c r="AO74" s="19">
        <v>16.59</v>
      </c>
      <c r="AP74" s="1" t="s">
        <v>622</v>
      </c>
      <c r="AQ74" s="1" t="s">
        <v>622</v>
      </c>
      <c r="AR74" s="1" t="s">
        <v>622</v>
      </c>
      <c r="AS74" s="1" t="s">
        <v>622</v>
      </c>
      <c r="AT74" s="1" t="s">
        <v>622</v>
      </c>
      <c r="AU74" s="1" t="s">
        <v>622</v>
      </c>
      <c r="AV74" s="1" t="s">
        <v>622</v>
      </c>
      <c r="AW74" s="1" t="s">
        <v>622</v>
      </c>
      <c r="AX74" s="12" t="s">
        <v>622</v>
      </c>
      <c r="AY74" s="12" t="s">
        <v>622</v>
      </c>
      <c r="AZ74" s="12" t="s">
        <v>622</v>
      </c>
      <c r="BA74" s="1" t="s">
        <v>622</v>
      </c>
      <c r="BB74" s="1" t="s">
        <v>622</v>
      </c>
      <c r="BC74" s="1" t="s">
        <v>622</v>
      </c>
      <c r="BD74" s="13">
        <v>11.034641748942169</v>
      </c>
      <c r="BE74" s="1" t="s">
        <v>622</v>
      </c>
      <c r="BF74" s="13">
        <v>28.22721765379411</v>
      </c>
      <c r="BG74" s="1" t="s">
        <v>622</v>
      </c>
      <c r="BH74" s="13">
        <v>15.627194030191015</v>
      </c>
      <c r="BI74" s="1" t="s">
        <v>622</v>
      </c>
      <c r="BJ74" s="13">
        <v>0.65265321390517284</v>
      </c>
      <c r="BK74" s="1" t="s">
        <v>622</v>
      </c>
      <c r="BL74" s="13">
        <v>4.9895887325742132</v>
      </c>
      <c r="BM74" s="1" t="s">
        <v>622</v>
      </c>
      <c r="BN74" s="13">
        <v>7.8896395949530218</v>
      </c>
      <c r="BO74" s="1" t="s">
        <v>622</v>
      </c>
      <c r="BP74" s="13">
        <v>5.2154999999999996</v>
      </c>
      <c r="BQ74" s="1" t="s">
        <v>622</v>
      </c>
      <c r="BR74" s="9" t="s">
        <v>622</v>
      </c>
      <c r="BS74" s="1" t="s">
        <v>622</v>
      </c>
      <c r="BT74" s="1" t="s">
        <v>622</v>
      </c>
      <c r="BU74" s="9" t="s">
        <v>622</v>
      </c>
      <c r="BV74" s="13">
        <v>11.450053217223029</v>
      </c>
      <c r="BW74" s="9" t="s">
        <v>622</v>
      </c>
      <c r="BX74" s="1" t="s">
        <v>622</v>
      </c>
      <c r="BY74" s="12" t="s">
        <v>622</v>
      </c>
      <c r="BZ74" s="12" t="s">
        <v>622</v>
      </c>
      <c r="CA74" s="7" t="s">
        <v>622</v>
      </c>
      <c r="CB74" s="12" t="s">
        <v>622</v>
      </c>
      <c r="CC74" s="1" t="s">
        <v>622</v>
      </c>
      <c r="CD74" s="7" t="s">
        <v>622</v>
      </c>
      <c r="CE74" s="13">
        <v>11.034641748942169</v>
      </c>
      <c r="CF74" s="13">
        <v>28.22721765379411</v>
      </c>
      <c r="CG74" s="7">
        <f>BH74</f>
        <v>15.627194030191015</v>
      </c>
      <c r="CH74" s="37">
        <f>BJ74</f>
        <v>0.65265321390517284</v>
      </c>
      <c r="CI74" s="37">
        <f>BL74</f>
        <v>4.9895887325742132</v>
      </c>
      <c r="CJ74" s="37">
        <f>BN74</f>
        <v>7.8896395949530218</v>
      </c>
      <c r="CK74" s="37">
        <f>BP74</f>
        <v>5.2154999999999996</v>
      </c>
      <c r="CL74" s="37">
        <f>BV74</f>
        <v>11.450053217223029</v>
      </c>
      <c r="CM74" t="str">
        <f>BY74</f>
        <v>NA</v>
      </c>
    </row>
    <row r="75" spans="1:91" x14ac:dyDescent="0.2">
      <c r="A75">
        <v>69</v>
      </c>
      <c r="B75">
        <v>205</v>
      </c>
      <c r="C75" t="s">
        <v>257</v>
      </c>
      <c r="D75" t="s">
        <v>501</v>
      </c>
      <c r="E75" t="s">
        <v>258</v>
      </c>
      <c r="F75" t="s">
        <v>502</v>
      </c>
      <c r="G75">
        <v>2</v>
      </c>
      <c r="H75" t="s">
        <v>259</v>
      </c>
      <c r="I75" t="s">
        <v>260</v>
      </c>
      <c r="J75" t="s">
        <v>261</v>
      </c>
      <c r="K75" t="s">
        <v>176</v>
      </c>
      <c r="L75" t="s">
        <v>177</v>
      </c>
      <c r="M75" t="s">
        <v>241</v>
      </c>
      <c r="N75" s="1" t="s">
        <v>657</v>
      </c>
      <c r="O75" s="1" t="s">
        <v>602</v>
      </c>
      <c r="P75" s="1" t="s">
        <v>603</v>
      </c>
      <c r="Q75" s="1" t="s">
        <v>618</v>
      </c>
      <c r="R75" s="1" t="s">
        <v>619</v>
      </c>
      <c r="S75" s="2">
        <v>40909</v>
      </c>
      <c r="T75" s="1" t="s">
        <v>637</v>
      </c>
      <c r="U75" s="1" t="s">
        <v>658</v>
      </c>
      <c r="V75" s="1" t="s">
        <v>622</v>
      </c>
      <c r="W75" s="1" t="s">
        <v>622</v>
      </c>
      <c r="X75" s="1">
        <v>75</v>
      </c>
      <c r="Y75" s="12">
        <v>950</v>
      </c>
      <c r="Z75" s="7" t="s">
        <v>622</v>
      </c>
      <c r="AA75" s="7" t="s">
        <v>622</v>
      </c>
      <c r="AB75" s="7" t="s">
        <v>622</v>
      </c>
      <c r="AC75" s="1" t="s">
        <v>622</v>
      </c>
      <c r="AD75" s="1" t="s">
        <v>622</v>
      </c>
      <c r="AE75" s="1" t="s">
        <v>622</v>
      </c>
      <c r="AF75" s="1" t="s">
        <v>622</v>
      </c>
      <c r="AG75" s="1" t="s">
        <v>622</v>
      </c>
      <c r="AH75" s="1" t="s">
        <v>622</v>
      </c>
      <c r="AI75" s="1" t="s">
        <v>622</v>
      </c>
      <c r="AJ75" s="1" t="s">
        <v>622</v>
      </c>
      <c r="AK75" s="1" t="s">
        <v>622</v>
      </c>
      <c r="AL75" s="19">
        <v>0.3</v>
      </c>
      <c r="AM75" s="12">
        <v>197.2</v>
      </c>
      <c r="AN75" s="19">
        <v>5.47</v>
      </c>
      <c r="AO75" s="19">
        <v>19.39</v>
      </c>
      <c r="AP75" s="1" t="s">
        <v>622</v>
      </c>
      <c r="AQ75" s="1" t="s">
        <v>622</v>
      </c>
      <c r="AR75" s="1" t="s">
        <v>622</v>
      </c>
      <c r="AS75" s="1" t="s">
        <v>622</v>
      </c>
      <c r="AT75" s="1" t="s">
        <v>622</v>
      </c>
      <c r="AU75" s="1" t="s">
        <v>622</v>
      </c>
      <c r="AV75" s="1" t="s">
        <v>622</v>
      </c>
      <c r="AW75" s="1" t="s">
        <v>622</v>
      </c>
      <c r="AX75" s="12" t="s">
        <v>622</v>
      </c>
      <c r="AY75" s="12" t="s">
        <v>622</v>
      </c>
      <c r="AZ75" s="12" t="s">
        <v>622</v>
      </c>
      <c r="BA75" s="1" t="s">
        <v>622</v>
      </c>
      <c r="BB75" s="1" t="s">
        <v>622</v>
      </c>
      <c r="BC75" s="1" t="s">
        <v>622</v>
      </c>
      <c r="BD75" s="13">
        <v>17.229066290550069</v>
      </c>
      <c r="BE75" s="1" t="s">
        <v>622</v>
      </c>
      <c r="BF75" s="13">
        <v>33.577916102841684</v>
      </c>
      <c r="BG75" s="1" t="s">
        <v>622</v>
      </c>
      <c r="BH75" s="13">
        <v>18.963530995356418</v>
      </c>
      <c r="BI75" s="1" t="s">
        <v>622</v>
      </c>
      <c r="BJ75" s="13">
        <v>0.60774374496327799</v>
      </c>
      <c r="BK75" s="1" t="s">
        <v>622</v>
      </c>
      <c r="BL75" s="13">
        <v>7.2159605603206707</v>
      </c>
      <c r="BM75" s="1" t="s">
        <v>622</v>
      </c>
      <c r="BN75" s="13">
        <v>11.134865657640445</v>
      </c>
      <c r="BO75" s="1" t="s">
        <v>622</v>
      </c>
      <c r="BP75" s="13">
        <v>1.7384999999999999</v>
      </c>
      <c r="BQ75" s="1" t="s">
        <v>622</v>
      </c>
      <c r="BR75" s="9" t="s">
        <v>622</v>
      </c>
      <c r="BS75" s="1" t="s">
        <v>622</v>
      </c>
      <c r="BT75" s="1" t="s">
        <v>622</v>
      </c>
      <c r="BU75" s="9" t="s">
        <v>622</v>
      </c>
      <c r="BV75" s="13">
        <v>18.27575229801645</v>
      </c>
      <c r="BW75" s="9" t="s">
        <v>622</v>
      </c>
      <c r="BX75" s="1" t="s">
        <v>622</v>
      </c>
      <c r="BY75" s="12" t="s">
        <v>622</v>
      </c>
      <c r="BZ75" s="12" t="s">
        <v>622</v>
      </c>
      <c r="CA75" s="7" t="s">
        <v>622</v>
      </c>
      <c r="CB75" s="12" t="s">
        <v>622</v>
      </c>
      <c r="CC75" s="1" t="s">
        <v>622</v>
      </c>
      <c r="CD75" s="7" t="s">
        <v>622</v>
      </c>
      <c r="CE75" s="13">
        <v>17.229066290550069</v>
      </c>
      <c r="CF75" s="13">
        <v>33.577916102841684</v>
      </c>
      <c r="CG75" s="7">
        <f>BH75</f>
        <v>18.963530995356418</v>
      </c>
      <c r="CH75" s="37">
        <f>BJ75</f>
        <v>0.60774374496327799</v>
      </c>
      <c r="CI75" s="37">
        <f>BL75</f>
        <v>7.2159605603206707</v>
      </c>
      <c r="CJ75" s="37">
        <f>BN75</f>
        <v>11.134865657640445</v>
      </c>
      <c r="CK75" s="37">
        <f>BP75</f>
        <v>1.7384999999999999</v>
      </c>
      <c r="CL75" s="37">
        <f>BV75</f>
        <v>18.27575229801645</v>
      </c>
      <c r="CM75" t="str">
        <f>BY75</f>
        <v>NA</v>
      </c>
    </row>
    <row r="76" spans="1:91" x14ac:dyDescent="0.2">
      <c r="A76">
        <v>70</v>
      </c>
      <c r="B76">
        <v>206</v>
      </c>
      <c r="C76" t="s">
        <v>262</v>
      </c>
      <c r="D76" t="s">
        <v>503</v>
      </c>
      <c r="E76" t="s">
        <v>263</v>
      </c>
      <c r="F76" t="s">
        <v>504</v>
      </c>
      <c r="G76">
        <v>2</v>
      </c>
      <c r="H76" t="s">
        <v>264</v>
      </c>
      <c r="I76" t="s">
        <v>265</v>
      </c>
      <c r="J76" t="s">
        <v>266</v>
      </c>
      <c r="K76" t="s">
        <v>181</v>
      </c>
      <c r="L76" t="s">
        <v>182</v>
      </c>
      <c r="M76" t="s">
        <v>241</v>
      </c>
      <c r="N76" s="1" t="s">
        <v>657</v>
      </c>
      <c r="O76" s="1" t="s">
        <v>602</v>
      </c>
      <c r="P76" s="1" t="s">
        <v>603</v>
      </c>
      <c r="Q76" s="1" t="s">
        <v>618</v>
      </c>
      <c r="R76" s="1" t="s">
        <v>619</v>
      </c>
      <c r="S76" s="2">
        <v>40909</v>
      </c>
      <c r="T76" s="1" t="s">
        <v>637</v>
      </c>
      <c r="U76" s="1" t="s">
        <v>658</v>
      </c>
      <c r="V76" s="1" t="s">
        <v>622</v>
      </c>
      <c r="W76" s="1" t="s">
        <v>622</v>
      </c>
      <c r="X76" s="1">
        <v>75</v>
      </c>
      <c r="Y76" s="12">
        <v>950</v>
      </c>
      <c r="Z76" s="7" t="s">
        <v>622</v>
      </c>
      <c r="AA76" s="7" t="s">
        <v>622</v>
      </c>
      <c r="AB76" s="7" t="s">
        <v>622</v>
      </c>
      <c r="AC76" s="1" t="s">
        <v>622</v>
      </c>
      <c r="AD76" s="1" t="s">
        <v>622</v>
      </c>
      <c r="AE76" s="1" t="s">
        <v>622</v>
      </c>
      <c r="AF76" s="1" t="s">
        <v>622</v>
      </c>
      <c r="AG76" s="1" t="s">
        <v>622</v>
      </c>
      <c r="AH76" s="1" t="s">
        <v>622</v>
      </c>
      <c r="AI76" s="1" t="s">
        <v>622</v>
      </c>
      <c r="AJ76" s="1" t="s">
        <v>622</v>
      </c>
      <c r="AK76" s="1" t="s">
        <v>622</v>
      </c>
      <c r="AL76" s="19">
        <v>0.3</v>
      </c>
      <c r="AM76" s="12">
        <v>53</v>
      </c>
      <c r="AN76" s="19">
        <v>6.14</v>
      </c>
      <c r="AO76" s="19">
        <v>14.15</v>
      </c>
      <c r="AP76" s="1" t="s">
        <v>622</v>
      </c>
      <c r="AQ76" s="1" t="s">
        <v>622</v>
      </c>
      <c r="AR76" s="1" t="s">
        <v>622</v>
      </c>
      <c r="AS76" s="1" t="s">
        <v>622</v>
      </c>
      <c r="AT76" s="1" t="s">
        <v>622</v>
      </c>
      <c r="AU76" s="1" t="s">
        <v>622</v>
      </c>
      <c r="AV76" s="1" t="s">
        <v>622</v>
      </c>
      <c r="AW76" s="1" t="s">
        <v>622</v>
      </c>
      <c r="AX76" s="12" t="s">
        <v>622</v>
      </c>
      <c r="AY76" s="12" t="s">
        <v>622</v>
      </c>
      <c r="AZ76" s="12" t="s">
        <v>622</v>
      </c>
      <c r="BA76" s="1" t="s">
        <v>622</v>
      </c>
      <c r="BB76" s="1" t="s">
        <v>622</v>
      </c>
      <c r="BC76" s="1" t="s">
        <v>622</v>
      </c>
      <c r="BD76" s="13">
        <v>5.6873102961918187</v>
      </c>
      <c r="BE76" s="1" t="s">
        <v>622</v>
      </c>
      <c r="BF76" s="13">
        <v>9.6884355157697506</v>
      </c>
      <c r="BG76" s="1" t="s">
        <v>622</v>
      </c>
      <c r="BH76" s="13">
        <v>6.2029030861549321</v>
      </c>
      <c r="BI76" s="1" t="s">
        <v>622</v>
      </c>
      <c r="BJ76" s="13">
        <v>0.49513277039857351</v>
      </c>
      <c r="BK76" s="1" t="s">
        <v>622</v>
      </c>
      <c r="BL76" s="13">
        <v>2.4310121008335193</v>
      </c>
      <c r="BM76" s="1" t="s">
        <v>622</v>
      </c>
      <c r="BN76" s="13">
        <v>3.3264634469831269</v>
      </c>
      <c r="BO76" s="1" t="s">
        <v>622</v>
      </c>
      <c r="BP76" s="13">
        <v>1.7384999999999999</v>
      </c>
      <c r="BQ76" s="1" t="s">
        <v>622</v>
      </c>
      <c r="BR76" s="9" t="s">
        <v>622</v>
      </c>
      <c r="BS76" s="1" t="s">
        <v>622</v>
      </c>
      <c r="BT76" s="1" t="s">
        <v>622</v>
      </c>
      <c r="BU76" s="9" t="s">
        <v>622</v>
      </c>
      <c r="BV76" s="13">
        <v>4.0136526366715053</v>
      </c>
      <c r="BW76" s="9" t="s">
        <v>622</v>
      </c>
      <c r="BX76" s="1" t="s">
        <v>622</v>
      </c>
      <c r="BY76" s="12" t="s">
        <v>622</v>
      </c>
      <c r="BZ76" s="12" t="s">
        <v>622</v>
      </c>
      <c r="CA76" s="7" t="s">
        <v>622</v>
      </c>
      <c r="CB76" s="12" t="s">
        <v>622</v>
      </c>
      <c r="CC76" s="1" t="s">
        <v>622</v>
      </c>
      <c r="CD76" s="7" t="s">
        <v>622</v>
      </c>
      <c r="CE76" s="13">
        <v>5.6873102961918187</v>
      </c>
      <c r="CF76" s="13">
        <v>9.6884355157697506</v>
      </c>
      <c r="CG76" s="7">
        <f>BH76</f>
        <v>6.2029030861549321</v>
      </c>
      <c r="CH76" s="37">
        <f>BJ76</f>
        <v>0.49513277039857351</v>
      </c>
      <c r="CI76" s="37">
        <f>BL76</f>
        <v>2.4310121008335193</v>
      </c>
      <c r="CJ76" s="37">
        <f>BN76</f>
        <v>3.3264634469831269</v>
      </c>
      <c r="CK76" s="37">
        <f>BP76</f>
        <v>1.7384999999999999</v>
      </c>
      <c r="CL76" s="37">
        <f>BV76</f>
        <v>4.0136526366715053</v>
      </c>
      <c r="CM76" t="str">
        <f>BY76</f>
        <v>NA</v>
      </c>
    </row>
    <row r="77" spans="1:91" x14ac:dyDescent="0.2">
      <c r="A77">
        <v>71</v>
      </c>
      <c r="B77">
        <v>207</v>
      </c>
      <c r="C77" t="s">
        <v>267</v>
      </c>
      <c r="D77" t="s">
        <v>505</v>
      </c>
      <c r="E77" t="s">
        <v>268</v>
      </c>
      <c r="F77" t="s">
        <v>506</v>
      </c>
      <c r="G77">
        <v>2</v>
      </c>
      <c r="H77" t="s">
        <v>269</v>
      </c>
      <c r="I77" t="s">
        <v>270</v>
      </c>
      <c r="J77" t="s">
        <v>271</v>
      </c>
      <c r="K77" t="s">
        <v>187</v>
      </c>
      <c r="L77" t="s">
        <v>188</v>
      </c>
      <c r="M77" t="s">
        <v>241</v>
      </c>
      <c r="N77" s="1" t="s">
        <v>657</v>
      </c>
      <c r="O77" s="1" t="s">
        <v>602</v>
      </c>
      <c r="P77" s="1" t="s">
        <v>603</v>
      </c>
      <c r="Q77" s="1" t="s">
        <v>618</v>
      </c>
      <c r="R77" s="1" t="s">
        <v>619</v>
      </c>
      <c r="S77" s="2">
        <v>40909</v>
      </c>
      <c r="T77" s="1" t="s">
        <v>637</v>
      </c>
      <c r="U77" s="1" t="s">
        <v>658</v>
      </c>
      <c r="V77" s="1" t="s">
        <v>622</v>
      </c>
      <c r="W77" s="1" t="s">
        <v>622</v>
      </c>
      <c r="X77" s="1">
        <v>75</v>
      </c>
      <c r="Y77" s="12">
        <v>950</v>
      </c>
      <c r="Z77" s="7" t="s">
        <v>622</v>
      </c>
      <c r="AA77" s="7" t="s">
        <v>622</v>
      </c>
      <c r="AB77" s="7" t="s">
        <v>622</v>
      </c>
      <c r="AC77" s="1" t="s">
        <v>622</v>
      </c>
      <c r="AD77" s="1" t="s">
        <v>622</v>
      </c>
      <c r="AE77" s="1" t="s">
        <v>622</v>
      </c>
      <c r="AF77" s="1" t="s">
        <v>622</v>
      </c>
      <c r="AG77" s="1" t="s">
        <v>622</v>
      </c>
      <c r="AH77" s="1" t="s">
        <v>622</v>
      </c>
      <c r="AI77" s="1" t="s">
        <v>622</v>
      </c>
      <c r="AJ77" s="1" t="s">
        <v>622</v>
      </c>
      <c r="AK77" s="1" t="s">
        <v>622</v>
      </c>
      <c r="AL77" s="19">
        <v>0.3</v>
      </c>
      <c r="AM77" s="12">
        <v>53</v>
      </c>
      <c r="AN77" s="19">
        <v>6.14</v>
      </c>
      <c r="AO77" s="19">
        <v>14.15</v>
      </c>
      <c r="AP77" s="1" t="s">
        <v>622</v>
      </c>
      <c r="AQ77" s="1" t="s">
        <v>622</v>
      </c>
      <c r="AR77" s="1" t="s">
        <v>622</v>
      </c>
      <c r="AS77" s="1" t="s">
        <v>622</v>
      </c>
      <c r="AT77" s="1" t="s">
        <v>622</v>
      </c>
      <c r="AU77" s="1" t="s">
        <v>622</v>
      </c>
      <c r="AV77" s="1" t="s">
        <v>622</v>
      </c>
      <c r="AW77" s="1" t="s">
        <v>622</v>
      </c>
      <c r="AX77" s="12" t="s">
        <v>622</v>
      </c>
      <c r="AY77" s="12" t="s">
        <v>622</v>
      </c>
      <c r="AZ77" s="12" t="s">
        <v>622</v>
      </c>
      <c r="BA77" s="1" t="s">
        <v>622</v>
      </c>
      <c r="BB77" s="1" t="s">
        <v>622</v>
      </c>
      <c r="BC77" s="1" t="s">
        <v>622</v>
      </c>
      <c r="BD77" s="13">
        <v>5.6873102961918187</v>
      </c>
      <c r="BE77" s="1" t="s">
        <v>622</v>
      </c>
      <c r="BF77" s="13">
        <v>9.6884355157697506</v>
      </c>
      <c r="BG77" s="1" t="s">
        <v>622</v>
      </c>
      <c r="BH77" s="13">
        <v>6.2029030861549321</v>
      </c>
      <c r="BI77" s="1" t="s">
        <v>622</v>
      </c>
      <c r="BJ77" s="13">
        <v>0.49513277039857351</v>
      </c>
      <c r="BK77" s="1" t="s">
        <v>622</v>
      </c>
      <c r="BL77" s="13">
        <v>2.4310121008335193</v>
      </c>
      <c r="BM77" s="1" t="s">
        <v>622</v>
      </c>
      <c r="BN77" s="13">
        <v>3.3264634469831269</v>
      </c>
      <c r="BO77" s="1" t="s">
        <v>622</v>
      </c>
      <c r="BP77" s="13">
        <v>1.7384999999999999</v>
      </c>
      <c r="BQ77" s="1" t="s">
        <v>622</v>
      </c>
      <c r="BR77" s="9" t="s">
        <v>622</v>
      </c>
      <c r="BS77" s="1" t="s">
        <v>622</v>
      </c>
      <c r="BT77" s="1" t="s">
        <v>622</v>
      </c>
      <c r="BU77" s="9" t="s">
        <v>622</v>
      </c>
      <c r="BV77" s="13">
        <v>4.0136526366715053</v>
      </c>
      <c r="BW77" s="9" t="s">
        <v>622</v>
      </c>
      <c r="BX77" s="1" t="s">
        <v>622</v>
      </c>
      <c r="BY77" s="12" t="s">
        <v>622</v>
      </c>
      <c r="BZ77" s="12" t="s">
        <v>622</v>
      </c>
      <c r="CA77" s="7" t="s">
        <v>622</v>
      </c>
      <c r="CB77" s="12" t="s">
        <v>622</v>
      </c>
      <c r="CC77" s="1" t="s">
        <v>622</v>
      </c>
      <c r="CD77" s="7" t="s">
        <v>622</v>
      </c>
      <c r="CE77" s="13">
        <v>5.6873102961918187</v>
      </c>
      <c r="CF77" s="13">
        <v>9.6884355157697506</v>
      </c>
      <c r="CG77" s="7">
        <f>BH77</f>
        <v>6.2029030861549321</v>
      </c>
      <c r="CH77" s="37">
        <f>BJ77</f>
        <v>0.49513277039857351</v>
      </c>
      <c r="CI77" s="37">
        <f>BL77</f>
        <v>2.4310121008335193</v>
      </c>
      <c r="CJ77" s="37">
        <f>BN77</f>
        <v>3.3264634469831269</v>
      </c>
      <c r="CK77" s="37">
        <f>BP77</f>
        <v>1.7384999999999999</v>
      </c>
      <c r="CL77" s="37">
        <f>BV77</f>
        <v>4.0136526366715053</v>
      </c>
      <c r="CM77" t="str">
        <f>BY77</f>
        <v>NA</v>
      </c>
    </row>
    <row r="78" spans="1:91" x14ac:dyDescent="0.2">
      <c r="A78">
        <v>18</v>
      </c>
      <c r="B78">
        <v>209</v>
      </c>
      <c r="C78" t="s">
        <v>92</v>
      </c>
      <c r="D78" t="s">
        <v>507</v>
      </c>
      <c r="E78" t="s">
        <v>93</v>
      </c>
      <c r="F78" t="s">
        <v>508</v>
      </c>
      <c r="G78">
        <v>2</v>
      </c>
      <c r="H78" t="s">
        <v>94</v>
      </c>
      <c r="I78" t="s">
        <v>95</v>
      </c>
      <c r="J78" t="s">
        <v>96</v>
      </c>
      <c r="K78" t="s">
        <v>193</v>
      </c>
      <c r="L78" t="s">
        <v>194</v>
      </c>
      <c r="M78" t="s">
        <v>62</v>
      </c>
      <c r="N78" s="1" t="s">
        <v>639</v>
      </c>
      <c r="O78" s="1" t="s">
        <v>602</v>
      </c>
      <c r="P78" s="1" t="s">
        <v>603</v>
      </c>
      <c r="Q78" s="1" t="s">
        <v>618</v>
      </c>
      <c r="R78" s="1" t="s">
        <v>630</v>
      </c>
      <c r="S78" s="1" t="s">
        <v>643</v>
      </c>
      <c r="T78" s="1" t="s">
        <v>641</v>
      </c>
      <c r="U78" s="1" t="s">
        <v>642</v>
      </c>
      <c r="V78" s="1">
        <v>78.080550000000002</v>
      </c>
      <c r="W78" s="1">
        <v>164.12116</v>
      </c>
      <c r="X78" s="1" t="s">
        <v>622</v>
      </c>
      <c r="Y78" s="1" t="s">
        <v>622</v>
      </c>
      <c r="Z78" s="1" t="s">
        <v>622</v>
      </c>
      <c r="AA78" s="1" t="s">
        <v>622</v>
      </c>
      <c r="AB78" s="1" t="s">
        <v>622</v>
      </c>
      <c r="AC78" s="1" t="s">
        <v>622</v>
      </c>
      <c r="AD78" s="1" t="s">
        <v>622</v>
      </c>
      <c r="AE78" s="1" t="s">
        <v>622</v>
      </c>
      <c r="AF78" s="1" t="s">
        <v>622</v>
      </c>
      <c r="AG78" s="1" t="s">
        <v>622</v>
      </c>
      <c r="AH78" s="1" t="s">
        <v>622</v>
      </c>
      <c r="AI78" s="1">
        <v>3</v>
      </c>
      <c r="AJ78" s="1" t="s">
        <v>622</v>
      </c>
      <c r="AK78" s="1" t="s">
        <v>622</v>
      </c>
      <c r="AL78" s="19" t="s">
        <v>622</v>
      </c>
      <c r="AM78" s="1" t="s">
        <v>622</v>
      </c>
      <c r="AN78" s="1" t="s">
        <v>622</v>
      </c>
      <c r="AO78" s="1" t="s">
        <v>622</v>
      </c>
      <c r="AP78" s="12" t="s">
        <v>622</v>
      </c>
      <c r="AQ78" s="1" t="s">
        <v>622</v>
      </c>
      <c r="AR78" s="1" t="s">
        <v>622</v>
      </c>
      <c r="AS78" s="1" t="s">
        <v>622</v>
      </c>
      <c r="AT78" s="7" t="s">
        <v>622</v>
      </c>
      <c r="AU78" s="7" t="s">
        <v>622</v>
      </c>
      <c r="AV78" s="7" t="s">
        <v>622</v>
      </c>
      <c r="AW78" s="7" t="s">
        <v>622</v>
      </c>
      <c r="AX78" s="7" t="s">
        <v>622</v>
      </c>
      <c r="AY78" s="7" t="s">
        <v>622</v>
      </c>
      <c r="AZ78" s="7" t="s">
        <v>622</v>
      </c>
      <c r="BA78" s="1" t="s">
        <v>622</v>
      </c>
      <c r="BB78" s="1" t="s">
        <v>622</v>
      </c>
      <c r="BC78" s="1" t="s">
        <v>622</v>
      </c>
      <c r="BD78" s="1" t="s">
        <v>622</v>
      </c>
      <c r="BE78" s="1" t="s">
        <v>622</v>
      </c>
      <c r="BF78" s="1" t="s">
        <v>622</v>
      </c>
      <c r="BG78" s="1" t="s">
        <v>622</v>
      </c>
      <c r="BH78" s="1" t="s">
        <v>622</v>
      </c>
      <c r="BI78" s="1" t="s">
        <v>622</v>
      </c>
      <c r="BJ78" s="1" t="s">
        <v>622</v>
      </c>
      <c r="BK78" s="1" t="s">
        <v>622</v>
      </c>
      <c r="BL78" s="1" t="s">
        <v>622</v>
      </c>
      <c r="BM78" s="1" t="s">
        <v>622</v>
      </c>
      <c r="BN78" s="1" t="s">
        <v>622</v>
      </c>
      <c r="BO78" s="1" t="s">
        <v>622</v>
      </c>
      <c r="BP78" s="1" t="s">
        <v>622</v>
      </c>
      <c r="BQ78" s="1" t="s">
        <v>622</v>
      </c>
      <c r="BR78" s="1" t="s">
        <v>622</v>
      </c>
      <c r="BS78" s="1" t="s">
        <v>622</v>
      </c>
      <c r="BT78" s="1" t="s">
        <v>622</v>
      </c>
      <c r="BU78" s="9" t="s">
        <v>622</v>
      </c>
      <c r="BV78" s="9" t="s">
        <v>622</v>
      </c>
      <c r="BW78" s="1" t="s">
        <v>622</v>
      </c>
      <c r="BX78" s="1" t="s">
        <v>622</v>
      </c>
      <c r="BY78" s="1" t="s">
        <v>622</v>
      </c>
      <c r="BZ78" s="1" t="s">
        <v>622</v>
      </c>
      <c r="CA78" s="1" t="s">
        <v>622</v>
      </c>
      <c r="CB78" s="1" t="s">
        <v>622</v>
      </c>
      <c r="CC78" s="1" t="s">
        <v>622</v>
      </c>
      <c r="CD78" s="1" t="s">
        <v>622</v>
      </c>
      <c r="CE78" s="1" t="s">
        <v>622</v>
      </c>
      <c r="CF78" s="1" t="s">
        <v>622</v>
      </c>
      <c r="CG78" s="1" t="s">
        <v>622</v>
      </c>
      <c r="CH78" t="str">
        <f>BJ78</f>
        <v>NA</v>
      </c>
      <c r="CI78" t="str">
        <f>BL78</f>
        <v>NA</v>
      </c>
      <c r="CJ78" t="str">
        <f>BN78</f>
        <v>NA</v>
      </c>
      <c r="CK78" t="str">
        <f>BP78</f>
        <v>NA</v>
      </c>
      <c r="CL78" s="38" t="str">
        <f>BV78</f>
        <v>NA</v>
      </c>
      <c r="CM78" t="str">
        <f>BY78</f>
        <v>NA</v>
      </c>
    </row>
    <row r="79" spans="1:91" x14ac:dyDescent="0.2">
      <c r="A79">
        <v>62</v>
      </c>
      <c r="B79">
        <v>210</v>
      </c>
      <c r="C79" t="s">
        <v>231</v>
      </c>
      <c r="D79" t="s">
        <v>509</v>
      </c>
      <c r="E79" t="s">
        <v>232</v>
      </c>
      <c r="F79" t="s">
        <v>510</v>
      </c>
      <c r="G79">
        <v>2</v>
      </c>
      <c r="H79" t="s">
        <v>233</v>
      </c>
      <c r="I79" t="s">
        <v>234</v>
      </c>
      <c r="J79" t="s">
        <v>235</v>
      </c>
      <c r="K79" t="s">
        <v>198</v>
      </c>
      <c r="L79" t="s">
        <v>199</v>
      </c>
      <c r="M79" t="s">
        <v>62</v>
      </c>
      <c r="N79" s="1" t="s">
        <v>639</v>
      </c>
      <c r="O79" s="1" t="s">
        <v>602</v>
      </c>
      <c r="P79" s="1" t="s">
        <v>603</v>
      </c>
      <c r="Q79" s="1" t="s">
        <v>618</v>
      </c>
      <c r="R79" s="1" t="s">
        <v>630</v>
      </c>
      <c r="S79" s="1" t="s">
        <v>640</v>
      </c>
      <c r="T79" s="1" t="s">
        <v>641</v>
      </c>
      <c r="U79" s="1" t="s">
        <v>642</v>
      </c>
      <c r="V79" s="1">
        <v>78.080699999999993</v>
      </c>
      <c r="W79" s="1">
        <v>164.13112000000001</v>
      </c>
      <c r="X79" s="1" t="s">
        <v>622</v>
      </c>
      <c r="Y79" s="1" t="s">
        <v>622</v>
      </c>
      <c r="Z79" s="1" t="s">
        <v>622</v>
      </c>
      <c r="AA79" s="1" t="s">
        <v>622</v>
      </c>
      <c r="AB79" s="1" t="s">
        <v>622</v>
      </c>
      <c r="AC79" s="1" t="s">
        <v>622</v>
      </c>
      <c r="AD79" s="1" t="s">
        <v>622</v>
      </c>
      <c r="AE79" s="1" t="s">
        <v>622</v>
      </c>
      <c r="AF79" s="1" t="s">
        <v>622</v>
      </c>
      <c r="AG79" s="1" t="s">
        <v>622</v>
      </c>
      <c r="AH79" s="1" t="s">
        <v>622</v>
      </c>
      <c r="AI79" s="1">
        <v>3</v>
      </c>
      <c r="AJ79" s="1" t="s">
        <v>622</v>
      </c>
      <c r="AK79" s="1" t="s">
        <v>622</v>
      </c>
      <c r="AL79" s="19" t="s">
        <v>622</v>
      </c>
      <c r="AM79" s="1" t="s">
        <v>622</v>
      </c>
      <c r="AN79" s="1" t="s">
        <v>622</v>
      </c>
      <c r="AO79" s="1" t="s">
        <v>622</v>
      </c>
      <c r="AP79" s="12" t="s">
        <v>622</v>
      </c>
      <c r="AQ79" s="1" t="s">
        <v>622</v>
      </c>
      <c r="AR79" s="1" t="s">
        <v>622</v>
      </c>
      <c r="AS79" s="1" t="s">
        <v>622</v>
      </c>
      <c r="AT79" s="7" t="s">
        <v>622</v>
      </c>
      <c r="AU79" s="7" t="s">
        <v>622</v>
      </c>
      <c r="AV79" s="7" t="s">
        <v>622</v>
      </c>
      <c r="AW79" s="7" t="s">
        <v>622</v>
      </c>
      <c r="AX79" s="7" t="s">
        <v>622</v>
      </c>
      <c r="AY79" s="7" t="s">
        <v>622</v>
      </c>
      <c r="AZ79" s="7" t="s">
        <v>622</v>
      </c>
      <c r="BA79" s="1" t="s">
        <v>622</v>
      </c>
      <c r="BB79" s="1" t="s">
        <v>622</v>
      </c>
      <c r="BC79" s="1" t="s">
        <v>622</v>
      </c>
      <c r="BD79" s="1" t="s">
        <v>622</v>
      </c>
      <c r="BE79" s="1" t="s">
        <v>622</v>
      </c>
      <c r="BF79" s="1" t="s">
        <v>622</v>
      </c>
      <c r="BG79" s="1" t="s">
        <v>622</v>
      </c>
      <c r="BH79" s="1" t="s">
        <v>622</v>
      </c>
      <c r="BI79" s="1" t="s">
        <v>622</v>
      </c>
      <c r="BJ79" s="1" t="s">
        <v>622</v>
      </c>
      <c r="BK79" s="1" t="s">
        <v>622</v>
      </c>
      <c r="BL79" s="1" t="s">
        <v>622</v>
      </c>
      <c r="BM79" s="1" t="s">
        <v>622</v>
      </c>
      <c r="BN79" s="1" t="s">
        <v>622</v>
      </c>
      <c r="BO79" s="1" t="s">
        <v>622</v>
      </c>
      <c r="BP79" s="1" t="s">
        <v>622</v>
      </c>
      <c r="BQ79" s="1" t="s">
        <v>622</v>
      </c>
      <c r="BR79" s="1" t="s">
        <v>622</v>
      </c>
      <c r="BS79" s="1" t="s">
        <v>622</v>
      </c>
      <c r="BT79" s="1" t="s">
        <v>622</v>
      </c>
      <c r="BU79" s="9" t="s">
        <v>622</v>
      </c>
      <c r="BV79" s="9" t="s">
        <v>622</v>
      </c>
      <c r="BW79" s="1" t="s">
        <v>622</v>
      </c>
      <c r="BX79" s="1" t="s">
        <v>622</v>
      </c>
      <c r="BY79" s="1" t="s">
        <v>622</v>
      </c>
      <c r="BZ79" s="1" t="s">
        <v>622</v>
      </c>
      <c r="CA79" s="1" t="s">
        <v>622</v>
      </c>
      <c r="CB79" s="1" t="s">
        <v>622</v>
      </c>
      <c r="CC79" s="1" t="s">
        <v>622</v>
      </c>
      <c r="CD79" s="1" t="s">
        <v>622</v>
      </c>
      <c r="CE79" s="1" t="s">
        <v>622</v>
      </c>
      <c r="CF79" s="1" t="s">
        <v>622</v>
      </c>
      <c r="CG79" s="1" t="s">
        <v>622</v>
      </c>
      <c r="CH79" t="str">
        <f>BJ79</f>
        <v>NA</v>
      </c>
      <c r="CI79" t="str">
        <f>BL79</f>
        <v>NA</v>
      </c>
      <c r="CJ79" t="str">
        <f>BN79</f>
        <v>NA</v>
      </c>
      <c r="CK79" t="str">
        <f>BP79</f>
        <v>NA</v>
      </c>
      <c r="CL79" s="38" t="str">
        <f>BV79</f>
        <v>NA</v>
      </c>
      <c r="CM79" t="str">
        <f>BY79</f>
        <v>NA</v>
      </c>
    </row>
    <row r="80" spans="1:91" x14ac:dyDescent="0.2">
      <c r="A80">
        <v>28</v>
      </c>
      <c r="B80">
        <v>211</v>
      </c>
      <c r="C80" t="s">
        <v>131</v>
      </c>
      <c r="D80" t="s">
        <v>511</v>
      </c>
      <c r="E80" t="s">
        <v>132</v>
      </c>
      <c r="F80" t="s">
        <v>512</v>
      </c>
      <c r="G80">
        <v>3</v>
      </c>
      <c r="H80" t="s">
        <v>133</v>
      </c>
      <c r="I80" t="s">
        <v>134</v>
      </c>
      <c r="J80" t="s">
        <v>135</v>
      </c>
      <c r="K80" t="s">
        <v>203</v>
      </c>
      <c r="L80" t="s">
        <v>204</v>
      </c>
      <c r="M80" t="s">
        <v>136</v>
      </c>
      <c r="N80" s="1" t="s">
        <v>136</v>
      </c>
      <c r="O80" s="1" t="s">
        <v>368</v>
      </c>
      <c r="P80" s="1" t="s">
        <v>625</v>
      </c>
      <c r="Q80" s="1" t="s">
        <v>604</v>
      </c>
      <c r="R80" s="1" t="s">
        <v>622</v>
      </c>
      <c r="S80" s="2">
        <v>42887</v>
      </c>
      <c r="T80" s="1" t="s">
        <v>626</v>
      </c>
      <c r="U80" s="1" t="s">
        <v>627</v>
      </c>
      <c r="V80" s="1" t="s">
        <v>622</v>
      </c>
      <c r="W80" s="1" t="s">
        <v>622</v>
      </c>
      <c r="X80" s="1" t="s">
        <v>622</v>
      </c>
      <c r="Y80" s="1" t="s">
        <v>622</v>
      </c>
      <c r="Z80" s="1" t="s">
        <v>622</v>
      </c>
      <c r="AA80" s="1" t="s">
        <v>622</v>
      </c>
      <c r="AB80" s="1" t="s">
        <v>622</v>
      </c>
      <c r="AC80" s="1" t="s">
        <v>622</v>
      </c>
      <c r="AD80" s="1" t="s">
        <v>622</v>
      </c>
      <c r="AE80" s="1" t="s">
        <v>622</v>
      </c>
      <c r="AF80" s="1" t="s">
        <v>622</v>
      </c>
      <c r="AG80" s="1" t="s">
        <v>622</v>
      </c>
      <c r="AH80" s="1" t="s">
        <v>622</v>
      </c>
      <c r="AI80" s="1" t="s">
        <v>622</v>
      </c>
      <c r="AJ80" s="1" t="s">
        <v>622</v>
      </c>
      <c r="AK80" s="1" t="s">
        <v>622</v>
      </c>
      <c r="AL80" s="1" t="s">
        <v>622</v>
      </c>
      <c r="AM80" s="1" t="s">
        <v>622</v>
      </c>
      <c r="AN80" s="1" t="s">
        <v>622</v>
      </c>
      <c r="AO80" s="1" t="s">
        <v>622</v>
      </c>
      <c r="AP80" s="12" t="s">
        <v>622</v>
      </c>
      <c r="AQ80" s="1" t="s">
        <v>622</v>
      </c>
      <c r="AR80" s="1" t="s">
        <v>622</v>
      </c>
      <c r="AS80" s="7" t="s">
        <v>622</v>
      </c>
      <c r="AT80" s="7" t="s">
        <v>622</v>
      </c>
      <c r="AU80" s="7" t="s">
        <v>622</v>
      </c>
      <c r="AV80" s="7" t="s">
        <v>622</v>
      </c>
      <c r="AW80" s="7" t="s">
        <v>622</v>
      </c>
      <c r="AX80" s="7" t="s">
        <v>622</v>
      </c>
      <c r="AY80" s="7" t="s">
        <v>622</v>
      </c>
      <c r="AZ80" s="7" t="s">
        <v>622</v>
      </c>
      <c r="BA80" s="1" t="s">
        <v>622</v>
      </c>
      <c r="BB80" s="1" t="s">
        <v>622</v>
      </c>
      <c r="BC80" s="1" t="s">
        <v>622</v>
      </c>
      <c r="BD80" s="1" t="s">
        <v>622</v>
      </c>
      <c r="BE80" s="1" t="s">
        <v>622</v>
      </c>
      <c r="BF80" s="1" t="s">
        <v>622</v>
      </c>
      <c r="BG80" s="1" t="s">
        <v>622</v>
      </c>
      <c r="BH80" s="1" t="s">
        <v>622</v>
      </c>
      <c r="BI80" s="1" t="s">
        <v>622</v>
      </c>
      <c r="BJ80" s="1" t="s">
        <v>622</v>
      </c>
      <c r="BK80" s="1" t="s">
        <v>622</v>
      </c>
      <c r="BL80" s="1" t="s">
        <v>622</v>
      </c>
      <c r="BM80" s="1" t="s">
        <v>622</v>
      </c>
      <c r="BN80" s="1" t="s">
        <v>622</v>
      </c>
      <c r="BO80" s="1" t="s">
        <v>622</v>
      </c>
      <c r="BP80" s="1" t="s">
        <v>622</v>
      </c>
      <c r="BQ80" s="1" t="s">
        <v>622</v>
      </c>
      <c r="BR80" s="1" t="s">
        <v>622</v>
      </c>
      <c r="BS80" s="1" t="s">
        <v>622</v>
      </c>
      <c r="BT80" s="1" t="s">
        <v>622</v>
      </c>
      <c r="BU80" s="9" t="s">
        <v>622</v>
      </c>
      <c r="BV80" s="9" t="s">
        <v>622</v>
      </c>
      <c r="BW80" s="1" t="s">
        <v>622</v>
      </c>
      <c r="BX80" s="1" t="s">
        <v>622</v>
      </c>
      <c r="BY80" s="1" t="s">
        <v>622</v>
      </c>
      <c r="BZ80" s="7" t="s">
        <v>622</v>
      </c>
      <c r="CA80" s="1" t="s">
        <v>622</v>
      </c>
      <c r="CB80" s="7" t="s">
        <v>622</v>
      </c>
      <c r="CC80" s="1" t="s">
        <v>622</v>
      </c>
      <c r="CD80" s="1" t="s">
        <v>622</v>
      </c>
      <c r="CE80" s="1" t="s">
        <v>622</v>
      </c>
      <c r="CF80" s="1" t="s">
        <v>622</v>
      </c>
      <c r="CG80" s="1" t="str">
        <f>BH80</f>
        <v>NA</v>
      </c>
      <c r="CH80" t="str">
        <f>BJ80</f>
        <v>NA</v>
      </c>
      <c r="CI80" t="str">
        <f>BL80</f>
        <v>NA</v>
      </c>
      <c r="CJ80" t="str">
        <f>BN80</f>
        <v>NA</v>
      </c>
      <c r="CK80" t="str">
        <f>BP80</f>
        <v>NA</v>
      </c>
      <c r="CL80" s="38" t="str">
        <f>BV80</f>
        <v>NA</v>
      </c>
      <c r="CM80" t="str">
        <f>BY80</f>
        <v>NA</v>
      </c>
    </row>
    <row r="81" spans="1:91" x14ac:dyDescent="0.2">
      <c r="A81">
        <v>29</v>
      </c>
      <c r="B81">
        <v>212</v>
      </c>
      <c r="C81" t="s">
        <v>137</v>
      </c>
      <c r="D81" t="s">
        <v>513</v>
      </c>
      <c r="E81" t="s">
        <v>138</v>
      </c>
      <c r="F81" t="s">
        <v>514</v>
      </c>
      <c r="G81">
        <v>3</v>
      </c>
      <c r="H81" t="s">
        <v>139</v>
      </c>
      <c r="I81" t="s">
        <v>140</v>
      </c>
      <c r="J81" t="s">
        <v>141</v>
      </c>
      <c r="K81" t="s">
        <v>208</v>
      </c>
      <c r="L81" t="s">
        <v>209</v>
      </c>
      <c r="M81" t="s">
        <v>136</v>
      </c>
      <c r="N81" s="1" t="s">
        <v>136</v>
      </c>
      <c r="O81" s="1" t="s">
        <v>368</v>
      </c>
      <c r="P81" s="1" t="s">
        <v>625</v>
      </c>
      <c r="Q81" s="1" t="s">
        <v>604</v>
      </c>
      <c r="R81" s="1" t="s">
        <v>622</v>
      </c>
      <c r="S81" s="2">
        <v>42887</v>
      </c>
      <c r="T81" s="1" t="s">
        <v>626</v>
      </c>
      <c r="U81" s="1" t="s">
        <v>627</v>
      </c>
      <c r="V81" s="1" t="s">
        <v>622</v>
      </c>
      <c r="W81" s="1" t="s">
        <v>622</v>
      </c>
      <c r="X81" s="1" t="s">
        <v>622</v>
      </c>
      <c r="Y81" s="1" t="s">
        <v>622</v>
      </c>
      <c r="Z81" s="1" t="s">
        <v>622</v>
      </c>
      <c r="AA81" s="1" t="s">
        <v>622</v>
      </c>
      <c r="AB81" s="1" t="s">
        <v>622</v>
      </c>
      <c r="AC81" s="1" t="s">
        <v>622</v>
      </c>
      <c r="AD81" s="1" t="s">
        <v>622</v>
      </c>
      <c r="AE81" s="1" t="s">
        <v>622</v>
      </c>
      <c r="AF81" s="1" t="s">
        <v>622</v>
      </c>
      <c r="AG81" s="1" t="s">
        <v>622</v>
      </c>
      <c r="AH81" s="1" t="s">
        <v>622</v>
      </c>
      <c r="AI81" s="1" t="s">
        <v>622</v>
      </c>
      <c r="AJ81" s="1" t="s">
        <v>622</v>
      </c>
      <c r="AK81" s="1" t="s">
        <v>622</v>
      </c>
      <c r="AL81" s="1" t="s">
        <v>622</v>
      </c>
      <c r="AM81" s="1" t="s">
        <v>622</v>
      </c>
      <c r="AN81" s="1" t="s">
        <v>622</v>
      </c>
      <c r="AO81" s="1" t="s">
        <v>622</v>
      </c>
      <c r="AP81" s="12" t="s">
        <v>622</v>
      </c>
      <c r="AQ81" s="1" t="s">
        <v>622</v>
      </c>
      <c r="AR81" s="1" t="s">
        <v>622</v>
      </c>
      <c r="AS81" s="7" t="s">
        <v>622</v>
      </c>
      <c r="AT81" s="7" t="s">
        <v>622</v>
      </c>
      <c r="AU81" s="7" t="s">
        <v>622</v>
      </c>
      <c r="AV81" s="7" t="s">
        <v>622</v>
      </c>
      <c r="AW81" s="7" t="s">
        <v>622</v>
      </c>
      <c r="AX81" s="7" t="s">
        <v>622</v>
      </c>
      <c r="AY81" s="7" t="s">
        <v>622</v>
      </c>
      <c r="AZ81" s="7" t="s">
        <v>622</v>
      </c>
      <c r="BA81" s="1" t="s">
        <v>622</v>
      </c>
      <c r="BB81" s="1" t="s">
        <v>622</v>
      </c>
      <c r="BC81" s="1" t="s">
        <v>622</v>
      </c>
      <c r="BD81" s="1" t="s">
        <v>622</v>
      </c>
      <c r="BE81" s="1" t="s">
        <v>622</v>
      </c>
      <c r="BF81" s="1" t="s">
        <v>622</v>
      </c>
      <c r="BG81" s="1" t="s">
        <v>622</v>
      </c>
      <c r="BH81" s="1" t="s">
        <v>622</v>
      </c>
      <c r="BI81" s="1" t="s">
        <v>622</v>
      </c>
      <c r="BJ81" s="1" t="s">
        <v>622</v>
      </c>
      <c r="BK81" s="1" t="s">
        <v>622</v>
      </c>
      <c r="BL81" s="1" t="s">
        <v>622</v>
      </c>
      <c r="BM81" s="1" t="s">
        <v>622</v>
      </c>
      <c r="BN81" s="1" t="s">
        <v>622</v>
      </c>
      <c r="BO81" s="1" t="s">
        <v>622</v>
      </c>
      <c r="BP81" s="1" t="s">
        <v>622</v>
      </c>
      <c r="BQ81" s="1" t="s">
        <v>622</v>
      </c>
      <c r="BR81" s="1" t="s">
        <v>622</v>
      </c>
      <c r="BS81" s="1" t="s">
        <v>622</v>
      </c>
      <c r="BT81" s="1" t="s">
        <v>622</v>
      </c>
      <c r="BU81" s="9" t="s">
        <v>622</v>
      </c>
      <c r="BV81" s="9" t="s">
        <v>622</v>
      </c>
      <c r="BW81" s="1" t="s">
        <v>622</v>
      </c>
      <c r="BX81" s="1" t="s">
        <v>622</v>
      </c>
      <c r="BY81" s="1" t="s">
        <v>622</v>
      </c>
      <c r="BZ81" s="7" t="s">
        <v>622</v>
      </c>
      <c r="CA81" s="1" t="s">
        <v>622</v>
      </c>
      <c r="CB81" s="7" t="s">
        <v>622</v>
      </c>
      <c r="CC81" s="1" t="s">
        <v>622</v>
      </c>
      <c r="CD81" s="1" t="s">
        <v>622</v>
      </c>
      <c r="CE81" s="1" t="s">
        <v>622</v>
      </c>
      <c r="CF81" s="1" t="s">
        <v>622</v>
      </c>
      <c r="CG81" s="1" t="str">
        <f>BH81</f>
        <v>NA</v>
      </c>
      <c r="CH81" t="str">
        <f>BJ81</f>
        <v>NA</v>
      </c>
      <c r="CI81" t="str">
        <f>BL81</f>
        <v>NA</v>
      </c>
      <c r="CJ81" t="str">
        <f>BN81</f>
        <v>NA</v>
      </c>
      <c r="CK81" t="str">
        <f>BP81</f>
        <v>NA</v>
      </c>
      <c r="CL81" s="38" t="str">
        <f>BV81</f>
        <v>NA</v>
      </c>
      <c r="CM81" t="str">
        <f>BY81</f>
        <v>NA</v>
      </c>
    </row>
    <row r="82" spans="1:91" x14ac:dyDescent="0.2">
      <c r="A82">
        <v>30</v>
      </c>
      <c r="B82">
        <v>213</v>
      </c>
      <c r="C82" t="s">
        <v>142</v>
      </c>
      <c r="D82" t="s">
        <v>515</v>
      </c>
      <c r="E82" t="s">
        <v>143</v>
      </c>
      <c r="F82" t="s">
        <v>516</v>
      </c>
      <c r="G82">
        <v>3</v>
      </c>
      <c r="H82" t="s">
        <v>144</v>
      </c>
      <c r="I82" t="s">
        <v>145</v>
      </c>
      <c r="J82" t="s">
        <v>146</v>
      </c>
      <c r="K82" t="s">
        <v>214</v>
      </c>
      <c r="L82" t="s">
        <v>215</v>
      </c>
      <c r="M82" t="s">
        <v>136</v>
      </c>
      <c r="N82" s="1" t="s">
        <v>136</v>
      </c>
      <c r="O82" s="1" t="s">
        <v>368</v>
      </c>
      <c r="P82" s="1" t="s">
        <v>625</v>
      </c>
      <c r="Q82" s="1" t="s">
        <v>604</v>
      </c>
      <c r="R82" s="1" t="s">
        <v>622</v>
      </c>
      <c r="S82" s="2">
        <v>42887</v>
      </c>
      <c r="T82" s="1" t="s">
        <v>626</v>
      </c>
      <c r="U82" s="1" t="s">
        <v>627</v>
      </c>
      <c r="V82" s="1" t="s">
        <v>622</v>
      </c>
      <c r="W82" s="1" t="s">
        <v>622</v>
      </c>
      <c r="X82" s="1" t="s">
        <v>622</v>
      </c>
      <c r="Y82" s="1" t="s">
        <v>622</v>
      </c>
      <c r="Z82" s="1" t="s">
        <v>622</v>
      </c>
      <c r="AA82" s="1" t="s">
        <v>622</v>
      </c>
      <c r="AB82" s="1" t="s">
        <v>622</v>
      </c>
      <c r="AC82" s="1" t="s">
        <v>622</v>
      </c>
      <c r="AD82" s="1" t="s">
        <v>622</v>
      </c>
      <c r="AE82" s="1" t="s">
        <v>622</v>
      </c>
      <c r="AF82" s="1" t="s">
        <v>622</v>
      </c>
      <c r="AG82" s="1" t="s">
        <v>622</v>
      </c>
      <c r="AH82" s="1" t="s">
        <v>622</v>
      </c>
      <c r="AI82" s="1" t="s">
        <v>622</v>
      </c>
      <c r="AJ82" s="1" t="s">
        <v>622</v>
      </c>
      <c r="AK82" s="1" t="s">
        <v>622</v>
      </c>
      <c r="AL82" s="1" t="s">
        <v>622</v>
      </c>
      <c r="AM82" s="1" t="s">
        <v>622</v>
      </c>
      <c r="AN82" s="1" t="s">
        <v>622</v>
      </c>
      <c r="AO82" s="1" t="s">
        <v>622</v>
      </c>
      <c r="AP82" s="12" t="s">
        <v>622</v>
      </c>
      <c r="AQ82" s="1" t="s">
        <v>622</v>
      </c>
      <c r="AR82" s="1" t="s">
        <v>622</v>
      </c>
      <c r="AS82" s="7" t="s">
        <v>622</v>
      </c>
      <c r="AT82" s="7" t="s">
        <v>622</v>
      </c>
      <c r="AU82" s="7" t="s">
        <v>622</v>
      </c>
      <c r="AV82" s="7" t="s">
        <v>622</v>
      </c>
      <c r="AW82" s="7" t="s">
        <v>622</v>
      </c>
      <c r="AX82" s="7" t="s">
        <v>622</v>
      </c>
      <c r="AY82" s="7" t="s">
        <v>622</v>
      </c>
      <c r="AZ82" s="7" t="s">
        <v>622</v>
      </c>
      <c r="BA82" s="1" t="s">
        <v>622</v>
      </c>
      <c r="BB82" s="1" t="s">
        <v>622</v>
      </c>
      <c r="BC82" s="1" t="s">
        <v>622</v>
      </c>
      <c r="BD82" s="1" t="s">
        <v>622</v>
      </c>
      <c r="BE82" s="1" t="s">
        <v>622</v>
      </c>
      <c r="BF82" s="1" t="s">
        <v>622</v>
      </c>
      <c r="BG82" s="1" t="s">
        <v>622</v>
      </c>
      <c r="BH82" s="1" t="s">
        <v>622</v>
      </c>
      <c r="BI82" s="1" t="s">
        <v>622</v>
      </c>
      <c r="BJ82" s="1" t="s">
        <v>622</v>
      </c>
      <c r="BK82" s="1" t="s">
        <v>622</v>
      </c>
      <c r="BL82" s="1" t="s">
        <v>622</v>
      </c>
      <c r="BM82" s="1" t="s">
        <v>622</v>
      </c>
      <c r="BN82" s="1" t="s">
        <v>622</v>
      </c>
      <c r="BO82" s="1" t="s">
        <v>622</v>
      </c>
      <c r="BP82" s="1" t="s">
        <v>622</v>
      </c>
      <c r="BQ82" s="1" t="s">
        <v>622</v>
      </c>
      <c r="BR82" s="1" t="s">
        <v>622</v>
      </c>
      <c r="BS82" s="1" t="s">
        <v>622</v>
      </c>
      <c r="BT82" s="1" t="s">
        <v>622</v>
      </c>
      <c r="BU82" s="9" t="s">
        <v>622</v>
      </c>
      <c r="BV82" s="9" t="s">
        <v>622</v>
      </c>
      <c r="BW82" s="1" t="s">
        <v>622</v>
      </c>
      <c r="BX82" s="1" t="s">
        <v>622</v>
      </c>
      <c r="BY82" s="1" t="s">
        <v>622</v>
      </c>
      <c r="BZ82" s="7" t="s">
        <v>622</v>
      </c>
      <c r="CA82" s="1" t="s">
        <v>622</v>
      </c>
      <c r="CB82" s="7" t="s">
        <v>622</v>
      </c>
      <c r="CC82" s="1" t="s">
        <v>622</v>
      </c>
      <c r="CD82" s="1" t="s">
        <v>622</v>
      </c>
      <c r="CE82" s="1" t="s">
        <v>622</v>
      </c>
      <c r="CF82" s="1" t="s">
        <v>622</v>
      </c>
      <c r="CG82" s="1" t="str">
        <f>BH82</f>
        <v>NA</v>
      </c>
      <c r="CH82" t="str">
        <f>BJ82</f>
        <v>NA</v>
      </c>
      <c r="CI82" t="str">
        <f>BL82</f>
        <v>NA</v>
      </c>
      <c r="CJ82" t="str">
        <f>BN82</f>
        <v>NA</v>
      </c>
      <c r="CK82" t="str">
        <f>BP82</f>
        <v>NA</v>
      </c>
      <c r="CL82" s="38" t="str">
        <f>BV82</f>
        <v>NA</v>
      </c>
      <c r="CM82" t="str">
        <f>BY82</f>
        <v>NA</v>
      </c>
    </row>
    <row r="83" spans="1:91" x14ac:dyDescent="0.2">
      <c r="A83">
        <v>38</v>
      </c>
      <c r="B83">
        <v>215</v>
      </c>
      <c r="C83" t="s">
        <v>184</v>
      </c>
      <c r="D83" t="s">
        <v>517</v>
      </c>
      <c r="E83" t="s">
        <v>185</v>
      </c>
      <c r="F83" t="s">
        <v>518</v>
      </c>
      <c r="G83">
        <v>3</v>
      </c>
      <c r="H83" t="s">
        <v>186</v>
      </c>
      <c r="I83" t="s">
        <v>187</v>
      </c>
      <c r="J83" t="s">
        <v>188</v>
      </c>
      <c r="K83" t="s">
        <v>219</v>
      </c>
      <c r="L83" t="s">
        <v>220</v>
      </c>
      <c r="M83" t="s">
        <v>189</v>
      </c>
      <c r="N83" s="1" t="s">
        <v>655</v>
      </c>
      <c r="O83" s="1" t="s">
        <v>623</v>
      </c>
      <c r="P83" s="1" t="s">
        <v>603</v>
      </c>
      <c r="Q83" s="1" t="s">
        <v>604</v>
      </c>
      <c r="R83" s="1" t="s">
        <v>622</v>
      </c>
      <c r="S83" s="7" t="s">
        <v>622</v>
      </c>
      <c r="T83" s="1" t="s">
        <v>660</v>
      </c>
      <c r="U83" s="1" t="s">
        <v>656</v>
      </c>
      <c r="V83" s="1">
        <v>71.958229000000003</v>
      </c>
      <c r="W83" s="1">
        <v>23.315386</v>
      </c>
      <c r="X83" s="1" t="s">
        <v>622</v>
      </c>
      <c r="Y83" s="1" t="s">
        <v>622</v>
      </c>
      <c r="Z83" s="7" t="s">
        <v>622</v>
      </c>
      <c r="AA83" s="7" t="s">
        <v>622</v>
      </c>
      <c r="AB83" s="7" t="s">
        <v>622</v>
      </c>
      <c r="AC83" s="1" t="s">
        <v>622</v>
      </c>
      <c r="AD83" s="1" t="s">
        <v>622</v>
      </c>
      <c r="AE83" s="1" t="s">
        <v>622</v>
      </c>
      <c r="AF83" s="1" t="s">
        <v>622</v>
      </c>
      <c r="AG83" s="1" t="s">
        <v>622</v>
      </c>
      <c r="AH83" s="1" t="s">
        <v>622</v>
      </c>
      <c r="AI83" s="1" t="s">
        <v>622</v>
      </c>
      <c r="AJ83" s="1" t="s">
        <v>622</v>
      </c>
      <c r="AK83" s="1" t="s">
        <v>622</v>
      </c>
      <c r="AL83" s="19" t="s">
        <v>622</v>
      </c>
      <c r="AM83" s="1" t="s">
        <v>622</v>
      </c>
      <c r="AN83" s="1" t="s">
        <v>622</v>
      </c>
      <c r="AO83" s="1" t="s">
        <v>622</v>
      </c>
      <c r="AP83" s="1" t="s">
        <v>622</v>
      </c>
      <c r="AQ83" s="1" t="s">
        <v>622</v>
      </c>
      <c r="AR83" s="1" t="s">
        <v>622</v>
      </c>
      <c r="AS83" s="1" t="s">
        <v>622</v>
      </c>
      <c r="AT83" s="1" t="s">
        <v>622</v>
      </c>
      <c r="AU83" s="1" t="s">
        <v>622</v>
      </c>
      <c r="AV83" s="1" t="s">
        <v>622</v>
      </c>
      <c r="AW83" s="1" t="s">
        <v>622</v>
      </c>
      <c r="AX83" s="7" t="s">
        <v>622</v>
      </c>
      <c r="AY83" s="7" t="s">
        <v>622</v>
      </c>
      <c r="AZ83" s="7" t="s">
        <v>622</v>
      </c>
      <c r="BA83" s="1" t="s">
        <v>622</v>
      </c>
      <c r="BB83" s="1" t="s">
        <v>622</v>
      </c>
      <c r="BC83" s="1" t="s">
        <v>622</v>
      </c>
      <c r="BD83" s="1" t="s">
        <v>622</v>
      </c>
      <c r="BE83" s="1" t="s">
        <v>622</v>
      </c>
      <c r="BF83" s="1" t="s">
        <v>622</v>
      </c>
      <c r="BG83" s="1" t="s">
        <v>622</v>
      </c>
      <c r="BH83" s="1" t="s">
        <v>622</v>
      </c>
      <c r="BI83" s="1" t="s">
        <v>622</v>
      </c>
      <c r="BJ83" s="1" t="s">
        <v>622</v>
      </c>
      <c r="BK83" s="1" t="s">
        <v>622</v>
      </c>
      <c r="BL83" s="1" t="s">
        <v>622</v>
      </c>
      <c r="BM83" s="1" t="s">
        <v>622</v>
      </c>
      <c r="BN83" s="1" t="s">
        <v>622</v>
      </c>
      <c r="BO83" s="1" t="s">
        <v>622</v>
      </c>
      <c r="BP83" s="1" t="s">
        <v>622</v>
      </c>
      <c r="BQ83" s="1" t="s">
        <v>622</v>
      </c>
      <c r="BR83" s="9" t="s">
        <v>622</v>
      </c>
      <c r="BS83" s="1" t="s">
        <v>622</v>
      </c>
      <c r="BT83" s="1" t="s">
        <v>622</v>
      </c>
      <c r="BU83" s="9" t="s">
        <v>622</v>
      </c>
      <c r="BV83" s="9" t="s">
        <v>622</v>
      </c>
      <c r="BW83" s="9" t="s">
        <v>622</v>
      </c>
      <c r="BX83" s="1" t="s">
        <v>622</v>
      </c>
      <c r="BY83" s="1" t="s">
        <v>622</v>
      </c>
      <c r="BZ83" s="1" t="s">
        <v>622</v>
      </c>
      <c r="CA83" s="7" t="s">
        <v>622</v>
      </c>
      <c r="CB83" s="1" t="s">
        <v>622</v>
      </c>
      <c r="CC83" s="1" t="s">
        <v>622</v>
      </c>
      <c r="CD83" s="7" t="s">
        <v>622</v>
      </c>
      <c r="CE83" s="1" t="s">
        <v>622</v>
      </c>
      <c r="CF83" s="1" t="s">
        <v>622</v>
      </c>
      <c r="CG83" s="1" t="s">
        <v>622</v>
      </c>
      <c r="CH83" t="s">
        <v>622</v>
      </c>
      <c r="CI83" t="s">
        <v>622</v>
      </c>
      <c r="CJ83" t="s">
        <v>622</v>
      </c>
      <c r="CK83" t="s">
        <v>622</v>
      </c>
      <c r="CL83" t="s">
        <v>622</v>
      </c>
      <c r="CM83" t="str">
        <f>BY83</f>
        <v>NA</v>
      </c>
    </row>
    <row r="84" spans="1:91" x14ac:dyDescent="0.2">
      <c r="A84">
        <v>471</v>
      </c>
      <c r="B84">
        <v>217</v>
      </c>
      <c r="C84" t="s">
        <v>415</v>
      </c>
      <c r="D84" t="s">
        <v>519</v>
      </c>
      <c r="E84" t="s">
        <v>416</v>
      </c>
      <c r="F84" t="s">
        <v>520</v>
      </c>
      <c r="G84">
        <v>2</v>
      </c>
      <c r="H84" t="s">
        <v>417</v>
      </c>
      <c r="I84" t="s">
        <v>418</v>
      </c>
      <c r="J84" t="s">
        <v>419</v>
      </c>
      <c r="K84" t="s">
        <v>224</v>
      </c>
      <c r="L84" t="s">
        <v>225</v>
      </c>
      <c r="M84" t="s">
        <v>152</v>
      </c>
      <c r="N84" s="1" t="s">
        <v>662</v>
      </c>
      <c r="O84" s="1" t="s">
        <v>602</v>
      </c>
      <c r="P84" s="1" t="s">
        <v>603</v>
      </c>
      <c r="Q84" s="1" t="s">
        <v>618</v>
      </c>
      <c r="R84" s="1" t="s">
        <v>622</v>
      </c>
      <c r="S84" s="2">
        <v>40188</v>
      </c>
      <c r="T84" s="1" t="s">
        <v>631</v>
      </c>
      <c r="U84" s="1" t="s">
        <v>632</v>
      </c>
      <c r="V84" s="1">
        <v>78.182649999999995</v>
      </c>
      <c r="W84" s="1">
        <v>163.37504000000001</v>
      </c>
      <c r="X84" s="1">
        <v>80</v>
      </c>
      <c r="Y84" s="1">
        <v>800</v>
      </c>
      <c r="Z84" s="1">
        <v>0</v>
      </c>
      <c r="AA84" s="1" t="s">
        <v>622</v>
      </c>
      <c r="AB84" s="1">
        <v>32</v>
      </c>
      <c r="AC84" s="1">
        <v>20</v>
      </c>
      <c r="AD84" s="1">
        <v>20</v>
      </c>
      <c r="AE84" s="1" t="s">
        <v>622</v>
      </c>
      <c r="AF84" s="1" t="s">
        <v>622</v>
      </c>
      <c r="AG84" s="1" t="s">
        <v>622</v>
      </c>
      <c r="AH84" s="1" t="s">
        <v>622</v>
      </c>
      <c r="AI84" s="1" t="s">
        <v>622</v>
      </c>
      <c r="AJ84" s="1" t="s">
        <v>622</v>
      </c>
      <c r="AK84" s="1">
        <v>32</v>
      </c>
      <c r="AL84" s="1" t="s">
        <v>622</v>
      </c>
      <c r="AM84" s="1" t="s">
        <v>622</v>
      </c>
      <c r="AN84" s="1" t="s">
        <v>622</v>
      </c>
      <c r="AO84" s="1" t="s">
        <v>622</v>
      </c>
      <c r="AP84" s="12" t="s">
        <v>622</v>
      </c>
      <c r="AQ84" s="1" t="s">
        <v>622</v>
      </c>
      <c r="AR84" s="1" t="s">
        <v>622</v>
      </c>
      <c r="AS84" s="7" t="s">
        <v>622</v>
      </c>
      <c r="AT84" s="7" t="s">
        <v>622</v>
      </c>
      <c r="AU84" s="7" t="s">
        <v>622</v>
      </c>
      <c r="AV84" s="7" t="s">
        <v>622</v>
      </c>
      <c r="AW84" s="7" t="s">
        <v>622</v>
      </c>
      <c r="AX84" s="7" t="s">
        <v>622</v>
      </c>
      <c r="AY84" s="7" t="s">
        <v>622</v>
      </c>
      <c r="AZ84" s="7" t="s">
        <v>622</v>
      </c>
      <c r="BA84" s="1" t="s">
        <v>622</v>
      </c>
      <c r="BB84" s="1" t="s">
        <v>622</v>
      </c>
      <c r="BC84" s="1" t="s">
        <v>622</v>
      </c>
      <c r="BD84" s="1" t="s">
        <v>622</v>
      </c>
      <c r="BE84" s="1" t="s">
        <v>622</v>
      </c>
      <c r="BF84" s="1" t="s">
        <v>622</v>
      </c>
      <c r="BG84" s="1" t="s">
        <v>622</v>
      </c>
      <c r="BH84" s="1" t="s">
        <v>622</v>
      </c>
      <c r="BI84" s="1" t="s">
        <v>622</v>
      </c>
      <c r="BJ84" s="1" t="s">
        <v>622</v>
      </c>
      <c r="BK84" s="1" t="s">
        <v>622</v>
      </c>
      <c r="BL84" s="1" t="s">
        <v>622</v>
      </c>
      <c r="BM84" s="1" t="s">
        <v>622</v>
      </c>
      <c r="BN84" s="1" t="s">
        <v>622</v>
      </c>
      <c r="BO84" s="1" t="s">
        <v>622</v>
      </c>
      <c r="BP84" s="1" t="s">
        <v>622</v>
      </c>
      <c r="BQ84" s="1" t="s">
        <v>622</v>
      </c>
      <c r="BR84" s="1" t="s">
        <v>622</v>
      </c>
      <c r="BS84" s="1" t="s">
        <v>622</v>
      </c>
      <c r="BT84" s="1" t="s">
        <v>622</v>
      </c>
      <c r="BU84" s="9" t="s">
        <v>622</v>
      </c>
      <c r="BV84" s="9" t="s">
        <v>622</v>
      </c>
      <c r="BW84" s="1" t="s">
        <v>622</v>
      </c>
      <c r="BX84" s="1" t="s">
        <v>622</v>
      </c>
      <c r="BY84" s="1" t="s">
        <v>622</v>
      </c>
      <c r="BZ84" s="7" t="s">
        <v>622</v>
      </c>
      <c r="CA84" s="1" t="s">
        <v>622</v>
      </c>
      <c r="CB84" s="7" t="s">
        <v>622</v>
      </c>
      <c r="CC84" s="1" t="s">
        <v>622</v>
      </c>
      <c r="CD84" s="1" t="s">
        <v>622</v>
      </c>
      <c r="CE84" s="1" t="s">
        <v>622</v>
      </c>
      <c r="CF84" s="1" t="s">
        <v>622</v>
      </c>
      <c r="CG84" s="1" t="str">
        <f>BH84</f>
        <v>NA</v>
      </c>
      <c r="CH84" t="str">
        <f>BJ84</f>
        <v>NA</v>
      </c>
      <c r="CI84" t="str">
        <f>BL84</f>
        <v>NA</v>
      </c>
      <c r="CJ84" t="str">
        <f>BN84</f>
        <v>NA</v>
      </c>
      <c r="CK84" t="str">
        <f>BP84</f>
        <v>NA</v>
      </c>
      <c r="CL84" s="38" t="str">
        <f>BV84</f>
        <v>NA</v>
      </c>
      <c r="CM84" t="str">
        <f>BY84</f>
        <v>NA</v>
      </c>
    </row>
    <row r="85" spans="1:91" x14ac:dyDescent="0.2">
      <c r="A85">
        <v>472</v>
      </c>
      <c r="B85">
        <v>218</v>
      </c>
      <c r="C85" t="s">
        <v>420</v>
      </c>
      <c r="D85" t="s">
        <v>521</v>
      </c>
      <c r="E85" t="s">
        <v>421</v>
      </c>
      <c r="F85" t="s">
        <v>522</v>
      </c>
      <c r="G85">
        <v>2</v>
      </c>
      <c r="H85" t="s">
        <v>422</v>
      </c>
      <c r="I85" t="s">
        <v>423</v>
      </c>
      <c r="J85" t="s">
        <v>424</v>
      </c>
      <c r="K85" t="s">
        <v>229</v>
      </c>
      <c r="L85" t="s">
        <v>230</v>
      </c>
      <c r="M85" t="s">
        <v>152</v>
      </c>
      <c r="N85" s="1" t="s">
        <v>662</v>
      </c>
      <c r="O85" s="1" t="s">
        <v>602</v>
      </c>
      <c r="P85" s="1" t="s">
        <v>603</v>
      </c>
      <c r="Q85" s="1" t="s">
        <v>618</v>
      </c>
      <c r="R85" s="1" t="s">
        <v>630</v>
      </c>
      <c r="S85" s="2">
        <v>40188</v>
      </c>
      <c r="T85" s="1" t="s">
        <v>631</v>
      </c>
      <c r="U85" s="1" t="s">
        <v>632</v>
      </c>
      <c r="V85" s="6">
        <v>78.184370000000001</v>
      </c>
      <c r="W85" s="6">
        <v>163.38837000000001</v>
      </c>
      <c r="X85" s="1">
        <v>80</v>
      </c>
      <c r="Y85" s="1">
        <v>800</v>
      </c>
      <c r="Z85" s="1">
        <v>0</v>
      </c>
      <c r="AA85" s="1" t="s">
        <v>622</v>
      </c>
      <c r="AB85" s="1">
        <v>33</v>
      </c>
      <c r="AC85" s="1">
        <v>32</v>
      </c>
      <c r="AD85" s="1">
        <v>30</v>
      </c>
      <c r="AE85" s="1" t="s">
        <v>622</v>
      </c>
      <c r="AF85" s="1" t="s">
        <v>622</v>
      </c>
      <c r="AG85" s="1" t="s">
        <v>622</v>
      </c>
      <c r="AH85" s="1" t="s">
        <v>622</v>
      </c>
      <c r="AI85" s="1" t="s">
        <v>622</v>
      </c>
      <c r="AJ85" s="1" t="s">
        <v>622</v>
      </c>
      <c r="AK85" s="1">
        <v>33</v>
      </c>
      <c r="AL85" s="1" t="s">
        <v>622</v>
      </c>
      <c r="AM85" s="1" t="s">
        <v>622</v>
      </c>
      <c r="AN85" s="1" t="s">
        <v>622</v>
      </c>
      <c r="AO85" s="1" t="s">
        <v>622</v>
      </c>
      <c r="AP85" s="12" t="s">
        <v>622</v>
      </c>
      <c r="AQ85" s="1" t="s">
        <v>622</v>
      </c>
      <c r="AR85" s="1" t="s">
        <v>622</v>
      </c>
      <c r="AS85" s="7" t="s">
        <v>622</v>
      </c>
      <c r="AT85" s="7" t="s">
        <v>622</v>
      </c>
      <c r="AU85" s="7" t="s">
        <v>622</v>
      </c>
      <c r="AV85" s="7" t="s">
        <v>622</v>
      </c>
      <c r="AW85" s="7" t="s">
        <v>622</v>
      </c>
      <c r="AX85" s="7" t="s">
        <v>622</v>
      </c>
      <c r="AY85" s="7" t="s">
        <v>622</v>
      </c>
      <c r="AZ85" s="7" t="s">
        <v>622</v>
      </c>
      <c r="BA85" s="1" t="s">
        <v>622</v>
      </c>
      <c r="BB85" s="1" t="s">
        <v>622</v>
      </c>
      <c r="BC85" s="1" t="s">
        <v>622</v>
      </c>
      <c r="BD85" s="1" t="s">
        <v>622</v>
      </c>
      <c r="BE85" s="1" t="s">
        <v>622</v>
      </c>
      <c r="BF85" s="1" t="s">
        <v>622</v>
      </c>
      <c r="BG85" s="1" t="s">
        <v>622</v>
      </c>
      <c r="BH85" s="1" t="s">
        <v>622</v>
      </c>
      <c r="BI85" s="1" t="s">
        <v>622</v>
      </c>
      <c r="BJ85" s="1" t="s">
        <v>622</v>
      </c>
      <c r="BK85" s="1" t="s">
        <v>622</v>
      </c>
      <c r="BL85" s="1" t="s">
        <v>622</v>
      </c>
      <c r="BM85" s="1" t="s">
        <v>622</v>
      </c>
      <c r="BN85" s="1" t="s">
        <v>622</v>
      </c>
      <c r="BO85" s="1" t="s">
        <v>622</v>
      </c>
      <c r="BP85" s="1" t="s">
        <v>622</v>
      </c>
      <c r="BQ85" s="1" t="s">
        <v>622</v>
      </c>
      <c r="BR85" s="1" t="s">
        <v>622</v>
      </c>
      <c r="BS85" s="1" t="s">
        <v>622</v>
      </c>
      <c r="BT85" s="1" t="s">
        <v>622</v>
      </c>
      <c r="BU85" s="9" t="s">
        <v>622</v>
      </c>
      <c r="BV85" s="9" t="s">
        <v>622</v>
      </c>
      <c r="BW85" s="1" t="s">
        <v>622</v>
      </c>
      <c r="BX85" s="1" t="s">
        <v>622</v>
      </c>
      <c r="BY85" s="1" t="s">
        <v>622</v>
      </c>
      <c r="BZ85" s="7" t="s">
        <v>622</v>
      </c>
      <c r="CA85" s="1" t="s">
        <v>622</v>
      </c>
      <c r="CB85" s="7" t="s">
        <v>622</v>
      </c>
      <c r="CC85" s="1" t="s">
        <v>622</v>
      </c>
      <c r="CD85" s="1" t="s">
        <v>622</v>
      </c>
      <c r="CE85" s="1" t="s">
        <v>622</v>
      </c>
      <c r="CF85" s="1" t="s">
        <v>622</v>
      </c>
      <c r="CG85" s="1" t="str">
        <f>BH85</f>
        <v>NA</v>
      </c>
      <c r="CH85" t="str">
        <f>BJ85</f>
        <v>NA</v>
      </c>
      <c r="CI85" t="str">
        <f>BL85</f>
        <v>NA</v>
      </c>
      <c r="CJ85" t="str">
        <f>BN85</f>
        <v>NA</v>
      </c>
      <c r="CK85" t="str">
        <f>BP85</f>
        <v>NA</v>
      </c>
      <c r="CL85" s="38" t="str">
        <f>BV85</f>
        <v>NA</v>
      </c>
      <c r="CM85" t="str">
        <f>BY85</f>
        <v>NA</v>
      </c>
    </row>
    <row r="86" spans="1:91" x14ac:dyDescent="0.2">
      <c r="A86">
        <v>20</v>
      </c>
      <c r="B86">
        <v>219</v>
      </c>
      <c r="C86" t="s">
        <v>102</v>
      </c>
      <c r="D86" t="s">
        <v>523</v>
      </c>
      <c r="E86" t="s">
        <v>103</v>
      </c>
      <c r="F86" t="s">
        <v>524</v>
      </c>
      <c r="G86">
        <v>0</v>
      </c>
      <c r="H86" t="s">
        <v>590</v>
      </c>
      <c r="I86" t="s">
        <v>104</v>
      </c>
      <c r="J86" t="s">
        <v>105</v>
      </c>
      <c r="K86" t="s">
        <v>234</v>
      </c>
      <c r="L86" t="s">
        <v>235</v>
      </c>
      <c r="M86" t="s">
        <v>106</v>
      </c>
      <c r="N86" s="1" t="s">
        <v>622</v>
      </c>
      <c r="O86" s="1" t="s">
        <v>622</v>
      </c>
      <c r="P86" s="1" t="s">
        <v>622</v>
      </c>
      <c r="Q86" s="1" t="s">
        <v>644</v>
      </c>
      <c r="R86" s="1" t="s">
        <v>622</v>
      </c>
      <c r="S86" s="1" t="s">
        <v>622</v>
      </c>
      <c r="T86" s="1" t="s">
        <v>622</v>
      </c>
      <c r="U86" s="1" t="s">
        <v>622</v>
      </c>
      <c r="V86" s="1" t="s">
        <v>622</v>
      </c>
      <c r="W86" s="1" t="s">
        <v>622</v>
      </c>
      <c r="X86" s="1" t="s">
        <v>622</v>
      </c>
      <c r="Y86" s="1" t="s">
        <v>622</v>
      </c>
      <c r="Z86" s="1" t="s">
        <v>622</v>
      </c>
      <c r="AA86" s="1" t="s">
        <v>622</v>
      </c>
      <c r="AB86" s="1" t="s">
        <v>622</v>
      </c>
      <c r="AC86" s="1" t="s">
        <v>622</v>
      </c>
      <c r="AD86" s="1" t="s">
        <v>622</v>
      </c>
      <c r="AE86" s="1" t="s">
        <v>622</v>
      </c>
      <c r="AF86" s="1" t="s">
        <v>622</v>
      </c>
      <c r="AG86" s="1" t="s">
        <v>622</v>
      </c>
      <c r="AH86" s="1" t="s">
        <v>622</v>
      </c>
      <c r="AI86" s="1" t="s">
        <v>622</v>
      </c>
      <c r="AJ86" s="1" t="s">
        <v>622</v>
      </c>
      <c r="AK86" s="1" t="s">
        <v>622</v>
      </c>
      <c r="AL86" s="19" t="s">
        <v>622</v>
      </c>
      <c r="AM86" s="1" t="s">
        <v>622</v>
      </c>
      <c r="AN86" s="1" t="s">
        <v>622</v>
      </c>
      <c r="AO86" s="1" t="s">
        <v>622</v>
      </c>
      <c r="AP86" s="12" t="s">
        <v>622</v>
      </c>
      <c r="AQ86" s="1" t="s">
        <v>622</v>
      </c>
      <c r="AR86" s="1" t="s">
        <v>622</v>
      </c>
      <c r="AS86" s="1" t="s">
        <v>622</v>
      </c>
      <c r="AT86" s="7" t="s">
        <v>622</v>
      </c>
      <c r="AU86" s="7" t="s">
        <v>622</v>
      </c>
      <c r="AV86" s="7" t="s">
        <v>622</v>
      </c>
      <c r="AW86" s="7" t="s">
        <v>622</v>
      </c>
      <c r="AX86" s="7" t="s">
        <v>622</v>
      </c>
      <c r="AY86" s="7" t="s">
        <v>622</v>
      </c>
      <c r="AZ86" s="7" t="s">
        <v>622</v>
      </c>
      <c r="BA86" s="1" t="s">
        <v>622</v>
      </c>
      <c r="BB86" s="1" t="s">
        <v>622</v>
      </c>
      <c r="BC86" s="1" t="s">
        <v>622</v>
      </c>
      <c r="BD86" s="1" t="s">
        <v>622</v>
      </c>
      <c r="BE86" s="1" t="s">
        <v>622</v>
      </c>
      <c r="BF86" s="1" t="s">
        <v>622</v>
      </c>
      <c r="BG86" s="1" t="s">
        <v>622</v>
      </c>
      <c r="BH86" s="1" t="s">
        <v>622</v>
      </c>
      <c r="BI86" s="1" t="s">
        <v>622</v>
      </c>
      <c r="BJ86" s="1" t="s">
        <v>622</v>
      </c>
      <c r="BK86" s="1" t="s">
        <v>622</v>
      </c>
      <c r="BL86" s="1" t="s">
        <v>622</v>
      </c>
      <c r="BM86" s="1" t="s">
        <v>622</v>
      </c>
      <c r="BN86" s="1" t="s">
        <v>622</v>
      </c>
      <c r="BO86" s="1" t="s">
        <v>622</v>
      </c>
      <c r="BP86" s="1" t="s">
        <v>622</v>
      </c>
      <c r="BQ86" s="1" t="s">
        <v>622</v>
      </c>
      <c r="BR86" s="1" t="s">
        <v>622</v>
      </c>
      <c r="BS86" s="1" t="s">
        <v>622</v>
      </c>
      <c r="BT86" s="1" t="s">
        <v>622</v>
      </c>
      <c r="BU86" s="9" t="s">
        <v>622</v>
      </c>
      <c r="BV86" s="9" t="s">
        <v>622</v>
      </c>
      <c r="BW86" s="1" t="s">
        <v>622</v>
      </c>
      <c r="BX86" s="1" t="s">
        <v>622</v>
      </c>
      <c r="BY86" s="1" t="s">
        <v>622</v>
      </c>
      <c r="BZ86" s="1" t="s">
        <v>622</v>
      </c>
      <c r="CA86" s="1" t="s">
        <v>622</v>
      </c>
      <c r="CB86" s="1" t="s">
        <v>622</v>
      </c>
      <c r="CC86" s="1" t="s">
        <v>622</v>
      </c>
      <c r="CD86" s="1" t="s">
        <v>622</v>
      </c>
      <c r="CE86" s="1" t="s">
        <v>622</v>
      </c>
      <c r="CF86" s="1" t="s">
        <v>622</v>
      </c>
      <c r="CG86" s="1" t="s">
        <v>622</v>
      </c>
      <c r="CH86" t="str">
        <f>BJ86</f>
        <v>NA</v>
      </c>
      <c r="CI86" t="str">
        <f>BL86</f>
        <v>NA</v>
      </c>
      <c r="CJ86" t="str">
        <f>BN86</f>
        <v>NA</v>
      </c>
      <c r="CK86" t="str">
        <f>BP86</f>
        <v>NA</v>
      </c>
      <c r="CL86" s="38" t="str">
        <f>BV86</f>
        <v>NA</v>
      </c>
      <c r="CM86" t="str">
        <f>BY86</f>
        <v>NA</v>
      </c>
    </row>
    <row r="87" spans="1:91" x14ac:dyDescent="0.2">
      <c r="BU87" s="9"/>
      <c r="BV87" s="9"/>
    </row>
  </sheetData>
  <sortState ref="A2:CM87">
    <sortCondition ref="B2:B87"/>
  </sortState>
  <dataValidations count="1">
    <dataValidation allowBlank="1" showInputMessage="1" showErrorMessage="1" errorTitle="Date error" error="Please enter a correct date for this season" promptTitle="(Recommended)" sqref="S15:S16 S76:S78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7"/>
  <sheetViews>
    <sheetView topLeftCell="A63" workbookViewId="0">
      <selection activeCell="A90" sqref="A90:C104"/>
    </sheetView>
  </sheetViews>
  <sheetFormatPr baseColWidth="10" defaultRowHeight="16" x14ac:dyDescent="0.2"/>
  <cols>
    <col min="1" max="1" width="22.5" bestFit="1" customWidth="1"/>
    <col min="2" max="2" width="41.1640625" customWidth="1"/>
    <col min="3" max="3" width="53.83203125" customWidth="1"/>
    <col min="4" max="4" width="16.83203125" bestFit="1" customWidth="1"/>
  </cols>
  <sheetData>
    <row r="1" spans="1:83" x14ac:dyDescent="0.2">
      <c r="A1" s="32" t="s">
        <v>729</v>
      </c>
      <c r="B1" s="32" t="s">
        <v>742</v>
      </c>
      <c r="C1" s="32" t="s">
        <v>730</v>
      </c>
      <c r="D1" s="32" t="s">
        <v>757</v>
      </c>
    </row>
    <row r="2" spans="1:83" x14ac:dyDescent="0.2">
      <c r="A2" s="24" t="s">
        <v>728</v>
      </c>
      <c r="B2" s="24" t="s">
        <v>731</v>
      </c>
      <c r="C2" s="24" t="s">
        <v>735</v>
      </c>
      <c r="D2" s="24" t="s">
        <v>756</v>
      </c>
      <c r="E2" s="24"/>
      <c r="F2" s="24"/>
      <c r="G2" s="24"/>
      <c r="H2" s="25"/>
      <c r="I2" s="25"/>
      <c r="J2" s="25"/>
      <c r="K2" s="25"/>
      <c r="L2" s="25"/>
      <c r="M2" s="26"/>
      <c r="N2" s="25"/>
      <c r="O2" s="25"/>
      <c r="P2" s="25"/>
      <c r="Q2" s="25"/>
      <c r="R2" s="25"/>
      <c r="S2" s="27"/>
      <c r="T2" s="25"/>
      <c r="U2" s="25"/>
      <c r="V2" s="25"/>
      <c r="W2" s="25"/>
      <c r="X2" s="25"/>
      <c r="Y2" s="25"/>
      <c r="Z2" s="28"/>
      <c r="AA2" s="25"/>
      <c r="AB2" s="25"/>
      <c r="AC2" s="29"/>
      <c r="AD2" s="29"/>
      <c r="AE2" s="25"/>
      <c r="AF2" s="25"/>
      <c r="AG2" s="25"/>
      <c r="AH2" s="27"/>
      <c r="AI2" s="27"/>
      <c r="AJ2" s="27"/>
      <c r="AK2" s="27"/>
      <c r="AL2" s="30"/>
      <c r="AM2" s="30"/>
      <c r="AN2" s="28"/>
      <c r="AO2" s="28"/>
      <c r="AP2" s="28"/>
      <c r="AQ2" s="28"/>
      <c r="AR2" s="28"/>
      <c r="AS2" s="27"/>
      <c r="AT2" s="27"/>
      <c r="AU2" s="27"/>
      <c r="AV2" s="30"/>
      <c r="AW2" s="28"/>
      <c r="AX2" s="31"/>
      <c r="AY2" s="30"/>
      <c r="AZ2" s="30"/>
      <c r="BA2" s="31"/>
      <c r="BB2" s="31"/>
      <c r="BC2" s="25"/>
      <c r="BD2" s="31"/>
      <c r="BE2" s="31"/>
      <c r="BF2" s="25"/>
      <c r="BG2" s="31"/>
      <c r="BH2" s="31"/>
      <c r="BI2" s="25"/>
      <c r="BJ2" s="31"/>
      <c r="BK2" s="31"/>
      <c r="BL2" s="25"/>
      <c r="BM2" s="31"/>
      <c r="BN2" s="31"/>
      <c r="BO2" s="25"/>
      <c r="BP2" s="25"/>
      <c r="BQ2" s="25"/>
      <c r="BR2" s="31"/>
      <c r="BS2" s="28"/>
      <c r="BT2" s="28"/>
      <c r="BU2" s="28"/>
      <c r="BV2" s="25"/>
      <c r="BW2" s="28"/>
      <c r="BX2" s="31"/>
      <c r="BY2" s="25"/>
      <c r="BZ2" s="31"/>
      <c r="CA2" s="31"/>
      <c r="CB2" s="30"/>
      <c r="CC2" s="31"/>
      <c r="CD2" s="28"/>
      <c r="CE2" s="30"/>
    </row>
    <row r="3" spans="1:83" x14ac:dyDescent="0.2">
      <c r="A3" t="s">
        <v>587</v>
      </c>
      <c r="B3" s="24" t="s">
        <v>731</v>
      </c>
      <c r="C3" t="s">
        <v>736</v>
      </c>
      <c r="D3" s="24" t="s">
        <v>756</v>
      </c>
    </row>
    <row r="4" spans="1:83" x14ac:dyDescent="0.2">
      <c r="A4" t="s">
        <v>0</v>
      </c>
      <c r="B4" s="24" t="s">
        <v>731</v>
      </c>
      <c r="C4" t="s">
        <v>737</v>
      </c>
      <c r="D4" s="24" t="s">
        <v>756</v>
      </c>
    </row>
    <row r="5" spans="1:83" x14ac:dyDescent="0.2">
      <c r="A5" t="s">
        <v>754</v>
      </c>
      <c r="B5" s="24" t="s">
        <v>732</v>
      </c>
      <c r="C5" t="s">
        <v>755</v>
      </c>
      <c r="D5" s="24" t="s">
        <v>756</v>
      </c>
    </row>
    <row r="6" spans="1:83" x14ac:dyDescent="0.2">
      <c r="A6" t="s">
        <v>1</v>
      </c>
      <c r="B6" s="24" t="s">
        <v>731</v>
      </c>
      <c r="C6" t="s">
        <v>738</v>
      </c>
      <c r="D6" s="24" t="s">
        <v>756</v>
      </c>
    </row>
    <row r="7" spans="1:83" x14ac:dyDescent="0.2">
      <c r="A7" s="24" t="s">
        <v>2</v>
      </c>
      <c r="B7" s="24" t="s">
        <v>731</v>
      </c>
      <c r="C7" t="s">
        <v>739</v>
      </c>
      <c r="D7" s="24" t="s">
        <v>756</v>
      </c>
    </row>
    <row r="8" spans="1:83" x14ac:dyDescent="0.2">
      <c r="A8" s="24" t="s">
        <v>3</v>
      </c>
      <c r="B8" s="24" t="s">
        <v>731</v>
      </c>
      <c r="C8" t="s">
        <v>740</v>
      </c>
      <c r="D8" s="24" t="s">
        <v>756</v>
      </c>
    </row>
    <row r="9" spans="1:83" x14ac:dyDescent="0.2">
      <c r="A9" s="24" t="s">
        <v>4</v>
      </c>
      <c r="B9" s="24" t="s">
        <v>731</v>
      </c>
      <c r="C9" t="s">
        <v>741</v>
      </c>
      <c r="D9" s="24" t="s">
        <v>756</v>
      </c>
    </row>
    <row r="10" spans="1:83" x14ac:dyDescent="0.2">
      <c r="A10" s="25" t="s">
        <v>591</v>
      </c>
      <c r="B10" s="24" t="s">
        <v>731</v>
      </c>
      <c r="C10" t="s">
        <v>591</v>
      </c>
      <c r="D10" s="24" t="s">
        <v>756</v>
      </c>
    </row>
    <row r="11" spans="1:83" x14ac:dyDescent="0.2">
      <c r="A11" s="25" t="s">
        <v>592</v>
      </c>
      <c r="B11" s="24" t="s">
        <v>731</v>
      </c>
      <c r="C11" t="s">
        <v>592</v>
      </c>
      <c r="D11" s="24" t="s">
        <v>756</v>
      </c>
    </row>
    <row r="12" spans="1:83" x14ac:dyDescent="0.2">
      <c r="A12" s="25" t="s">
        <v>593</v>
      </c>
      <c r="B12" s="24" t="s">
        <v>731</v>
      </c>
      <c r="C12" t="s">
        <v>593</v>
      </c>
      <c r="D12" s="24" t="s">
        <v>756</v>
      </c>
    </row>
    <row r="13" spans="1:83" x14ac:dyDescent="0.2">
      <c r="A13" s="25" t="s">
        <v>594</v>
      </c>
      <c r="B13" s="24" t="s">
        <v>732</v>
      </c>
      <c r="C13" t="s">
        <v>743</v>
      </c>
      <c r="D13" s="24" t="s">
        <v>756</v>
      </c>
    </row>
    <row r="14" spans="1:83" x14ac:dyDescent="0.2">
      <c r="A14" s="25" t="s">
        <v>595</v>
      </c>
      <c r="B14" s="24" t="s">
        <v>732</v>
      </c>
      <c r="C14" t="s">
        <v>744</v>
      </c>
      <c r="D14" s="24" t="s">
        <v>758</v>
      </c>
    </row>
    <row r="15" spans="1:83" x14ac:dyDescent="0.2">
      <c r="A15" s="26" t="s">
        <v>596</v>
      </c>
      <c r="B15" s="24" t="s">
        <v>732</v>
      </c>
      <c r="C15" t="s">
        <v>745</v>
      </c>
      <c r="D15" s="24" t="s">
        <v>756</v>
      </c>
    </row>
    <row r="16" spans="1:83" x14ac:dyDescent="0.2">
      <c r="A16" s="25" t="s">
        <v>597</v>
      </c>
      <c r="B16" s="24" t="s">
        <v>733</v>
      </c>
      <c r="C16" t="s">
        <v>747</v>
      </c>
      <c r="D16" s="24" t="s">
        <v>756</v>
      </c>
    </row>
    <row r="17" spans="1:4" x14ac:dyDescent="0.2">
      <c r="A17" s="25" t="s">
        <v>598</v>
      </c>
      <c r="B17" s="24" t="s">
        <v>733</v>
      </c>
      <c r="C17" t="s">
        <v>748</v>
      </c>
      <c r="D17" s="24" t="s">
        <v>756</v>
      </c>
    </row>
    <row r="18" spans="1:4" x14ac:dyDescent="0.2">
      <c r="A18" s="25" t="s">
        <v>599</v>
      </c>
      <c r="B18" t="s">
        <v>605</v>
      </c>
      <c r="C18" t="s">
        <v>746</v>
      </c>
      <c r="D18" s="24" t="s">
        <v>758</v>
      </c>
    </row>
    <row r="19" spans="1:4" x14ac:dyDescent="0.2">
      <c r="A19" s="25" t="s">
        <v>600</v>
      </c>
      <c r="B19" t="s">
        <v>605</v>
      </c>
      <c r="C19" t="s">
        <v>749</v>
      </c>
      <c r="D19" s="24" t="s">
        <v>758</v>
      </c>
    </row>
    <row r="20" spans="1:4" x14ac:dyDescent="0.2">
      <c r="A20" s="25" t="s">
        <v>664</v>
      </c>
      <c r="B20" t="s">
        <v>751</v>
      </c>
      <c r="C20" t="s">
        <v>750</v>
      </c>
      <c r="D20">
        <v>2</v>
      </c>
    </row>
    <row r="21" spans="1:4" ht="17" x14ac:dyDescent="0.2">
      <c r="A21" s="27" t="s">
        <v>665</v>
      </c>
      <c r="B21" t="s">
        <v>752</v>
      </c>
      <c r="C21" t="s">
        <v>753</v>
      </c>
      <c r="D21">
        <v>2</v>
      </c>
    </row>
    <row r="22" spans="1:4" x14ac:dyDescent="0.2">
      <c r="A22" s="25" t="s">
        <v>666</v>
      </c>
      <c r="B22" t="s">
        <v>605</v>
      </c>
      <c r="C22" t="s">
        <v>759</v>
      </c>
      <c r="D22">
        <v>1</v>
      </c>
    </row>
    <row r="23" spans="1:4" x14ac:dyDescent="0.2">
      <c r="A23" s="25" t="s">
        <v>667</v>
      </c>
      <c r="B23" t="s">
        <v>605</v>
      </c>
      <c r="C23" t="s">
        <v>760</v>
      </c>
      <c r="D23">
        <v>1</v>
      </c>
    </row>
    <row r="24" spans="1:4" x14ac:dyDescent="0.2">
      <c r="A24" s="25" t="s">
        <v>668</v>
      </c>
      <c r="B24" t="s">
        <v>605</v>
      </c>
      <c r="C24" t="s">
        <v>761</v>
      </c>
      <c r="D24">
        <v>1</v>
      </c>
    </row>
    <row r="25" spans="1:4" x14ac:dyDescent="0.2">
      <c r="A25" s="25" t="s">
        <v>669</v>
      </c>
      <c r="B25" t="s">
        <v>605</v>
      </c>
      <c r="C25" t="s">
        <v>763</v>
      </c>
      <c r="D25">
        <v>1</v>
      </c>
    </row>
    <row r="26" spans="1:4" x14ac:dyDescent="0.2">
      <c r="A26" s="25" t="s">
        <v>670</v>
      </c>
      <c r="B26" t="s">
        <v>605</v>
      </c>
      <c r="C26" t="s">
        <v>762</v>
      </c>
      <c r="D26">
        <v>1</v>
      </c>
    </row>
    <row r="27" spans="1:4" x14ac:dyDescent="0.2">
      <c r="A27" s="25" t="s">
        <v>671</v>
      </c>
      <c r="B27" t="s">
        <v>605</v>
      </c>
      <c r="C27" t="s">
        <v>769</v>
      </c>
      <c r="D27">
        <v>1</v>
      </c>
    </row>
    <row r="28" spans="1:4" x14ac:dyDescent="0.2">
      <c r="A28" s="28" t="s">
        <v>672</v>
      </c>
      <c r="B28" t="s">
        <v>605</v>
      </c>
      <c r="C28" t="s">
        <v>770</v>
      </c>
      <c r="D28">
        <v>1</v>
      </c>
    </row>
    <row r="29" spans="1:4" x14ac:dyDescent="0.2">
      <c r="A29" s="25" t="s">
        <v>673</v>
      </c>
      <c r="B29" t="s">
        <v>605</v>
      </c>
      <c r="C29" t="s">
        <v>777</v>
      </c>
      <c r="D29">
        <v>1</v>
      </c>
    </row>
    <row r="30" spans="1:4" x14ac:dyDescent="0.2">
      <c r="A30" s="25" t="s">
        <v>674</v>
      </c>
      <c r="B30" t="s">
        <v>605</v>
      </c>
      <c r="C30" t="s">
        <v>771</v>
      </c>
      <c r="D30">
        <v>1</v>
      </c>
    </row>
    <row r="31" spans="1:4" x14ac:dyDescent="0.2">
      <c r="A31" s="29" t="s">
        <v>675</v>
      </c>
      <c r="B31" t="s">
        <v>605</v>
      </c>
      <c r="C31" t="s">
        <v>772</v>
      </c>
      <c r="D31">
        <v>1</v>
      </c>
    </row>
    <row r="32" spans="1:4" x14ac:dyDescent="0.2">
      <c r="A32" s="29" t="s">
        <v>676</v>
      </c>
      <c r="B32" t="s">
        <v>605</v>
      </c>
      <c r="C32" t="s">
        <v>773</v>
      </c>
      <c r="D32">
        <v>1</v>
      </c>
    </row>
    <row r="33" spans="1:4" x14ac:dyDescent="0.2">
      <c r="A33" s="25" t="s">
        <v>677</v>
      </c>
      <c r="B33" t="s">
        <v>775</v>
      </c>
      <c r="C33" t="s">
        <v>774</v>
      </c>
      <c r="D33" t="s">
        <v>758</v>
      </c>
    </row>
    <row r="34" spans="1:4" ht="17" x14ac:dyDescent="0.2">
      <c r="A34" s="27" t="s">
        <v>678</v>
      </c>
      <c r="B34" s="24" t="s">
        <v>734</v>
      </c>
      <c r="C34" t="s">
        <v>776</v>
      </c>
      <c r="D34">
        <v>2</v>
      </c>
    </row>
    <row r="35" spans="1:4" ht="17" x14ac:dyDescent="0.2">
      <c r="A35" s="27" t="s">
        <v>679</v>
      </c>
      <c r="B35" s="24" t="s">
        <v>733</v>
      </c>
      <c r="C35" t="s">
        <v>778</v>
      </c>
      <c r="D35" t="s">
        <v>758</v>
      </c>
    </row>
    <row r="36" spans="1:4" ht="17" x14ac:dyDescent="0.2">
      <c r="A36" s="27" t="s">
        <v>680</v>
      </c>
      <c r="B36" s="24" t="s">
        <v>733</v>
      </c>
      <c r="C36" t="s">
        <v>779</v>
      </c>
      <c r="D36" t="s">
        <v>758</v>
      </c>
    </row>
    <row r="37" spans="1:4" ht="17" x14ac:dyDescent="0.2">
      <c r="A37" s="27" t="s">
        <v>681</v>
      </c>
      <c r="B37" s="1" t="s">
        <v>619</v>
      </c>
      <c r="C37" t="s">
        <v>780</v>
      </c>
      <c r="D37">
        <v>2</v>
      </c>
    </row>
    <row r="38" spans="1:4" x14ac:dyDescent="0.2">
      <c r="A38" s="30" t="s">
        <v>781</v>
      </c>
      <c r="B38" t="s">
        <v>605</v>
      </c>
      <c r="C38" t="s">
        <v>784</v>
      </c>
      <c r="D38">
        <v>1</v>
      </c>
    </row>
    <row r="39" spans="1:4" x14ac:dyDescent="0.2">
      <c r="A39" s="30" t="s">
        <v>783</v>
      </c>
      <c r="B39" t="s">
        <v>605</v>
      </c>
      <c r="C39" t="s">
        <v>785</v>
      </c>
      <c r="D39">
        <v>1</v>
      </c>
    </row>
    <row r="40" spans="1:4" ht="18" customHeight="1" x14ac:dyDescent="0.2">
      <c r="A40" s="30" t="s">
        <v>682</v>
      </c>
      <c r="B40" t="s">
        <v>605</v>
      </c>
      <c r="C40" t="s">
        <v>786</v>
      </c>
      <c r="D40">
        <v>1</v>
      </c>
    </row>
    <row r="41" spans="1:4" ht="18" customHeight="1" x14ac:dyDescent="0.2">
      <c r="A41" s="7" t="s">
        <v>788</v>
      </c>
      <c r="B41" s="1" t="s">
        <v>619</v>
      </c>
      <c r="C41" t="s">
        <v>795</v>
      </c>
      <c r="D41">
        <v>2</v>
      </c>
    </row>
    <row r="42" spans="1:4" x14ac:dyDescent="0.2">
      <c r="A42" s="9" t="s">
        <v>790</v>
      </c>
      <c r="B42" t="s">
        <v>605</v>
      </c>
      <c r="C42" t="s">
        <v>791</v>
      </c>
      <c r="D42">
        <v>1</v>
      </c>
    </row>
    <row r="43" spans="1:4" x14ac:dyDescent="0.2">
      <c r="A43" s="28" t="s">
        <v>683</v>
      </c>
      <c r="B43" t="s">
        <v>605</v>
      </c>
      <c r="C43" t="s">
        <v>792</v>
      </c>
      <c r="D43">
        <v>1</v>
      </c>
    </row>
    <row r="44" spans="1:4" x14ac:dyDescent="0.2">
      <c r="A44" s="28" t="s">
        <v>684</v>
      </c>
      <c r="B44" t="s">
        <v>605</v>
      </c>
      <c r="C44" t="s">
        <v>793</v>
      </c>
      <c r="D44">
        <v>1</v>
      </c>
    </row>
    <row r="45" spans="1:4" x14ac:dyDescent="0.2">
      <c r="A45" s="28" t="s">
        <v>685</v>
      </c>
      <c r="B45" t="s">
        <v>605</v>
      </c>
      <c r="C45" t="s">
        <v>794</v>
      </c>
      <c r="D45">
        <v>1</v>
      </c>
    </row>
    <row r="46" spans="1:4" ht="17" x14ac:dyDescent="0.2">
      <c r="A46" s="27" t="s">
        <v>686</v>
      </c>
      <c r="B46" s="1" t="s">
        <v>619</v>
      </c>
      <c r="C46" t="s">
        <v>796</v>
      </c>
      <c r="D46">
        <v>2</v>
      </c>
    </row>
    <row r="47" spans="1:4" ht="17" x14ac:dyDescent="0.2">
      <c r="A47" s="27" t="s">
        <v>687</v>
      </c>
      <c r="B47" s="1" t="s">
        <v>619</v>
      </c>
      <c r="C47" t="s">
        <v>797</v>
      </c>
      <c r="D47">
        <v>2</v>
      </c>
    </row>
    <row r="48" spans="1:4" ht="17" x14ac:dyDescent="0.2">
      <c r="A48" s="27" t="s">
        <v>688</v>
      </c>
      <c r="B48" s="1" t="s">
        <v>619</v>
      </c>
      <c r="C48" t="s">
        <v>798</v>
      </c>
      <c r="D48">
        <v>2</v>
      </c>
    </row>
    <row r="49" spans="1:4" x14ac:dyDescent="0.2">
      <c r="A49" s="30" t="s">
        <v>689</v>
      </c>
      <c r="B49" t="s">
        <v>605</v>
      </c>
      <c r="C49" t="s">
        <v>799</v>
      </c>
      <c r="D49">
        <v>1</v>
      </c>
    </row>
    <row r="50" spans="1:4" x14ac:dyDescent="0.2">
      <c r="A50" s="28" t="s">
        <v>690</v>
      </c>
      <c r="B50" t="s">
        <v>605</v>
      </c>
      <c r="C50" t="s">
        <v>800</v>
      </c>
      <c r="D50">
        <v>1</v>
      </c>
    </row>
    <row r="51" spans="1:4" ht="18" customHeight="1" x14ac:dyDescent="0.2">
      <c r="A51" s="11" t="s">
        <v>787</v>
      </c>
      <c r="B51" t="s">
        <v>605</v>
      </c>
      <c r="C51" t="s">
        <v>801</v>
      </c>
      <c r="D51">
        <v>1</v>
      </c>
    </row>
    <row r="52" spans="1:4" x14ac:dyDescent="0.2">
      <c r="A52" s="30" t="s">
        <v>691</v>
      </c>
      <c r="B52" s="1" t="s">
        <v>619</v>
      </c>
      <c r="C52" t="s">
        <v>802</v>
      </c>
      <c r="D52">
        <v>2</v>
      </c>
    </row>
    <row r="53" spans="1:4" ht="17" x14ac:dyDescent="0.2">
      <c r="A53" s="11" t="s">
        <v>692</v>
      </c>
      <c r="B53" t="s">
        <v>605</v>
      </c>
      <c r="C53" t="s">
        <v>803</v>
      </c>
      <c r="D53">
        <v>1</v>
      </c>
    </row>
    <row r="54" spans="1:4" x14ac:dyDescent="0.2">
      <c r="A54" s="1" t="s">
        <v>693</v>
      </c>
      <c r="B54" s="1" t="s">
        <v>619</v>
      </c>
      <c r="C54" t="s">
        <v>804</v>
      </c>
      <c r="D54">
        <v>2</v>
      </c>
    </row>
    <row r="55" spans="1:4" ht="17" x14ac:dyDescent="0.2">
      <c r="A55" s="11" t="s">
        <v>694</v>
      </c>
      <c r="B55" t="s">
        <v>605</v>
      </c>
      <c r="C55" t="s">
        <v>805</v>
      </c>
      <c r="D55">
        <v>1</v>
      </c>
    </row>
    <row r="56" spans="1:4" x14ac:dyDescent="0.2">
      <c r="A56" s="1" t="s">
        <v>695</v>
      </c>
      <c r="B56" s="1" t="s">
        <v>619</v>
      </c>
      <c r="C56" t="s">
        <v>806</v>
      </c>
      <c r="D56">
        <v>2</v>
      </c>
    </row>
    <row r="57" spans="1:4" ht="17" x14ac:dyDescent="0.2">
      <c r="A57" s="11" t="s">
        <v>696</v>
      </c>
      <c r="B57" t="s">
        <v>605</v>
      </c>
      <c r="C57" t="s">
        <v>807</v>
      </c>
      <c r="D57">
        <v>1</v>
      </c>
    </row>
    <row r="58" spans="1:4" x14ac:dyDescent="0.2">
      <c r="A58" s="1" t="s">
        <v>697</v>
      </c>
      <c r="B58" s="1" t="s">
        <v>619</v>
      </c>
      <c r="C58" t="s">
        <v>811</v>
      </c>
      <c r="D58">
        <v>2</v>
      </c>
    </row>
    <row r="59" spans="1:4" ht="17" x14ac:dyDescent="0.2">
      <c r="A59" s="11" t="s">
        <v>698</v>
      </c>
      <c r="B59" t="s">
        <v>605</v>
      </c>
      <c r="C59" t="s">
        <v>808</v>
      </c>
      <c r="D59">
        <v>1</v>
      </c>
    </row>
    <row r="60" spans="1:4" x14ac:dyDescent="0.2">
      <c r="A60" s="1" t="s">
        <v>699</v>
      </c>
      <c r="B60" s="1" t="s">
        <v>619</v>
      </c>
      <c r="C60" t="s">
        <v>812</v>
      </c>
      <c r="D60">
        <v>2</v>
      </c>
    </row>
    <row r="61" spans="1:4" ht="17" x14ac:dyDescent="0.2">
      <c r="A61" s="11" t="s">
        <v>700</v>
      </c>
      <c r="B61" t="s">
        <v>605</v>
      </c>
      <c r="C61" t="s">
        <v>809</v>
      </c>
      <c r="D61">
        <v>1</v>
      </c>
    </row>
    <row r="62" spans="1:4" x14ac:dyDescent="0.2">
      <c r="A62" s="1" t="s">
        <v>701</v>
      </c>
      <c r="B62" s="1" t="s">
        <v>619</v>
      </c>
      <c r="C62" t="s">
        <v>813</v>
      </c>
      <c r="D62">
        <v>2</v>
      </c>
    </row>
    <row r="63" spans="1:4" x14ac:dyDescent="0.2">
      <c r="A63" s="1" t="s">
        <v>702</v>
      </c>
      <c r="B63" t="s">
        <v>605</v>
      </c>
      <c r="C63" t="s">
        <v>810</v>
      </c>
      <c r="D63">
        <v>1</v>
      </c>
    </row>
    <row r="64" spans="1:4" ht="17" x14ac:dyDescent="0.2">
      <c r="A64" s="11" t="s">
        <v>703</v>
      </c>
      <c r="B64" s="1" t="s">
        <v>619</v>
      </c>
      <c r="C64" t="s">
        <v>814</v>
      </c>
      <c r="D64">
        <v>2</v>
      </c>
    </row>
    <row r="65" spans="1:4" x14ac:dyDescent="0.2">
      <c r="A65" s="9" t="s">
        <v>704</v>
      </c>
      <c r="B65" t="s">
        <v>605</v>
      </c>
      <c r="C65" t="s">
        <v>816</v>
      </c>
      <c r="D65">
        <v>1</v>
      </c>
    </row>
    <row r="66" spans="1:4" x14ac:dyDescent="0.2">
      <c r="A66" s="9" t="s">
        <v>705</v>
      </c>
      <c r="B66" t="s">
        <v>605</v>
      </c>
      <c r="C66" t="s">
        <v>817</v>
      </c>
      <c r="D66">
        <v>1</v>
      </c>
    </row>
    <row r="67" spans="1:4" x14ac:dyDescent="0.2">
      <c r="A67" s="9" t="s">
        <v>706</v>
      </c>
      <c r="B67" t="s">
        <v>605</v>
      </c>
      <c r="C67" t="s">
        <v>818</v>
      </c>
      <c r="D67">
        <v>1</v>
      </c>
    </row>
    <row r="68" spans="1:4" x14ac:dyDescent="0.2">
      <c r="A68" s="1" t="s">
        <v>707</v>
      </c>
      <c r="B68" t="s">
        <v>605</v>
      </c>
      <c r="C68" t="s">
        <v>819</v>
      </c>
      <c r="D68">
        <v>1</v>
      </c>
    </row>
    <row r="69" spans="1:4" x14ac:dyDescent="0.2">
      <c r="A69" s="9" t="s">
        <v>708</v>
      </c>
      <c r="B69" t="s">
        <v>605</v>
      </c>
      <c r="C69" t="s">
        <v>815</v>
      </c>
      <c r="D69">
        <v>1</v>
      </c>
    </row>
    <row r="70" spans="1:4" x14ac:dyDescent="0.2">
      <c r="A70" s="9" t="s">
        <v>820</v>
      </c>
      <c r="B70" t="s">
        <v>605</v>
      </c>
      <c r="C70" t="s">
        <v>822</v>
      </c>
      <c r="D70">
        <v>1</v>
      </c>
    </row>
    <row r="71" spans="1:4" ht="17" x14ac:dyDescent="0.2">
      <c r="A71" s="11" t="s">
        <v>821</v>
      </c>
      <c r="B71" s="1" t="s">
        <v>619</v>
      </c>
      <c r="C71" t="s">
        <v>823</v>
      </c>
      <c r="D71">
        <v>2</v>
      </c>
    </row>
    <row r="72" spans="1:4" x14ac:dyDescent="0.2">
      <c r="A72" s="1" t="s">
        <v>709</v>
      </c>
      <c r="B72" t="s">
        <v>605</v>
      </c>
      <c r="C72" t="s">
        <v>826</v>
      </c>
      <c r="D72">
        <v>1</v>
      </c>
    </row>
    <row r="73" spans="1:4" ht="17" x14ac:dyDescent="0.2">
      <c r="A73" s="11" t="s">
        <v>710</v>
      </c>
      <c r="B73" s="1" t="s">
        <v>619</v>
      </c>
      <c r="C73" t="s">
        <v>825</v>
      </c>
      <c r="D73">
        <v>2</v>
      </c>
    </row>
    <row r="74" spans="1:4" ht="17" x14ac:dyDescent="0.2">
      <c r="A74" s="11" t="s">
        <v>711</v>
      </c>
      <c r="B74" s="1" t="s">
        <v>619</v>
      </c>
      <c r="C74" t="s">
        <v>824</v>
      </c>
      <c r="D74">
        <v>2</v>
      </c>
    </row>
    <row r="75" spans="1:4" x14ac:dyDescent="0.2">
      <c r="A75" s="7" t="s">
        <v>712</v>
      </c>
      <c r="B75" t="s">
        <v>605</v>
      </c>
      <c r="C75" t="s">
        <v>827</v>
      </c>
      <c r="D75">
        <v>1</v>
      </c>
    </row>
    <row r="76" spans="1:4" ht="17" x14ac:dyDescent="0.2">
      <c r="A76" s="11" t="s">
        <v>713</v>
      </c>
      <c r="B76" s="1" t="s">
        <v>619</v>
      </c>
      <c r="C76" t="s">
        <v>828</v>
      </c>
      <c r="D76">
        <v>2</v>
      </c>
    </row>
    <row r="77" spans="1:4" x14ac:dyDescent="0.2">
      <c r="A77" s="9" t="s">
        <v>714</v>
      </c>
      <c r="B77" t="s">
        <v>605</v>
      </c>
      <c r="C77" t="s">
        <v>829</v>
      </c>
      <c r="D77">
        <v>1</v>
      </c>
    </row>
    <row r="78" spans="1:4" x14ac:dyDescent="0.2">
      <c r="A78" s="7" t="s">
        <v>715</v>
      </c>
      <c r="B78" t="s">
        <v>605</v>
      </c>
      <c r="C78" t="s">
        <v>830</v>
      </c>
      <c r="D78">
        <v>1</v>
      </c>
    </row>
    <row r="79" spans="1:4" ht="17" x14ac:dyDescent="0.2">
      <c r="A79" s="31" t="s">
        <v>831</v>
      </c>
      <c r="B79" s="24" t="s">
        <v>733</v>
      </c>
      <c r="C79" t="s">
        <v>840</v>
      </c>
      <c r="D79" t="s">
        <v>758</v>
      </c>
    </row>
    <row r="80" spans="1:4" ht="17" x14ac:dyDescent="0.2">
      <c r="A80" s="31" t="s">
        <v>832</v>
      </c>
      <c r="B80" s="24" t="s">
        <v>733</v>
      </c>
      <c r="C80" t="s">
        <v>857</v>
      </c>
      <c r="D80" t="s">
        <v>758</v>
      </c>
    </row>
    <row r="81" spans="1:4" x14ac:dyDescent="0.2">
      <c r="A81" s="30" t="s">
        <v>833</v>
      </c>
      <c r="B81" s="24" t="s">
        <v>733</v>
      </c>
      <c r="C81" t="s">
        <v>858</v>
      </c>
      <c r="D81" t="s">
        <v>758</v>
      </c>
    </row>
    <row r="82" spans="1:4" ht="17" x14ac:dyDescent="0.2">
      <c r="A82" s="31" t="s">
        <v>834</v>
      </c>
      <c r="B82" s="24" t="s">
        <v>733</v>
      </c>
      <c r="C82" t="s">
        <v>859</v>
      </c>
      <c r="D82" t="s">
        <v>758</v>
      </c>
    </row>
    <row r="83" spans="1:4" x14ac:dyDescent="0.2">
      <c r="A83" s="28" t="s">
        <v>835</v>
      </c>
      <c r="B83" s="24" t="s">
        <v>733</v>
      </c>
      <c r="C83" t="s">
        <v>860</v>
      </c>
      <c r="D83" t="s">
        <v>758</v>
      </c>
    </row>
    <row r="84" spans="1:4" x14ac:dyDescent="0.2">
      <c r="A84" s="30" t="s">
        <v>836</v>
      </c>
      <c r="B84" s="24" t="s">
        <v>733</v>
      </c>
      <c r="C84" t="s">
        <v>861</v>
      </c>
      <c r="D84" t="s">
        <v>758</v>
      </c>
    </row>
    <row r="85" spans="1:4" x14ac:dyDescent="0.2">
      <c r="A85" t="s">
        <v>837</v>
      </c>
      <c r="B85" s="24" t="s">
        <v>733</v>
      </c>
      <c r="C85" t="s">
        <v>862</v>
      </c>
      <c r="D85" t="s">
        <v>758</v>
      </c>
    </row>
    <row r="86" spans="1:4" x14ac:dyDescent="0.2">
      <c r="A86" t="s">
        <v>838</v>
      </c>
      <c r="B86" s="24" t="s">
        <v>733</v>
      </c>
      <c r="C86" t="s">
        <v>863</v>
      </c>
      <c r="D86" t="s">
        <v>758</v>
      </c>
    </row>
    <row r="87" spans="1:4" x14ac:dyDescent="0.2">
      <c r="A87" t="s">
        <v>839</v>
      </c>
      <c r="B87" s="24" t="s">
        <v>733</v>
      </c>
      <c r="C87" t="s">
        <v>864</v>
      </c>
      <c r="D87" t="s">
        <v>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baseColWidth="10" defaultRowHeight="16" x14ac:dyDescent="0.2"/>
  <cols>
    <col min="1" max="1" width="23.5" bestFit="1" customWidth="1"/>
  </cols>
  <sheetData>
    <row r="1" spans="1:3" x14ac:dyDescent="0.2">
      <c r="A1" t="s">
        <v>768</v>
      </c>
    </row>
    <row r="3" spans="1:3" x14ac:dyDescent="0.2">
      <c r="A3" t="s">
        <v>764</v>
      </c>
      <c r="B3">
        <v>2007</v>
      </c>
      <c r="C3" t="s">
        <v>765</v>
      </c>
    </row>
    <row r="4" spans="1:3" x14ac:dyDescent="0.2">
      <c r="A4" t="s">
        <v>766</v>
      </c>
      <c r="B4">
        <v>2015</v>
      </c>
      <c r="C4" t="s">
        <v>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F4" sqref="F4"/>
    </sheetView>
  </sheetViews>
  <sheetFormatPr baseColWidth="10" defaultRowHeight="16" x14ac:dyDescent="0.2"/>
  <sheetData>
    <row r="2" spans="1:3" x14ac:dyDescent="0.2">
      <c r="B2" s="24" t="s">
        <v>849</v>
      </c>
      <c r="C2" t="s">
        <v>850</v>
      </c>
    </row>
    <row r="3" spans="1:3" x14ac:dyDescent="0.2">
      <c r="B3" s="24" t="s">
        <v>848</v>
      </c>
      <c r="C3" t="s">
        <v>851</v>
      </c>
    </row>
    <row r="5" spans="1:3" x14ac:dyDescent="0.2">
      <c r="A5" t="s">
        <v>841</v>
      </c>
      <c r="C5" t="s">
        <v>852</v>
      </c>
    </row>
    <row r="6" spans="1:3" x14ac:dyDescent="0.2">
      <c r="A6" t="s">
        <v>842</v>
      </c>
      <c r="B6" t="s">
        <v>843</v>
      </c>
      <c r="C6" t="s">
        <v>853</v>
      </c>
    </row>
    <row r="7" spans="1:3" x14ac:dyDescent="0.2">
      <c r="A7" t="s">
        <v>844</v>
      </c>
      <c r="B7" t="s">
        <v>845</v>
      </c>
    </row>
    <row r="9" spans="1:3" x14ac:dyDescent="0.2">
      <c r="A9" t="s">
        <v>846</v>
      </c>
    </row>
    <row r="10" spans="1:3" x14ac:dyDescent="0.2">
      <c r="A10" t="s">
        <v>847</v>
      </c>
    </row>
    <row r="12" spans="1:3" x14ac:dyDescent="0.2">
      <c r="B12" t="s">
        <v>854</v>
      </c>
      <c r="C12">
        <f xml:space="preserve"> 508.51 / 1000</f>
        <v>0.50851000000000002</v>
      </c>
    </row>
    <row r="13" spans="1:3" x14ac:dyDescent="0.2">
      <c r="B13" s="24" t="s">
        <v>848</v>
      </c>
      <c r="C13">
        <f>C12*(35.45/1)</f>
        <v>18.026679500000004</v>
      </c>
    </row>
    <row r="15" spans="1:3" x14ac:dyDescent="0.2">
      <c r="A15" t="s">
        <v>856</v>
      </c>
    </row>
    <row r="16" spans="1:3" x14ac:dyDescent="0.2">
      <c r="A16" t="s">
        <v>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16S-metadata-29-11-2021</vt:lpstr>
      <vt:lpstr>Info</vt:lpstr>
      <vt:lpstr>Papers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Bo Tinky Solman</dc:creator>
  <cp:lastModifiedBy>Amy Bo Tinky Solman</cp:lastModifiedBy>
  <dcterms:created xsi:type="dcterms:W3CDTF">2021-11-29T14:24:06Z</dcterms:created>
  <dcterms:modified xsi:type="dcterms:W3CDTF">2021-11-29T19:53:59Z</dcterms:modified>
</cp:coreProperties>
</file>